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USD1Y!$S$3:$S$53</definedName>
    <definedName name="IncludeFlag" localSheetId="2">USD3M!$R$3:$R$65</definedName>
    <definedName name="IncludeFlag" localSheetId="3">USD6M!$U$3:$U$59</definedName>
    <definedName name="IncludeFlag" localSheetId="1">USDON!$Q$3:$Q$77</definedName>
    <definedName name="IncludeFlag" localSheetId="6">USDSTD!$P$3:$P$72</definedName>
    <definedName name="LCHcubic">GeneralSettings!$I$7</definedName>
    <definedName name="LCHlinear">GeneralSettings!$I$6</definedName>
    <definedName name="MinDistance" localSheetId="4">USD1M!$T$3:$T$52</definedName>
    <definedName name="MinDistance" localSheetId="5">USD1Y!$U$3:$U$53</definedName>
    <definedName name="MinDistance" localSheetId="2">USD3M!$T$3:$T$65</definedName>
    <definedName name="MinDistance" localSheetId="3">USD6M!$W$3:$W$59</definedName>
    <definedName name="MinDistance" localSheetId="1">USDON!$S$3:$S$77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USD1Y!$T$3:$T$53</definedName>
    <definedName name="Priority" localSheetId="2">USD3M!$S$3:$S$65</definedName>
    <definedName name="Priority" localSheetId="3">USD6M!$V$3:$V$59</definedName>
    <definedName name="Priority" localSheetId="1">USDON!$R$3:$R$77</definedName>
    <definedName name="Priority" localSheetId="6">USDSTD!$Q$3:$Q$72</definedName>
    <definedName name="QuoteSuffix">GeneralSettings!$I$4</definedName>
    <definedName name="RateHelpers" localSheetId="1">USDON!$N$3:$N$77</definedName>
    <definedName name="RateHelpers">USDSTD!$M$3:$M$72</definedName>
    <definedName name="RateHelpers1" localSheetId="4">USD1M!$N$3:$N$52</definedName>
    <definedName name="RateHelpers1" localSheetId="5">USD1Y!$O$3:$O$53</definedName>
    <definedName name="RateHelpers1" localSheetId="2">USD3M!$N$3:$N$65</definedName>
    <definedName name="RateHelpers1" localSheetId="3">USD6M!$O$3:$O$59</definedName>
    <definedName name="RateHelpers1" localSheetId="6">USDSTD!$M$3:$M$72</definedName>
    <definedName name="RateHelpers2" localSheetId="4">USD1M!$O$3:$O$52</definedName>
    <definedName name="RateHelpers2" localSheetId="5">USD1Y!$P$3:$P$53</definedName>
    <definedName name="RateHelpers2" localSheetId="2">USD3M!$O$3:$O$65</definedName>
    <definedName name="RateHelpers2" localSheetId="3">USD6M!$P$3:$P$59</definedName>
    <definedName name="RateHelpers2" localSheetId="6">USDSTD!#REF!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81" i="14" l="1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H16" i="17"/>
  <c r="H15" i="17"/>
  <c r="H14" i="17"/>
  <c r="H13" i="17"/>
  <c r="H12" i="17"/>
  <c r="H11" i="17"/>
  <c r="H10" i="17"/>
  <c r="H9" i="17"/>
  <c r="H8" i="17"/>
  <c r="H7" i="17"/>
  <c r="H6" i="17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57" i="18" l="1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R51" i="16"/>
  <c r="K49" i="16"/>
  <c r="L49" i="16"/>
  <c r="R22" i="16"/>
  <c r="K29" i="18"/>
  <c r="T24" i="16"/>
  <c r="R36" i="16"/>
  <c r="T43" i="16"/>
  <c r="T53" i="16"/>
  <c r="K41" i="16"/>
  <c r="K30" i="18"/>
  <c r="L48" i="18"/>
  <c r="R20" i="16"/>
  <c r="T11" i="16"/>
  <c r="T26" i="16"/>
  <c r="T41" i="16"/>
  <c r="K63" i="16"/>
  <c r="R43" i="16"/>
  <c r="K62" i="16"/>
  <c r="R38" i="16"/>
  <c r="L41" i="16"/>
  <c r="R54" i="16"/>
  <c r="K27" i="18"/>
  <c r="R12" i="16"/>
  <c r="T19" i="16"/>
  <c r="T36" i="16"/>
  <c r="T47" i="16"/>
  <c r="L37" i="16"/>
  <c r="L55" i="18"/>
  <c r="R25" i="16"/>
  <c r="T39" i="16"/>
  <c r="T10" i="16"/>
  <c r="K31" i="16"/>
  <c r="L36" i="16"/>
  <c r="L32" i="18"/>
  <c r="R42" i="16"/>
  <c r="R46" i="16"/>
  <c r="K32" i="18"/>
  <c r="R16" i="16"/>
  <c r="T42" i="16"/>
  <c r="T13" i="16"/>
  <c r="T17" i="16"/>
  <c r="T25" i="16"/>
  <c r="T21" i="16"/>
  <c r="K26" i="18"/>
  <c r="K53" i="18"/>
  <c r="R11" i="16"/>
  <c r="R26" i="16"/>
  <c r="K36" i="16"/>
  <c r="K34" i="16"/>
  <c r="T20" i="16"/>
  <c r="L61" i="16"/>
  <c r="L44" i="16"/>
  <c r="L56" i="18"/>
  <c r="R49" i="16"/>
  <c r="R18" i="16"/>
  <c r="K55" i="18"/>
  <c r="L26" i="18"/>
  <c r="R56" i="16"/>
  <c r="T49" i="16"/>
  <c r="K48" i="18"/>
  <c r="L31" i="16"/>
  <c r="L31" i="18"/>
  <c r="L35" i="16"/>
  <c r="R13" i="16"/>
  <c r="K25" i="18"/>
  <c r="L34" i="16"/>
  <c r="T14" i="16"/>
  <c r="L33" i="16"/>
  <c r="T48" i="16"/>
  <c r="R17" i="16"/>
  <c r="R24" i="16"/>
  <c r="L28" i="18"/>
  <c r="L30" i="18"/>
  <c r="K35" i="16"/>
  <c r="K44" i="16"/>
  <c r="T54" i="16"/>
  <c r="R14" i="16"/>
  <c r="L29" i="18"/>
  <c r="K54" i="16"/>
  <c r="L59" i="16"/>
  <c r="R23" i="16"/>
  <c r="L38" i="16"/>
  <c r="L39" i="16"/>
  <c r="T52" i="16"/>
  <c r="L33" i="18"/>
  <c r="R47" i="16"/>
  <c r="R39" i="16"/>
  <c r="R44" i="16"/>
  <c r="K57" i="18"/>
  <c r="R52" i="16"/>
  <c r="T51" i="16"/>
  <c r="T44" i="16"/>
  <c r="R19" i="16"/>
  <c r="L57" i="18"/>
  <c r="T56" i="16"/>
  <c r="L43" i="18"/>
  <c r="K61" i="16"/>
  <c r="K32" i="16"/>
  <c r="R53" i="16"/>
  <c r="K38" i="18"/>
  <c r="T46" i="16"/>
  <c r="T18" i="16"/>
  <c r="T16" i="16"/>
  <c r="L38" i="18"/>
  <c r="L54" i="16"/>
  <c r="L25" i="18"/>
  <c r="L53" i="18"/>
  <c r="R21" i="16"/>
  <c r="L63" i="16"/>
  <c r="K28" i="18"/>
  <c r="T38" i="16"/>
  <c r="K39" i="16"/>
  <c r="K31" i="18"/>
  <c r="R41" i="16"/>
  <c r="R10" i="16"/>
  <c r="K33" i="18"/>
  <c r="L27" i="18"/>
  <c r="K35" i="18"/>
  <c r="T22" i="16"/>
  <c r="K59" i="16"/>
  <c r="K56" i="18"/>
  <c r="L35" i="18"/>
  <c r="R48" i="16"/>
  <c r="K43" i="18"/>
  <c r="L32" i="16"/>
  <c r="K38" i="16"/>
  <c r="T23" i="16"/>
  <c r="L62" i="16"/>
  <c r="K33" i="16"/>
  <c r="K37" i="16"/>
  <c r="T12" i="16"/>
  <c r="J81" i="14" l="1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K57" i="14"/>
  <c r="K59" i="14"/>
  <c r="K80" i="14"/>
  <c r="K81" i="14"/>
  <c r="K50" i="14"/>
  <c r="K77" i="14"/>
  <c r="K72" i="14"/>
  <c r="K53" i="14"/>
  <c r="K56" i="14"/>
  <c r="K62" i="14"/>
  <c r="K67" i="14"/>
  <c r="K52" i="14"/>
  <c r="K55" i="14"/>
  <c r="K51" i="14"/>
  <c r="K54" i="14"/>
  <c r="K79" i="14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19" i="17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I3" i="18" a="1"/>
  <c r="AJ3" i="18" a="1"/>
  <c r="AL3" i="18" a="1"/>
  <c r="AD3" i="19" a="1"/>
  <c r="AE3" i="19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L10" i="18"/>
  <c r="AL18" i="18"/>
  <c r="AL26" i="18"/>
  <c r="AL34" i="18"/>
  <c r="AL42" i="18"/>
  <c r="AL50" i="18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K3" i="17" a="1"/>
  <c r="AH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N6" i="1"/>
  <c r="D11" i="1" s="1"/>
  <c r="AF3" i="14" a="1"/>
  <c r="AG3" i="14" a="1"/>
  <c r="AI3" i="14" a="1"/>
  <c r="AH3" i="15" a="1"/>
  <c r="AL3" i="16" a="1"/>
  <c r="AK3" i="16" a="1"/>
  <c r="AK3" i="15" a="1"/>
  <c r="AI3" i="15" a="1"/>
  <c r="AN3" i="16" a="1"/>
  <c r="AN3" i="16" l="1"/>
  <c r="AN11" i="16"/>
  <c r="AN19" i="16"/>
  <c r="AN27" i="16"/>
  <c r="AN35" i="16"/>
  <c r="AN43" i="16"/>
  <c r="AN51" i="16"/>
  <c r="AN59" i="16"/>
  <c r="AN4" i="16"/>
  <c r="AN12" i="16"/>
  <c r="AN20" i="16"/>
  <c r="AN28" i="16"/>
  <c r="AN36" i="16"/>
  <c r="AN44" i="16"/>
  <c r="AN52" i="16"/>
  <c r="AN5" i="16"/>
  <c r="AN13" i="16"/>
  <c r="AN21" i="16"/>
  <c r="AN29" i="16"/>
  <c r="AN37" i="16"/>
  <c r="AN45" i="16"/>
  <c r="AN53" i="16"/>
  <c r="AN6" i="16"/>
  <c r="AN14" i="16"/>
  <c r="AN22" i="16"/>
  <c r="AN30" i="16"/>
  <c r="AN38" i="16"/>
  <c r="AN46" i="16"/>
  <c r="AN54" i="16"/>
  <c r="AN7" i="16"/>
  <c r="AN15" i="16"/>
  <c r="AN23" i="16"/>
  <c r="AN31" i="16"/>
  <c r="AN39" i="16"/>
  <c r="AN47" i="16"/>
  <c r="AN55" i="16"/>
  <c r="AN8" i="16"/>
  <c r="AN16" i="16"/>
  <c r="AN24" i="16"/>
  <c r="AN32" i="16"/>
  <c r="AN40" i="16"/>
  <c r="AN48" i="16"/>
  <c r="AN56" i="16"/>
  <c r="AN9" i="16"/>
  <c r="AN17" i="16"/>
  <c r="AN25" i="16"/>
  <c r="AN33" i="16"/>
  <c r="AN41" i="16"/>
  <c r="AN49" i="16"/>
  <c r="AN57" i="16"/>
  <c r="AN10" i="16"/>
  <c r="AN18" i="16"/>
  <c r="AN26" i="16"/>
  <c r="AN34" i="16"/>
  <c r="AN42" i="16"/>
  <c r="AN50" i="16"/>
  <c r="AN58" i="16"/>
  <c r="AL3" i="16"/>
  <c r="AL11" i="16"/>
  <c r="AL19" i="16"/>
  <c r="AL27" i="16"/>
  <c r="AL35" i="16"/>
  <c r="AL43" i="16"/>
  <c r="AL51" i="16"/>
  <c r="AL59" i="16"/>
  <c r="AL4" i="16"/>
  <c r="AL12" i="16"/>
  <c r="AL20" i="16"/>
  <c r="AL28" i="16"/>
  <c r="AL36" i="16"/>
  <c r="AL44" i="16"/>
  <c r="AL52" i="16"/>
  <c r="AL5" i="16"/>
  <c r="AL13" i="16"/>
  <c r="AL21" i="16"/>
  <c r="AL29" i="16"/>
  <c r="AL37" i="16"/>
  <c r="AL45" i="16"/>
  <c r="AL53" i="16"/>
  <c r="AL6" i="16"/>
  <c r="AL14" i="16"/>
  <c r="AL22" i="16"/>
  <c r="AL30" i="16"/>
  <c r="AL38" i="16"/>
  <c r="AL46" i="16"/>
  <c r="AL54" i="16"/>
  <c r="AL7" i="16"/>
  <c r="AL15" i="16"/>
  <c r="AL23" i="16"/>
  <c r="AL31" i="16"/>
  <c r="AL39" i="16"/>
  <c r="AL47" i="16"/>
  <c r="AL55" i="16"/>
  <c r="AL8" i="16"/>
  <c r="AL16" i="16"/>
  <c r="AL24" i="16"/>
  <c r="AL32" i="16"/>
  <c r="AL40" i="16"/>
  <c r="AL48" i="16"/>
  <c r="AL56" i="16"/>
  <c r="AL9" i="16"/>
  <c r="AL17" i="16"/>
  <c r="AL25" i="16"/>
  <c r="AL33" i="16"/>
  <c r="AL41" i="16"/>
  <c r="AL49" i="16"/>
  <c r="AL57" i="16"/>
  <c r="AL10" i="16"/>
  <c r="AL18" i="16"/>
  <c r="AL26" i="16"/>
  <c r="AL34" i="16"/>
  <c r="AL42" i="16"/>
  <c r="AL50" i="16"/>
  <c r="AL58" i="16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I3" i="14"/>
  <c r="AI11" i="14"/>
  <c r="AI19" i="14"/>
  <c r="AI27" i="14"/>
  <c r="AI35" i="14"/>
  <c r="AI43" i="14"/>
  <c r="AI51" i="14"/>
  <c r="AI59" i="14"/>
  <c r="AI67" i="14"/>
  <c r="AI75" i="14"/>
  <c r="AI4" i="14"/>
  <c r="AI12" i="14"/>
  <c r="AI20" i="14"/>
  <c r="AI28" i="14"/>
  <c r="AI36" i="14"/>
  <c r="AI44" i="14"/>
  <c r="AI52" i="14"/>
  <c r="AI60" i="14"/>
  <c r="AI68" i="14"/>
  <c r="AI76" i="14"/>
  <c r="AI5" i="14"/>
  <c r="AI13" i="14"/>
  <c r="AI21" i="14"/>
  <c r="AI29" i="14"/>
  <c r="AI37" i="14"/>
  <c r="AI45" i="14"/>
  <c r="AI53" i="14"/>
  <c r="AI61" i="14"/>
  <c r="AI69" i="14"/>
  <c r="AI77" i="14"/>
  <c r="AI6" i="14"/>
  <c r="AI14" i="14"/>
  <c r="AI22" i="14"/>
  <c r="AI30" i="14"/>
  <c r="AI38" i="14"/>
  <c r="AI46" i="14"/>
  <c r="AI54" i="14"/>
  <c r="AI62" i="14"/>
  <c r="AI70" i="14"/>
  <c r="AI7" i="14"/>
  <c r="AI15" i="14"/>
  <c r="AI23" i="14"/>
  <c r="AI31" i="14"/>
  <c r="AI39" i="14"/>
  <c r="AI47" i="14"/>
  <c r="AI55" i="14"/>
  <c r="AI63" i="14"/>
  <c r="AI71" i="14"/>
  <c r="AI8" i="14"/>
  <c r="AI16" i="14"/>
  <c r="AI24" i="14"/>
  <c r="AI32" i="14"/>
  <c r="AI40" i="14"/>
  <c r="AI48" i="14"/>
  <c r="AI56" i="14"/>
  <c r="AI64" i="14"/>
  <c r="AI72" i="14"/>
  <c r="AI9" i="14"/>
  <c r="AI17" i="14"/>
  <c r="AI25" i="14"/>
  <c r="AI33" i="14"/>
  <c r="AI41" i="14"/>
  <c r="AI49" i="14"/>
  <c r="AI57" i="14"/>
  <c r="AI65" i="14"/>
  <c r="AI73" i="14"/>
  <c r="AI10" i="14"/>
  <c r="AI18" i="14"/>
  <c r="AI26" i="14"/>
  <c r="AI34" i="14"/>
  <c r="AI42" i="14"/>
  <c r="AI50" i="14"/>
  <c r="AI58" i="14"/>
  <c r="AI66" i="14"/>
  <c r="AI74" i="14"/>
  <c r="AG3" i="14"/>
  <c r="AG11" i="14"/>
  <c r="AG19" i="14"/>
  <c r="AG27" i="14"/>
  <c r="AG35" i="14"/>
  <c r="AG43" i="14"/>
  <c r="AG51" i="14"/>
  <c r="AG59" i="14"/>
  <c r="AG67" i="14"/>
  <c r="AG75" i="14"/>
  <c r="AG60" i="14"/>
  <c r="AG5" i="14"/>
  <c r="AG13" i="14"/>
  <c r="AG29" i="14"/>
  <c r="AG45" i="14"/>
  <c r="AG53" i="14"/>
  <c r="AG61" i="14"/>
  <c r="AG14" i="14"/>
  <c r="AG30" i="14"/>
  <c r="AG46" i="14"/>
  <c r="AG62" i="14"/>
  <c r="AG70" i="14"/>
  <c r="AG15" i="14"/>
  <c r="AG31" i="14"/>
  <c r="AG47" i="14"/>
  <c r="AG63" i="14"/>
  <c r="AG8" i="14"/>
  <c r="AG32" i="14"/>
  <c r="AG48" i="14"/>
  <c r="AG64" i="14"/>
  <c r="AG9" i="14"/>
  <c r="AG25" i="14"/>
  <c r="AG41" i="14"/>
  <c r="AG65" i="14"/>
  <c r="AG18" i="14"/>
  <c r="AG26" i="14"/>
  <c r="AG34" i="14"/>
  <c r="AG50" i="14"/>
  <c r="AG66" i="14"/>
  <c r="AG4" i="14"/>
  <c r="AG12" i="14"/>
  <c r="AG20" i="14"/>
  <c r="AG28" i="14"/>
  <c r="AG36" i="14"/>
  <c r="AG44" i="14"/>
  <c r="AG52" i="14"/>
  <c r="AG68" i="14"/>
  <c r="AG76" i="14"/>
  <c r="AG21" i="14"/>
  <c r="AG37" i="14"/>
  <c r="AG69" i="14"/>
  <c r="AG77" i="14"/>
  <c r="AG6" i="14"/>
  <c r="AG22" i="14"/>
  <c r="AG38" i="14"/>
  <c r="AG54" i="14"/>
  <c r="AG7" i="14"/>
  <c r="AG23" i="14"/>
  <c r="AG39" i="14"/>
  <c r="AG55" i="14"/>
  <c r="AG71" i="14"/>
  <c r="AG16" i="14"/>
  <c r="AG24" i="14"/>
  <c r="AG40" i="14"/>
  <c r="AG56" i="14"/>
  <c r="AG72" i="14"/>
  <c r="AG17" i="14"/>
  <c r="AG33" i="14"/>
  <c r="AG49" i="14"/>
  <c r="AG57" i="14"/>
  <c r="AG73" i="14"/>
  <c r="AG10" i="14"/>
  <c r="AG42" i="14"/>
  <c r="AG58" i="14"/>
  <c r="AG74" i="14"/>
  <c r="AF3" i="14"/>
  <c r="AF11" i="14"/>
  <c r="AF19" i="14"/>
  <c r="AF27" i="14"/>
  <c r="AF35" i="14"/>
  <c r="AF43" i="14"/>
  <c r="AF51" i="14"/>
  <c r="AF59" i="14"/>
  <c r="AF67" i="14"/>
  <c r="AF75" i="14"/>
  <c r="AF4" i="14"/>
  <c r="AF12" i="14"/>
  <c r="AF20" i="14"/>
  <c r="AF28" i="14"/>
  <c r="AF36" i="14"/>
  <c r="AF44" i="14"/>
  <c r="AF52" i="14"/>
  <c r="AF60" i="14"/>
  <c r="AF68" i="14"/>
  <c r="AF76" i="14"/>
  <c r="AF5" i="14"/>
  <c r="AF13" i="14"/>
  <c r="AF21" i="14"/>
  <c r="AF29" i="14"/>
  <c r="AF37" i="14"/>
  <c r="AF45" i="14"/>
  <c r="AF53" i="14"/>
  <c r="AF61" i="14"/>
  <c r="AF69" i="14"/>
  <c r="AF77" i="14"/>
  <c r="AF6" i="14"/>
  <c r="AF14" i="14"/>
  <c r="AF22" i="14"/>
  <c r="AF30" i="14"/>
  <c r="AF38" i="14"/>
  <c r="AF46" i="14"/>
  <c r="AF54" i="14"/>
  <c r="AF62" i="14"/>
  <c r="AF70" i="14"/>
  <c r="AF7" i="14"/>
  <c r="AF15" i="14"/>
  <c r="AF23" i="14"/>
  <c r="AF31" i="14"/>
  <c r="AF39" i="14"/>
  <c r="AF47" i="14"/>
  <c r="AF55" i="14"/>
  <c r="AF63" i="14"/>
  <c r="AF71" i="14"/>
  <c r="AF8" i="14"/>
  <c r="AF16" i="14"/>
  <c r="AF24" i="14"/>
  <c r="AF32" i="14"/>
  <c r="AF40" i="14"/>
  <c r="AF48" i="14"/>
  <c r="AF56" i="14"/>
  <c r="AF64" i="14"/>
  <c r="AF72" i="14"/>
  <c r="AF9" i="14"/>
  <c r="AF17" i="14"/>
  <c r="AF25" i="14"/>
  <c r="AF33" i="14"/>
  <c r="AF41" i="14"/>
  <c r="AF49" i="14"/>
  <c r="AF57" i="14"/>
  <c r="AF65" i="14"/>
  <c r="AF73" i="14"/>
  <c r="AF10" i="14"/>
  <c r="AF18" i="14"/>
  <c r="AF26" i="14"/>
  <c r="AF34" i="14"/>
  <c r="AF42" i="14"/>
  <c r="AF50" i="14"/>
  <c r="AF58" i="14"/>
  <c r="AF66" i="14"/>
  <c r="AF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K16" i="18"/>
  <c r="O14" i="18" l="1"/>
  <c r="L16" i="18"/>
  <c r="P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V14" i="18"/>
  <c r="Q14" i="18"/>
  <c r="R14" i="18"/>
  <c r="W14" i="18"/>
  <c r="O16" i="17" l="1"/>
  <c r="N16" i="17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U16" i="17"/>
  <c r="V16" i="17"/>
  <c r="Q16" i="17"/>
  <c r="P16" i="17"/>
  <c r="G27" i="16" l="1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K10" i="16"/>
  <c r="K9" i="16"/>
  <c r="K11" i="16"/>
  <c r="K17" i="16"/>
  <c r="K7" i="16"/>
  <c r="K8" i="16"/>
  <c r="P23" i="16" l="1"/>
  <c r="O23" i="16"/>
  <c r="O20" i="16"/>
  <c r="O17" i="16"/>
  <c r="O9" i="16"/>
  <c r="O15" i="16"/>
  <c r="O18" i="16"/>
  <c r="O21" i="16"/>
  <c r="O19" i="16"/>
  <c r="O11" i="16"/>
  <c r="O12" i="16"/>
  <c r="O7" i="16"/>
  <c r="O10" i="16"/>
  <c r="O13" i="16"/>
  <c r="O5" i="16"/>
  <c r="O16" i="16"/>
  <c r="O8" i="16"/>
  <c r="O14" i="16"/>
  <c r="O6" i="16"/>
  <c r="P20" i="16"/>
  <c r="P17" i="16"/>
  <c r="L11" i="16"/>
  <c r="P9" i="16" s="1"/>
  <c r="L17" i="16"/>
  <c r="P15" i="16" s="1"/>
  <c r="P18" i="16"/>
  <c r="P21" i="16"/>
  <c r="P19" i="16"/>
  <c r="P11" i="16"/>
  <c r="P12" i="16"/>
  <c r="L9" i="16"/>
  <c r="P7" i="16" s="1"/>
  <c r="P10" i="16"/>
  <c r="P13" i="16"/>
  <c r="L7" i="16"/>
  <c r="P5" i="16" s="1"/>
  <c r="P16" i="16"/>
  <c r="L10" i="16"/>
  <c r="P8" i="16" s="1"/>
  <c r="P14" i="16"/>
  <c r="L8" i="16"/>
  <c r="P6" i="16" s="1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X11" i="16"/>
  <c r="Y19" i="16"/>
  <c r="S16" i="16"/>
  <c r="Y6" i="16"/>
  <c r="S5" i="16"/>
  <c r="X6" i="16"/>
  <c r="Y7" i="16"/>
  <c r="Y14" i="16"/>
  <c r="R5" i="16"/>
  <c r="X7" i="16"/>
  <c r="Y5" i="16"/>
  <c r="Y13" i="16"/>
  <c r="X12" i="16"/>
  <c r="Q7" i="16"/>
  <c r="X17" i="16"/>
  <c r="T5" i="16"/>
  <c r="X16" i="16"/>
  <c r="Y12" i="16"/>
  <c r="Y23" i="16"/>
  <c r="Q16" i="16"/>
  <c r="S21" i="16"/>
  <c r="S18" i="16"/>
  <c r="X18" i="16"/>
  <c r="S19" i="16"/>
  <c r="Q8" i="16"/>
  <c r="R7" i="16"/>
  <c r="S15" i="16"/>
  <c r="S9" i="16"/>
  <c r="Q11" i="16"/>
  <c r="S23" i="16"/>
  <c r="S13" i="16"/>
  <c r="X13" i="16"/>
  <c r="S14" i="16"/>
  <c r="T7" i="16"/>
  <c r="Q19" i="16"/>
  <c r="Y18" i="16"/>
  <c r="Q15" i="16"/>
  <c r="Q14" i="16"/>
  <c r="X15" i="16"/>
  <c r="Q6" i="16"/>
  <c r="Y17" i="16"/>
  <c r="Q5" i="16"/>
  <c r="Y10" i="16"/>
  <c r="X20" i="16"/>
  <c r="Q20" i="16"/>
  <c r="Y21" i="16"/>
  <c r="S17" i="16"/>
  <c r="Q23" i="16"/>
  <c r="Q10" i="16"/>
  <c r="S12" i="16"/>
  <c r="X8" i="16"/>
  <c r="X9" i="16"/>
  <c r="X5" i="16"/>
  <c r="Q13" i="16"/>
  <c r="Y16" i="16"/>
  <c r="Y11" i="16"/>
  <c r="S10" i="16"/>
  <c r="Q9" i="16"/>
  <c r="S11" i="16"/>
  <c r="X19" i="16"/>
  <c r="T8" i="16"/>
  <c r="Y20" i="16"/>
  <c r="X10" i="16"/>
  <c r="R9" i="16"/>
  <c r="S8" i="16"/>
  <c r="T6" i="16"/>
  <c r="X14" i="16"/>
  <c r="X21" i="16"/>
  <c r="S7" i="16"/>
  <c r="R6" i="16"/>
  <c r="T15" i="16"/>
  <c r="T9" i="16"/>
  <c r="R15" i="16"/>
  <c r="Y8" i="16"/>
  <c r="Q17" i="16"/>
  <c r="Q18" i="16"/>
  <c r="Q21" i="16"/>
  <c r="S20" i="16"/>
  <c r="Y9" i="16"/>
  <c r="S6" i="16"/>
  <c r="Q12" i="16"/>
  <c r="X23" i="16"/>
  <c r="Y15" i="16"/>
  <c r="R8" i="16"/>
  <c r="N53" i="14" l="1"/>
  <c r="N54" i="14"/>
  <c r="N47" i="14"/>
  <c r="N56" i="14"/>
  <c r="N49" i="14"/>
  <c r="N58" i="14"/>
  <c r="N51" i="14"/>
  <c r="N59" i="14"/>
  <c r="N45" i="14"/>
  <c r="N46" i="14"/>
  <c r="N55" i="14"/>
  <c r="N48" i="14"/>
  <c r="N57" i="14"/>
  <c r="N50" i="14"/>
  <c r="N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T49" i="14"/>
  <c r="U58" i="14"/>
  <c r="U47" i="14"/>
  <c r="O47" i="14"/>
  <c r="T53" i="14"/>
  <c r="U49" i="14"/>
  <c r="T58" i="14"/>
  <c r="P49" i="14"/>
  <c r="P52" i="14"/>
  <c r="O51" i="14"/>
  <c r="P59" i="14"/>
  <c r="P51" i="14"/>
  <c r="O58" i="14"/>
  <c r="O56" i="14"/>
  <c r="O45" i="14"/>
  <c r="T57" i="14"/>
  <c r="U57" i="14"/>
  <c r="U50" i="14"/>
  <c r="P53" i="14"/>
  <c r="U46" i="14"/>
  <c r="P45" i="14"/>
  <c r="U53" i="14"/>
  <c r="T55" i="14"/>
  <c r="O54" i="14"/>
  <c r="T46" i="14"/>
  <c r="U48" i="14"/>
  <c r="P54" i="14"/>
  <c r="U55" i="14"/>
  <c r="O59" i="14"/>
  <c r="P46" i="14"/>
  <c r="U59" i="14"/>
  <c r="P56" i="14"/>
  <c r="U52" i="14"/>
  <c r="U45" i="14"/>
  <c r="O57" i="14"/>
  <c r="P55" i="14"/>
  <c r="O48" i="14"/>
  <c r="T48" i="14"/>
  <c r="O49" i="14"/>
  <c r="P48" i="14"/>
  <c r="P47" i="14"/>
  <c r="U56" i="14"/>
  <c r="U51" i="14"/>
  <c r="P58" i="14"/>
  <c r="P50" i="14"/>
  <c r="T59" i="14"/>
  <c r="O46" i="14"/>
  <c r="U54" i="14"/>
  <c r="T51" i="14"/>
  <c r="T45" i="14"/>
  <c r="T54" i="14"/>
  <c r="O50" i="14"/>
  <c r="T56" i="14"/>
  <c r="O52" i="14"/>
  <c r="P57" i="14"/>
  <c r="T47" i="14"/>
  <c r="O53" i="14"/>
  <c r="T50" i="14"/>
  <c r="O55" i="14"/>
  <c r="T52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62" i="19"/>
  <c r="J67" i="19"/>
  <c r="J51" i="19"/>
  <c r="J74" i="19"/>
  <c r="J46" i="19"/>
  <c r="J49" i="19"/>
  <c r="G4" i="19"/>
  <c r="G10" i="19"/>
  <c r="J54" i="19"/>
  <c r="G9" i="19"/>
  <c r="G3" i="19"/>
  <c r="J72" i="19"/>
  <c r="J76" i="19"/>
  <c r="J75" i="19"/>
  <c r="J5" i="19"/>
  <c r="J57" i="19"/>
  <c r="J52" i="19"/>
  <c r="J47" i="19"/>
  <c r="J48" i="19"/>
  <c r="J50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H3" i="16" l="1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P53" i="16" l="1"/>
  <c r="P38" i="16"/>
  <c r="P54" i="16"/>
  <c r="P22" i="16"/>
  <c r="P39" i="16"/>
  <c r="P48" i="16"/>
  <c r="O25" i="16"/>
  <c r="P25" i="16"/>
  <c r="P41" i="16"/>
  <c r="P46" i="16"/>
  <c r="P47" i="16"/>
  <c r="P24" i="16"/>
  <c r="O24" i="16"/>
  <c r="P56" i="16"/>
  <c r="P49" i="16"/>
  <c r="O26" i="16"/>
  <c r="P26" i="16"/>
  <c r="P42" i="16"/>
  <c r="P43" i="16"/>
  <c r="P51" i="16"/>
  <c r="P36" i="16"/>
  <c r="P44" i="16"/>
  <c r="P52" i="16"/>
  <c r="I4" i="14"/>
  <c r="I3" i="14"/>
  <c r="M41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H45" i="14"/>
  <c r="H46" i="14"/>
  <c r="H47" i="14"/>
  <c r="H48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I17" i="1"/>
  <c r="S62" i="19"/>
  <c r="N11" i="19"/>
  <c r="S50" i="19"/>
  <c r="T63" i="19"/>
  <c r="T51" i="19"/>
  <c r="N60" i="19"/>
  <c r="T47" i="19"/>
  <c r="T65" i="19"/>
  <c r="K50" i="15"/>
  <c r="S70" i="19"/>
  <c r="T7" i="19"/>
  <c r="S60" i="19"/>
  <c r="S11" i="19"/>
  <c r="O11" i="19"/>
  <c r="S42" i="19"/>
  <c r="T52" i="19"/>
  <c r="O46" i="19"/>
  <c r="T71" i="19"/>
  <c r="N63" i="19"/>
  <c r="N40" i="19"/>
  <c r="N71" i="19"/>
  <c r="N10" i="19"/>
  <c r="T6" i="19"/>
  <c r="N37" i="19"/>
  <c r="S26" i="16"/>
  <c r="S25" i="16"/>
  <c r="O53" i="19"/>
  <c r="N57" i="19"/>
  <c r="O42" i="19"/>
  <c r="N64" i="19"/>
  <c r="T39" i="19"/>
  <c r="N46" i="19"/>
  <c r="S52" i="19"/>
  <c r="S8" i="19"/>
  <c r="J3" i="19"/>
  <c r="T69" i="19"/>
  <c r="K45" i="15"/>
  <c r="O62" i="19"/>
  <c r="T50" i="19"/>
  <c r="K65" i="15"/>
  <c r="N42" i="19"/>
  <c r="O40" i="19"/>
  <c r="T53" i="19"/>
  <c r="O36" i="19"/>
  <c r="K69" i="15"/>
  <c r="J4" i="19"/>
  <c r="S39" i="19"/>
  <c r="S37" i="19"/>
  <c r="O60" i="19"/>
  <c r="T10" i="19"/>
  <c r="O71" i="19"/>
  <c r="T11" i="19"/>
  <c r="S55" i="19"/>
  <c r="S48" i="19"/>
  <c r="S68" i="19"/>
  <c r="O5" i="19"/>
  <c r="O67" i="19"/>
  <c r="X25" i="16"/>
  <c r="S61" i="19"/>
  <c r="O10" i="19"/>
  <c r="O44" i="19"/>
  <c r="N53" i="19"/>
  <c r="T57" i="19"/>
  <c r="S56" i="19"/>
  <c r="K41" i="15"/>
  <c r="O8" i="19"/>
  <c r="O49" i="19"/>
  <c r="O66" i="19"/>
  <c r="S36" i="19"/>
  <c r="O48" i="19"/>
  <c r="S66" i="19"/>
  <c r="S51" i="19"/>
  <c r="T38" i="19"/>
  <c r="S45" i="19"/>
  <c r="T67" i="19"/>
  <c r="T66" i="19"/>
  <c r="T46" i="19"/>
  <c r="S49" i="19"/>
  <c r="K43" i="15"/>
  <c r="T55" i="19"/>
  <c r="T36" i="19"/>
  <c r="N58" i="19"/>
  <c r="K42" i="15"/>
  <c r="N51" i="19"/>
  <c r="O64" i="19"/>
  <c r="S71" i="19"/>
  <c r="O47" i="19"/>
  <c r="S5" i="19"/>
  <c r="N49" i="19"/>
  <c r="Q26" i="16"/>
  <c r="S6" i="19"/>
  <c r="N41" i="19"/>
  <c r="T60" i="19"/>
  <c r="N7" i="19"/>
  <c r="T70" i="19"/>
  <c r="N70" i="19"/>
  <c r="O55" i="19"/>
  <c r="T40" i="19"/>
  <c r="X26" i="16"/>
  <c r="K47" i="15"/>
  <c r="T49" i="19"/>
  <c r="T42" i="19"/>
  <c r="T43" i="19"/>
  <c r="O72" i="19"/>
  <c r="N8" i="19"/>
  <c r="N6" i="19"/>
  <c r="S67" i="19"/>
  <c r="S10" i="19"/>
  <c r="O65" i="19"/>
  <c r="K39" i="15"/>
  <c r="N56" i="19"/>
  <c r="T64" i="19"/>
  <c r="O6" i="19"/>
  <c r="T41" i="19"/>
  <c r="S64" i="19"/>
  <c r="N55" i="19"/>
  <c r="N47" i="19"/>
  <c r="N61" i="19"/>
  <c r="S69" i="19"/>
  <c r="Y24" i="16"/>
  <c r="S7" i="19"/>
  <c r="O50" i="19"/>
  <c r="N36" i="19"/>
  <c r="T56" i="19"/>
  <c r="T45" i="19"/>
  <c r="K55" i="15"/>
  <c r="T59" i="19"/>
  <c r="S47" i="19"/>
  <c r="S46" i="19"/>
  <c r="N50" i="19"/>
  <c r="T37" i="19"/>
  <c r="O54" i="19"/>
  <c r="O69" i="19"/>
  <c r="N44" i="19"/>
  <c r="O61" i="19"/>
  <c r="Y26" i="16"/>
  <c r="X24" i="16"/>
  <c r="S59" i="19"/>
  <c r="T5" i="19"/>
  <c r="O68" i="19"/>
  <c r="N45" i="19"/>
  <c r="S63" i="19"/>
  <c r="N67" i="19"/>
  <c r="O39" i="19"/>
  <c r="O38" i="19"/>
  <c r="N69" i="19"/>
  <c r="N59" i="19"/>
  <c r="N38" i="19"/>
  <c r="O43" i="19"/>
  <c r="O57" i="19"/>
  <c r="O70" i="19"/>
  <c r="T54" i="19"/>
  <c r="N48" i="19"/>
  <c r="O41" i="19"/>
  <c r="O59" i="19"/>
  <c r="N52" i="19"/>
  <c r="O56" i="19"/>
  <c r="T72" i="19"/>
  <c r="K40" i="15"/>
  <c r="N43" i="19"/>
  <c r="S57" i="19"/>
  <c r="Q24" i="16"/>
  <c r="Q25" i="16"/>
  <c r="N65" i="19"/>
  <c r="T58" i="19"/>
  <c r="O45" i="19"/>
  <c r="S43" i="19"/>
  <c r="O9" i="19"/>
  <c r="K67" i="15"/>
  <c r="N9" i="19"/>
  <c r="N5" i="19"/>
  <c r="K68" i="15"/>
  <c r="N54" i="19"/>
  <c r="C6" i="15"/>
  <c r="E6" i="15" s="1"/>
  <c r="O51" i="19"/>
  <c r="T68" i="19"/>
  <c r="Y25" i="16"/>
  <c r="T8" i="19"/>
  <c r="S41" i="19"/>
  <c r="K60" i="15"/>
  <c r="O37" i="19"/>
  <c r="O7" i="19"/>
  <c r="S54" i="19"/>
  <c r="N39" i="19"/>
  <c r="S72" i="19"/>
  <c r="T62" i="19"/>
  <c r="O58" i="19"/>
  <c r="S38" i="19"/>
  <c r="O52" i="19"/>
  <c r="S40" i="19"/>
  <c r="O63" i="19"/>
  <c r="N72" i="19"/>
  <c r="T9" i="19"/>
  <c r="S24" i="16"/>
  <c r="S65" i="19"/>
  <c r="S58" i="19"/>
  <c r="S53" i="19"/>
  <c r="N62" i="19"/>
  <c r="N68" i="19"/>
  <c r="K44" i="15"/>
  <c r="T44" i="19"/>
  <c r="T48" i="19"/>
  <c r="S44" i="19"/>
  <c r="T61" i="19"/>
  <c r="S9" i="19"/>
  <c r="N66" i="19"/>
  <c r="I6" i="15" l="1"/>
  <c r="M3" i="19"/>
  <c r="H6" i="15"/>
  <c r="M4" i="19"/>
  <c r="N42" i="14"/>
  <c r="N41" i="14"/>
  <c r="N61" i="14"/>
  <c r="N60" i="14"/>
  <c r="N44" i="14"/>
  <c r="N43" i="14"/>
  <c r="N70" i="14"/>
  <c r="N66" i="14"/>
  <c r="N63" i="14"/>
  <c r="N68" i="14"/>
  <c r="N72" i="14"/>
  <c r="N67" i="14"/>
  <c r="N65" i="14"/>
  <c r="N76" i="14"/>
  <c r="N69" i="14"/>
  <c r="N74" i="14"/>
  <c r="N77" i="14"/>
  <c r="N62" i="14"/>
  <c r="N75" i="14"/>
  <c r="N73" i="14"/>
  <c r="N64" i="14"/>
  <c r="N71" i="14"/>
  <c r="C25" i="1"/>
  <c r="D17" i="1"/>
  <c r="I10" i="1"/>
  <c r="I9" i="1"/>
  <c r="I8" i="1"/>
  <c r="N3" i="19"/>
  <c r="P42" i="14"/>
  <c r="O67" i="14"/>
  <c r="O41" i="14"/>
  <c r="O66" i="14"/>
  <c r="P69" i="14"/>
  <c r="O75" i="14"/>
  <c r="O69" i="14"/>
  <c r="P67" i="14"/>
  <c r="O44" i="14"/>
  <c r="T61" i="14"/>
  <c r="T67" i="14"/>
  <c r="S3" i="19"/>
  <c r="O64" i="14"/>
  <c r="O68" i="14"/>
  <c r="T4" i="19"/>
  <c r="F6" i="15"/>
  <c r="T62" i="14"/>
  <c r="O71" i="14"/>
  <c r="P64" i="14"/>
  <c r="U44" i="14"/>
  <c r="T71" i="14"/>
  <c r="T60" i="14"/>
  <c r="U69" i="14"/>
  <c r="O3" i="19"/>
  <c r="P76" i="14"/>
  <c r="T63" i="14"/>
  <c r="S4" i="19"/>
  <c r="T42" i="14"/>
  <c r="T70" i="14"/>
  <c r="O77" i="14"/>
  <c r="P62" i="14"/>
  <c r="O63" i="14"/>
  <c r="U71" i="14"/>
  <c r="T43" i="14"/>
  <c r="P73" i="14"/>
  <c r="T66" i="14"/>
  <c r="P72" i="14"/>
  <c r="P66" i="14"/>
  <c r="N4" i="19"/>
  <c r="U70" i="14"/>
  <c r="O72" i="14"/>
  <c r="P44" i="14"/>
  <c r="T73" i="14"/>
  <c r="P77" i="14"/>
  <c r="U73" i="14"/>
  <c r="U75" i="14"/>
  <c r="P74" i="14"/>
  <c r="U61" i="14"/>
  <c r="O74" i="14"/>
  <c r="U77" i="14"/>
  <c r="O70" i="14"/>
  <c r="O61" i="14"/>
  <c r="U66" i="14"/>
  <c r="O42" i="14"/>
  <c r="U42" i="14"/>
  <c r="U60" i="14"/>
  <c r="T41" i="14"/>
  <c r="U67" i="14"/>
  <c r="U65" i="14"/>
  <c r="O76" i="14"/>
  <c r="P68" i="14"/>
  <c r="U63" i="14"/>
  <c r="O62" i="14"/>
  <c r="P41" i="14"/>
  <c r="T64" i="14"/>
  <c r="O60" i="14"/>
  <c r="T74" i="14"/>
  <c r="T69" i="14"/>
  <c r="U76" i="14"/>
  <c r="U68" i="14"/>
  <c r="T75" i="14"/>
  <c r="U72" i="14"/>
  <c r="O73" i="14"/>
  <c r="P65" i="14"/>
  <c r="P61" i="14"/>
  <c r="U64" i="14"/>
  <c r="T65" i="14"/>
  <c r="P75" i="14"/>
  <c r="U41" i="14"/>
  <c r="P43" i="14"/>
  <c r="T44" i="14"/>
  <c r="O4" i="19"/>
  <c r="P63" i="14"/>
  <c r="T72" i="14"/>
  <c r="T68" i="14"/>
  <c r="P70" i="14"/>
  <c r="P71" i="14"/>
  <c r="T77" i="14"/>
  <c r="U43" i="14"/>
  <c r="T3" i="19"/>
  <c r="T76" i="14"/>
  <c r="O65" i="14"/>
  <c r="O43" i="14"/>
  <c r="U74" i="14"/>
  <c r="U62" i="14"/>
  <c r="P60" i="14"/>
  <c r="O17" i="18" l="1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J47" i="15"/>
  <c r="K42" i="17"/>
  <c r="K30" i="17"/>
  <c r="K52" i="17"/>
  <c r="J56" i="17"/>
  <c r="K24" i="17"/>
  <c r="K37" i="17"/>
  <c r="J45" i="15"/>
  <c r="J26" i="17"/>
  <c r="K31" i="17"/>
  <c r="R17" i="18"/>
  <c r="J52" i="17"/>
  <c r="K54" i="17"/>
  <c r="Q17" i="18"/>
  <c r="K55" i="17"/>
  <c r="K34" i="17"/>
  <c r="W17" i="18"/>
  <c r="K26" i="17"/>
  <c r="J29" i="17"/>
  <c r="J68" i="15"/>
  <c r="K29" i="17"/>
  <c r="J42" i="15"/>
  <c r="K28" i="17"/>
  <c r="J31" i="17"/>
  <c r="J41" i="15"/>
  <c r="J25" i="17"/>
  <c r="J55" i="15"/>
  <c r="K56" i="17"/>
  <c r="J65" i="15"/>
  <c r="J27" i="17"/>
  <c r="J44" i="15"/>
  <c r="J69" i="15"/>
  <c r="K32" i="17"/>
  <c r="J55" i="17"/>
  <c r="J28" i="17"/>
  <c r="J43" i="15"/>
  <c r="J32" i="17"/>
  <c r="K25" i="17"/>
  <c r="J34" i="17"/>
  <c r="K47" i="17"/>
  <c r="J42" i="17"/>
  <c r="V17" i="18"/>
  <c r="K27" i="17"/>
  <c r="J40" i="15"/>
  <c r="J54" i="17"/>
  <c r="J60" i="15"/>
  <c r="J37" i="17"/>
  <c r="J47" i="17"/>
  <c r="J50" i="15"/>
  <c r="J30" i="17"/>
  <c r="J39" i="15"/>
  <c r="J67" i="15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Q46" i="17"/>
  <c r="Q46" i="18"/>
  <c r="P34" i="17"/>
  <c r="V34" i="17"/>
  <c r="P35" i="17"/>
  <c r="V32" i="18"/>
  <c r="W44" i="18"/>
  <c r="R28" i="18"/>
  <c r="R35" i="18"/>
  <c r="Q41" i="18"/>
  <c r="R21" i="18"/>
  <c r="V41" i="17"/>
  <c r="V44" i="17"/>
  <c r="U42" i="17"/>
  <c r="V40" i="17"/>
  <c r="R22" i="18"/>
  <c r="Q34" i="17"/>
  <c r="R48" i="18"/>
  <c r="V50" i="18"/>
  <c r="Q29" i="17"/>
  <c r="W35" i="18"/>
  <c r="W52" i="18"/>
  <c r="V46" i="18"/>
  <c r="V38" i="18"/>
  <c r="V47" i="17"/>
  <c r="Q33" i="18"/>
  <c r="Q31" i="17"/>
  <c r="V31" i="17"/>
  <c r="V19" i="17"/>
  <c r="Q34" i="18"/>
  <c r="R27" i="18"/>
  <c r="U17" i="17"/>
  <c r="Q17" i="17"/>
  <c r="V53" i="18"/>
  <c r="P32" i="17"/>
  <c r="U47" i="17"/>
  <c r="V16" i="18"/>
  <c r="W34" i="18"/>
  <c r="R19" i="18"/>
  <c r="U31" i="17"/>
  <c r="V44" i="18"/>
  <c r="R32" i="18"/>
  <c r="P39" i="17"/>
  <c r="W28" i="18"/>
  <c r="V42" i="18"/>
  <c r="W22" i="18"/>
  <c r="U37" i="17"/>
  <c r="W39" i="18"/>
  <c r="V45" i="18"/>
  <c r="R16" i="18"/>
  <c r="R53" i="18"/>
  <c r="W50" i="18"/>
  <c r="P42" i="17"/>
  <c r="U35" i="17"/>
  <c r="W47" i="18"/>
  <c r="R50" i="18"/>
  <c r="Q25" i="18"/>
  <c r="Q30" i="18"/>
  <c r="W40" i="18"/>
  <c r="U19" i="17"/>
  <c r="Q47" i="18"/>
  <c r="W31" i="18"/>
  <c r="V39" i="18"/>
  <c r="Q20" i="18"/>
  <c r="U40" i="17"/>
  <c r="Q24" i="18"/>
  <c r="Q39" i="18"/>
  <c r="P44" i="17"/>
  <c r="R52" i="18"/>
  <c r="W24" i="18"/>
  <c r="V41" i="18"/>
  <c r="P31" i="17"/>
  <c r="V51" i="18"/>
  <c r="W37" i="18"/>
  <c r="P49" i="17"/>
  <c r="V25" i="18"/>
  <c r="Q39" i="17"/>
  <c r="Q27" i="18"/>
  <c r="V20" i="18"/>
  <c r="Q44" i="18"/>
  <c r="R25" i="18"/>
  <c r="W29" i="18"/>
  <c r="R51" i="18"/>
  <c r="Q32" i="18"/>
  <c r="V33" i="18"/>
  <c r="V39" i="17"/>
  <c r="W43" i="18"/>
  <c r="V35" i="17"/>
  <c r="P37" i="17"/>
  <c r="V28" i="18"/>
  <c r="W18" i="18"/>
  <c r="U44" i="17"/>
  <c r="Q40" i="18"/>
  <c r="Q52" i="18"/>
  <c r="Q28" i="18"/>
  <c r="U34" i="17"/>
  <c r="P17" i="17"/>
  <c r="W46" i="18"/>
  <c r="V45" i="17"/>
  <c r="U39" i="17"/>
  <c r="V24" i="18"/>
  <c r="W26" i="18"/>
  <c r="V46" i="17"/>
  <c r="U46" i="17"/>
  <c r="W30" i="18"/>
  <c r="V22" i="18"/>
  <c r="R38" i="18"/>
  <c r="Q47" i="17"/>
  <c r="R31" i="18"/>
  <c r="P29" i="17"/>
  <c r="Q31" i="18"/>
  <c r="U36" i="17"/>
  <c r="V18" i="18"/>
  <c r="Q32" i="17"/>
  <c r="W25" i="18"/>
  <c r="W23" i="18"/>
  <c r="R30" i="18"/>
  <c r="W19" i="18"/>
  <c r="V27" i="18"/>
  <c r="R40" i="18"/>
  <c r="U49" i="17"/>
  <c r="V19" i="18"/>
  <c r="Q53" i="18"/>
  <c r="U45" i="17"/>
  <c r="V18" i="17"/>
  <c r="Q42" i="17"/>
  <c r="R37" i="18"/>
  <c r="W38" i="18"/>
  <c r="R26" i="18"/>
  <c r="U18" i="17"/>
  <c r="Q40" i="17"/>
  <c r="R45" i="18"/>
  <c r="U41" i="17"/>
  <c r="Q38" i="18"/>
  <c r="Q37" i="17"/>
  <c r="V47" i="18"/>
  <c r="Q29" i="18"/>
  <c r="P45" i="17"/>
  <c r="Q16" i="18"/>
  <c r="Q23" i="18"/>
  <c r="W36" i="18"/>
  <c r="Q43" i="18"/>
  <c r="V49" i="18"/>
  <c r="V40" i="18"/>
  <c r="W53" i="18"/>
  <c r="Q49" i="17"/>
  <c r="V37" i="17"/>
  <c r="V36" i="18"/>
  <c r="V30" i="18"/>
  <c r="R18" i="18"/>
  <c r="U32" i="17"/>
  <c r="V31" i="18"/>
  <c r="V35" i="18"/>
  <c r="R46" i="18"/>
  <c r="Q19" i="18"/>
  <c r="V29" i="17"/>
  <c r="W51" i="18"/>
  <c r="R20" i="18"/>
  <c r="V49" i="17"/>
  <c r="Q50" i="18"/>
  <c r="R47" i="18"/>
  <c r="V34" i="18"/>
  <c r="Q44" i="17"/>
  <c r="W21" i="18"/>
  <c r="P19" i="17"/>
  <c r="W49" i="18"/>
  <c r="W20" i="18"/>
  <c r="W16" i="18"/>
  <c r="P47" i="17"/>
  <c r="R41" i="18"/>
  <c r="U29" i="17"/>
  <c r="W41" i="18"/>
  <c r="R49" i="18"/>
  <c r="Q51" i="18"/>
  <c r="V43" i="18"/>
  <c r="R23" i="18"/>
  <c r="Q18" i="17"/>
  <c r="V37" i="18"/>
  <c r="W33" i="18"/>
  <c r="W42" i="18"/>
  <c r="W48" i="18"/>
  <c r="Q45" i="18"/>
  <c r="Q45" i="17"/>
  <c r="Q18" i="18"/>
  <c r="R34" i="18"/>
  <c r="Q49" i="18"/>
  <c r="Q35" i="17"/>
  <c r="Q36" i="18"/>
  <c r="R33" i="18"/>
  <c r="R24" i="18"/>
  <c r="Q48" i="18"/>
  <c r="P18" i="17"/>
  <c r="V36" i="17"/>
  <c r="Q42" i="18"/>
  <c r="Q41" i="17"/>
  <c r="R44" i="18"/>
  <c r="R43" i="18"/>
  <c r="Q21" i="18"/>
  <c r="V48" i="18"/>
  <c r="Q26" i="18"/>
  <c r="Q35" i="18"/>
  <c r="Q36" i="17"/>
  <c r="R39" i="18"/>
  <c r="W27" i="18"/>
  <c r="P40" i="17"/>
  <c r="P36" i="17"/>
  <c r="V42" i="17"/>
  <c r="V23" i="18"/>
  <c r="W32" i="18"/>
  <c r="R42" i="18"/>
  <c r="Q19" i="17"/>
  <c r="V26" i="18"/>
  <c r="V32" i="17"/>
  <c r="Q37" i="18"/>
  <c r="V21" i="18"/>
  <c r="R29" i="18"/>
  <c r="V17" i="17"/>
  <c r="V29" i="18"/>
  <c r="W45" i="18"/>
  <c r="V52" i="18"/>
  <c r="R36" i="18"/>
  <c r="P41" i="17"/>
  <c r="Q22" i="18"/>
  <c r="P46" i="17"/>
  <c r="K6" i="15" l="1"/>
  <c r="O4" i="15" s="1"/>
  <c r="W1" i="14" l="1"/>
  <c r="M5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4" i="14"/>
  <c r="H3" i="14"/>
  <c r="K16" i="14"/>
  <c r="J24" i="17"/>
  <c r="K17" i="14"/>
  <c r="K11" i="14"/>
  <c r="K18" i="14"/>
  <c r="J10" i="17"/>
  <c r="P15" i="17"/>
  <c r="K12" i="14"/>
  <c r="K25" i="14"/>
  <c r="J13" i="17"/>
  <c r="U15" i="17"/>
  <c r="J7" i="17"/>
  <c r="J16" i="17"/>
  <c r="K13" i="14"/>
  <c r="K9" i="14"/>
  <c r="K23" i="14"/>
  <c r="K19" i="14"/>
  <c r="K15" i="14"/>
  <c r="J6" i="17"/>
  <c r="K20" i="14"/>
  <c r="K8" i="14"/>
  <c r="K4" i="14"/>
  <c r="K14" i="14"/>
  <c r="V15" i="17"/>
  <c r="Q15" i="17"/>
  <c r="K10" i="14"/>
  <c r="K21" i="14"/>
  <c r="K3" i="14"/>
  <c r="D9" i="1"/>
  <c r="N27" i="14" l="1"/>
  <c r="N35" i="14"/>
  <c r="N28" i="14"/>
  <c r="N36" i="14"/>
  <c r="N29" i="14"/>
  <c r="N37" i="14"/>
  <c r="N30" i="14"/>
  <c r="N38" i="14"/>
  <c r="N31" i="14"/>
  <c r="N39" i="14"/>
  <c r="N24" i="14"/>
  <c r="N32" i="14"/>
  <c r="N40" i="14"/>
  <c r="N25" i="14"/>
  <c r="N33" i="14"/>
  <c r="N26" i="14"/>
  <c r="N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N22" i="16"/>
  <c r="N4" i="16"/>
  <c r="N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AA1" i="16"/>
  <c r="Q52" i="17"/>
  <c r="P26" i="17"/>
  <c r="U43" i="17"/>
  <c r="Q24" i="17"/>
  <c r="T32" i="14"/>
  <c r="T27" i="14"/>
  <c r="V43" i="17"/>
  <c r="V51" i="17"/>
  <c r="U33" i="14"/>
  <c r="T36" i="14"/>
  <c r="U31" i="14"/>
  <c r="U40" i="14"/>
  <c r="T34" i="14"/>
  <c r="V24" i="17"/>
  <c r="Q21" i="17"/>
  <c r="P39" i="14"/>
  <c r="P30" i="14"/>
  <c r="K10" i="18"/>
  <c r="P28" i="14"/>
  <c r="P31" i="14"/>
  <c r="P50" i="17"/>
  <c r="U28" i="14"/>
  <c r="P35" i="14"/>
  <c r="T33" i="14"/>
  <c r="P23" i="17"/>
  <c r="T28" i="14"/>
  <c r="Q43" i="17"/>
  <c r="U23" i="17"/>
  <c r="T38" i="14"/>
  <c r="O28" i="14"/>
  <c r="O27" i="14"/>
  <c r="U26" i="14"/>
  <c r="V27" i="17"/>
  <c r="O37" i="14"/>
  <c r="P33" i="17"/>
  <c r="Q33" i="17"/>
  <c r="U38" i="17"/>
  <c r="U20" i="17"/>
  <c r="U33" i="17"/>
  <c r="V48" i="17"/>
  <c r="O25" i="14"/>
  <c r="O35" i="14"/>
  <c r="P20" i="17"/>
  <c r="V33" i="17"/>
  <c r="O32" i="14"/>
  <c r="K15" i="18"/>
  <c r="V25" i="17"/>
  <c r="O30" i="14"/>
  <c r="O39" i="14"/>
  <c r="Q50" i="17"/>
  <c r="T37" i="14"/>
  <c r="U21" i="17"/>
  <c r="V50" i="17"/>
  <c r="P24" i="17"/>
  <c r="P43" i="17"/>
  <c r="Q23" i="17"/>
  <c r="P24" i="14"/>
  <c r="P52" i="17"/>
  <c r="P37" i="14"/>
  <c r="U29" i="14"/>
  <c r="U27" i="14"/>
  <c r="U26" i="17"/>
  <c r="T30" i="14"/>
  <c r="V22" i="17"/>
  <c r="V28" i="17"/>
  <c r="V38" i="17"/>
  <c r="V23" i="17"/>
  <c r="T40" i="14"/>
  <c r="O38" i="14"/>
  <c r="D10" i="1"/>
  <c r="V52" i="17"/>
  <c r="Q25" i="17"/>
  <c r="U51" i="17"/>
  <c r="O29" i="14"/>
  <c r="P25" i="14"/>
  <c r="O34" i="14"/>
  <c r="P27" i="17"/>
  <c r="U34" i="14"/>
  <c r="P36" i="14"/>
  <c r="Q48" i="17"/>
  <c r="K13" i="18"/>
  <c r="U39" i="14"/>
  <c r="T26" i="14"/>
  <c r="U25" i="14"/>
  <c r="U48" i="17"/>
  <c r="P33" i="14"/>
  <c r="P28" i="17"/>
  <c r="U24" i="14"/>
  <c r="P21" i="17"/>
  <c r="O31" i="14"/>
  <c r="P51" i="17"/>
  <c r="U52" i="17"/>
  <c r="K9" i="18"/>
  <c r="Q26" i="17"/>
  <c r="Q20" i="17"/>
  <c r="T35" i="14"/>
  <c r="U30" i="17"/>
  <c r="V21" i="17"/>
  <c r="T39" i="14"/>
  <c r="P48" i="17"/>
  <c r="Q30" i="17"/>
  <c r="P29" i="14"/>
  <c r="O26" i="14"/>
  <c r="K11" i="18"/>
  <c r="K14" i="18"/>
  <c r="U28" i="17"/>
  <c r="P30" i="17"/>
  <c r="O36" i="14"/>
  <c r="P38" i="17"/>
  <c r="T31" i="14"/>
  <c r="V30" i="17"/>
  <c r="U25" i="17"/>
  <c r="P40" i="14"/>
  <c r="U27" i="17"/>
  <c r="U35" i="14"/>
  <c r="O33" i="14"/>
  <c r="U30" i="14"/>
  <c r="U50" i="17"/>
  <c r="U37" i="14"/>
  <c r="P25" i="17"/>
  <c r="K8" i="18"/>
  <c r="K7" i="18"/>
  <c r="Q51" i="17"/>
  <c r="T24" i="14"/>
  <c r="P38" i="14"/>
  <c r="T29" i="14"/>
  <c r="U38" i="14"/>
  <c r="V26" i="17"/>
  <c r="O24" i="14"/>
  <c r="V20" i="17"/>
  <c r="Q38" i="17"/>
  <c r="U24" i="17"/>
  <c r="C14" i="19"/>
  <c r="P22" i="17"/>
  <c r="Q22" i="17"/>
  <c r="Q27" i="17"/>
  <c r="P26" i="14"/>
  <c r="T25" i="14"/>
  <c r="U22" i="17"/>
  <c r="P34" i="14"/>
  <c r="Q28" i="17"/>
  <c r="P32" i="14"/>
  <c r="P27" i="14"/>
  <c r="O40" i="14"/>
  <c r="U36" i="14"/>
  <c r="U32" i="14"/>
  <c r="K12" i="18"/>
  <c r="H14" i="19" l="1"/>
  <c r="O8" i="18"/>
  <c r="O5" i="18"/>
  <c r="O7" i="18"/>
  <c r="O6" i="18"/>
  <c r="O10" i="18"/>
  <c r="O9" i="18"/>
  <c r="O15" i="18"/>
  <c r="O12" i="18"/>
  <c r="O13" i="18"/>
  <c r="O11" i="18"/>
  <c r="P59" i="16"/>
  <c r="P37" i="16"/>
  <c r="P29" i="16"/>
  <c r="P35" i="16"/>
  <c r="P55" i="16"/>
  <c r="P28" i="16"/>
  <c r="P57" i="16"/>
  <c r="P34" i="16"/>
  <c r="P40" i="16"/>
  <c r="P33" i="16"/>
  <c r="P30" i="16"/>
  <c r="P58" i="16"/>
  <c r="P27" i="16"/>
  <c r="P31" i="16"/>
  <c r="P45" i="16"/>
  <c r="P50" i="16"/>
  <c r="P32" i="16"/>
  <c r="O30" i="16"/>
  <c r="O46" i="16"/>
  <c r="O39" i="16"/>
  <c r="O47" i="16"/>
  <c r="O56" i="16"/>
  <c r="O33" i="16"/>
  <c r="O34" i="16"/>
  <c r="O42" i="16"/>
  <c r="O50" i="16"/>
  <c r="O58" i="16"/>
  <c r="O27" i="16"/>
  <c r="O35" i="16"/>
  <c r="O43" i="16"/>
  <c r="O51" i="16"/>
  <c r="O59" i="16"/>
  <c r="O54" i="16"/>
  <c r="O55" i="16"/>
  <c r="O32" i="16"/>
  <c r="O40" i="16"/>
  <c r="O41" i="16"/>
  <c r="O57" i="16"/>
  <c r="O28" i="16"/>
  <c r="O36" i="16"/>
  <c r="O44" i="16"/>
  <c r="O52" i="16"/>
  <c r="O38" i="16"/>
  <c r="O31" i="16"/>
  <c r="O48" i="16"/>
  <c r="O49" i="16"/>
  <c r="O29" i="16"/>
  <c r="O37" i="16"/>
  <c r="O45" i="16"/>
  <c r="O53" i="16"/>
  <c r="L13" i="18"/>
  <c r="P11" i="18" s="1"/>
  <c r="L15" i="18"/>
  <c r="P13" i="18" s="1"/>
  <c r="L10" i="18"/>
  <c r="P8" i="18" s="1"/>
  <c r="L9" i="18"/>
  <c r="P7" i="18" s="1"/>
  <c r="L12" i="18"/>
  <c r="P10" i="18" s="1"/>
  <c r="P15" i="18"/>
  <c r="L8" i="18"/>
  <c r="P6" i="18" s="1"/>
  <c r="L14" i="18"/>
  <c r="P12" i="18" s="1"/>
  <c r="L11" i="18"/>
  <c r="P9" i="18" s="1"/>
  <c r="L7" i="18"/>
  <c r="P5" i="18" s="1"/>
  <c r="O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M4" i="14"/>
  <c r="M3" i="14"/>
  <c r="Y34" i="16"/>
  <c r="X55" i="16"/>
  <c r="Q48" i="16"/>
  <c r="S46" i="16"/>
  <c r="Y30" i="16"/>
  <c r="S37" i="16"/>
  <c r="W7" i="18"/>
  <c r="K6" i="18"/>
  <c r="R32" i="16"/>
  <c r="V6" i="18"/>
  <c r="R13" i="18"/>
  <c r="X47" i="16"/>
  <c r="R12" i="18"/>
  <c r="S43" i="16"/>
  <c r="T29" i="16"/>
  <c r="R9" i="18"/>
  <c r="Q15" i="18"/>
  <c r="Q55" i="16"/>
  <c r="Q31" i="16"/>
  <c r="Y33" i="16"/>
  <c r="Q13" i="18"/>
  <c r="Y38" i="16"/>
  <c r="Q5" i="18"/>
  <c r="X32" i="16"/>
  <c r="S38" i="16"/>
  <c r="T45" i="16"/>
  <c r="R27" i="16"/>
  <c r="V13" i="18"/>
  <c r="Q50" i="16"/>
  <c r="S28" i="16"/>
  <c r="X42" i="16"/>
  <c r="T57" i="16"/>
  <c r="Y39" i="16"/>
  <c r="T28" i="16"/>
  <c r="S27" i="16"/>
  <c r="R29" i="16"/>
  <c r="R40" i="16"/>
  <c r="S44" i="16"/>
  <c r="Q10" i="18"/>
  <c r="Q39" i="16"/>
  <c r="X43" i="16"/>
  <c r="Y37" i="16"/>
  <c r="R11" i="18"/>
  <c r="W13" i="18"/>
  <c r="Y41" i="16"/>
  <c r="Q11" i="18"/>
  <c r="Q40" i="16"/>
  <c r="S39" i="16"/>
  <c r="Q45" i="16"/>
  <c r="Y56" i="16"/>
  <c r="R35" i="16"/>
  <c r="K6" i="16"/>
  <c r="Q51" i="16"/>
  <c r="S32" i="16"/>
  <c r="S50" i="16"/>
  <c r="T33" i="16"/>
  <c r="Q56" i="16"/>
  <c r="X45" i="16"/>
  <c r="S30" i="16"/>
  <c r="S56" i="16"/>
  <c r="R28" i="16"/>
  <c r="R33" i="16"/>
  <c r="X44" i="16"/>
  <c r="X53" i="16"/>
  <c r="X40" i="16"/>
  <c r="Q7" i="18"/>
  <c r="S54" i="16"/>
  <c r="Y53" i="16"/>
  <c r="T50" i="16"/>
  <c r="X35" i="16"/>
  <c r="X27" i="16"/>
  <c r="Q41" i="16"/>
  <c r="X28" i="16"/>
  <c r="Q29" i="16"/>
  <c r="S58" i="16"/>
  <c r="Y31" i="16"/>
  <c r="S40" i="16"/>
  <c r="Q27" i="16"/>
  <c r="W9" i="18"/>
  <c r="Q33" i="16"/>
  <c r="Y48" i="16"/>
  <c r="Q9" i="18"/>
  <c r="Q35" i="16"/>
  <c r="Y58" i="16"/>
  <c r="Q28" i="16"/>
  <c r="X37" i="16"/>
  <c r="S22" i="16"/>
  <c r="X49" i="16"/>
  <c r="C15" i="19"/>
  <c r="W15" i="18"/>
  <c r="Q8" i="18"/>
  <c r="V8" i="18"/>
  <c r="S33" i="16"/>
  <c r="Q36" i="16"/>
  <c r="E14" i="19"/>
  <c r="Y22" i="16"/>
  <c r="S42" i="16"/>
  <c r="S29" i="16"/>
  <c r="S52" i="16"/>
  <c r="W10" i="18"/>
  <c r="Q38" i="16"/>
  <c r="Q22" i="16"/>
  <c r="Y46" i="16"/>
  <c r="S47" i="16"/>
  <c r="V12" i="18"/>
  <c r="X39" i="16"/>
  <c r="V10" i="18"/>
  <c r="X57" i="16"/>
  <c r="X54" i="16"/>
  <c r="Q12" i="18"/>
  <c r="R15" i="18"/>
  <c r="Q42" i="16"/>
  <c r="Y51" i="16"/>
  <c r="Y36" i="16"/>
  <c r="S35" i="16"/>
  <c r="T59" i="16"/>
  <c r="X38" i="16"/>
  <c r="Q53" i="16"/>
  <c r="X46" i="16"/>
  <c r="R8" i="18"/>
  <c r="T31" i="16"/>
  <c r="Y57" i="16"/>
  <c r="W6" i="18"/>
  <c r="S59" i="16"/>
  <c r="R55" i="16"/>
  <c r="S51" i="16"/>
  <c r="S53" i="16"/>
  <c r="Y52" i="16"/>
  <c r="Q59" i="16"/>
  <c r="T34" i="16"/>
  <c r="T32" i="16"/>
  <c r="X56" i="16"/>
  <c r="X31" i="16"/>
  <c r="S49" i="16"/>
  <c r="Q46" i="16"/>
  <c r="Y35" i="16"/>
  <c r="R31" i="16"/>
  <c r="T58" i="16"/>
  <c r="V15" i="18"/>
  <c r="X48" i="16"/>
  <c r="R30" i="16"/>
  <c r="S45" i="16"/>
  <c r="R10" i="18"/>
  <c r="Q57" i="16"/>
  <c r="V9" i="18"/>
  <c r="Y47" i="16"/>
  <c r="Q44" i="16"/>
  <c r="W8" i="18"/>
  <c r="X52" i="16"/>
  <c r="Q43" i="16"/>
  <c r="R5" i="18"/>
  <c r="V11" i="18"/>
  <c r="Q54" i="16"/>
  <c r="R58" i="16"/>
  <c r="S36" i="16"/>
  <c r="Q30" i="16"/>
  <c r="S34" i="16"/>
  <c r="V7" i="18"/>
  <c r="S41" i="16"/>
  <c r="Y27" i="16"/>
  <c r="X50" i="16"/>
  <c r="X33" i="16"/>
  <c r="R7" i="18"/>
  <c r="X30" i="16"/>
  <c r="X36" i="16"/>
  <c r="T35" i="16"/>
  <c r="X59" i="16"/>
  <c r="T40" i="16"/>
  <c r="Q52" i="16"/>
  <c r="X41" i="16"/>
  <c r="Q47" i="16"/>
  <c r="Q32" i="16"/>
  <c r="X22" i="16"/>
  <c r="T30" i="16"/>
  <c r="S31" i="16"/>
  <c r="R57" i="16"/>
  <c r="Y55" i="16"/>
  <c r="X58" i="16"/>
  <c r="Y45" i="16"/>
  <c r="X29" i="16"/>
  <c r="Y49" i="16"/>
  <c r="Q49" i="16"/>
  <c r="Q34" i="16"/>
  <c r="W5" i="18"/>
  <c r="Y44" i="16"/>
  <c r="Q37" i="16"/>
  <c r="R45" i="16"/>
  <c r="W11" i="18"/>
  <c r="Y32" i="16"/>
  <c r="Y40" i="16"/>
  <c r="Y28" i="16"/>
  <c r="S55" i="16"/>
  <c r="X51" i="16"/>
  <c r="R50" i="16"/>
  <c r="T27" i="16"/>
  <c r="V5" i="18"/>
  <c r="S48" i="16"/>
  <c r="Y29" i="16"/>
  <c r="R37" i="16"/>
  <c r="S57" i="16"/>
  <c r="T55" i="16"/>
  <c r="Y50" i="16"/>
  <c r="R34" i="16"/>
  <c r="Q58" i="16"/>
  <c r="Y42" i="16"/>
  <c r="Q6" i="18"/>
  <c r="T37" i="16"/>
  <c r="R6" i="18"/>
  <c r="W12" i="18"/>
  <c r="Y43" i="16"/>
  <c r="Y59" i="16"/>
  <c r="R59" i="16"/>
  <c r="X34" i="16"/>
  <c r="Y54" i="16"/>
  <c r="H15" i="19" l="1"/>
  <c r="L6" i="18"/>
  <c r="P4" i="18" s="1"/>
  <c r="L6" i="16"/>
  <c r="P4" i="16" s="1"/>
  <c r="N4" i="14"/>
  <c r="O4" i="16"/>
  <c r="O4" i="18"/>
  <c r="N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Q54" i="15"/>
  <c r="Q57" i="15"/>
  <c r="U31" i="15"/>
  <c r="Q52" i="15"/>
  <c r="W4" i="18"/>
  <c r="U52" i="15"/>
  <c r="Y4" i="16"/>
  <c r="U48" i="15"/>
  <c r="Q28" i="15"/>
  <c r="V49" i="15"/>
  <c r="V44" i="15"/>
  <c r="P49" i="15"/>
  <c r="Q58" i="15"/>
  <c r="V54" i="15"/>
  <c r="Q59" i="15"/>
  <c r="V59" i="15"/>
  <c r="U53" i="15"/>
  <c r="P48" i="15"/>
  <c r="P57" i="15"/>
  <c r="P30" i="15"/>
  <c r="R4" i="18"/>
  <c r="S4" i="16"/>
  <c r="U54" i="15"/>
  <c r="V48" i="15"/>
  <c r="Q53" i="15"/>
  <c r="U28" i="15"/>
  <c r="V57" i="15"/>
  <c r="Q48" i="15"/>
  <c r="V4" i="18"/>
  <c r="V30" i="15"/>
  <c r="U59" i="15"/>
  <c r="U29" i="15"/>
  <c r="F14" i="19"/>
  <c r="U30" i="15"/>
  <c r="P31" i="15"/>
  <c r="V53" i="15"/>
  <c r="Q32" i="15"/>
  <c r="Q4" i="16"/>
  <c r="V31" i="15"/>
  <c r="Q47" i="15"/>
  <c r="P47" i="15"/>
  <c r="V47" i="15"/>
  <c r="J3" i="17"/>
  <c r="P59" i="15"/>
  <c r="Q4" i="18"/>
  <c r="P28" i="15"/>
  <c r="E15" i="19"/>
  <c r="Q30" i="15"/>
  <c r="K3" i="18"/>
  <c r="U44" i="15"/>
  <c r="R4" i="16"/>
  <c r="U57" i="15"/>
  <c r="P54" i="15"/>
  <c r="K3" i="16"/>
  <c r="V52" i="15"/>
  <c r="V32" i="15"/>
  <c r="V29" i="15"/>
  <c r="U58" i="15"/>
  <c r="T4" i="16"/>
  <c r="P32" i="15"/>
  <c r="J3" i="15"/>
  <c r="P29" i="15"/>
  <c r="U47" i="15"/>
  <c r="P52" i="15"/>
  <c r="Q49" i="15"/>
  <c r="U32" i="15"/>
  <c r="U49" i="15"/>
  <c r="P44" i="15"/>
  <c r="P53" i="15"/>
  <c r="Q44" i="15"/>
  <c r="Q29" i="15"/>
  <c r="C16" i="19"/>
  <c r="V28" i="15"/>
  <c r="X4" i="16"/>
  <c r="P58" i="15"/>
  <c r="V58" i="15"/>
  <c r="Q31" i="15"/>
  <c r="H16" i="19" l="1"/>
  <c r="L3" i="18"/>
  <c r="P3" i="18" s="1"/>
  <c r="K3" i="17"/>
  <c r="O3" i="17" s="1"/>
  <c r="L3" i="16"/>
  <c r="P3" i="16" s="1"/>
  <c r="K3" i="15"/>
  <c r="O3" i="15" s="1"/>
  <c r="N3" i="17"/>
  <c r="O3" i="16"/>
  <c r="O3" i="18"/>
  <c r="N3" i="15"/>
  <c r="X3" i="16"/>
  <c r="Q3" i="16"/>
  <c r="Q3" i="17"/>
  <c r="R3" i="16"/>
  <c r="J14" i="19"/>
  <c r="E16" i="19"/>
  <c r="U3" i="17"/>
  <c r="F15" i="19"/>
  <c r="AC3" i="16" a="1"/>
  <c r="P3" i="17"/>
  <c r="Q3" i="15"/>
  <c r="V3" i="18"/>
  <c r="U3" i="15"/>
  <c r="Y3" i="16"/>
  <c r="AB3" i="16" a="1"/>
  <c r="W3" i="18"/>
  <c r="Z3" i="17" a="1"/>
  <c r="V3" i="15"/>
  <c r="V3" i="17"/>
  <c r="Q3" i="18"/>
  <c r="T3" i="16"/>
  <c r="S3" i="16"/>
  <c r="C17" i="19"/>
  <c r="P3" i="15"/>
  <c r="R3" i="18"/>
  <c r="H17" i="19" l="1"/>
  <c r="M12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AC26" i="16"/>
  <c r="AC27" i="16"/>
  <c r="AC28" i="16"/>
  <c r="AC37" i="16"/>
  <c r="AC46" i="16"/>
  <c r="AC55" i="16"/>
  <c r="AC9" i="16"/>
  <c r="AC34" i="16"/>
  <c r="AC35" i="16"/>
  <c r="AC36" i="16"/>
  <c r="AC45" i="16"/>
  <c r="AC54" i="16"/>
  <c r="AC8" i="16"/>
  <c r="AC17" i="16"/>
  <c r="AC42" i="16"/>
  <c r="AC43" i="16"/>
  <c r="AC44" i="16"/>
  <c r="AC53" i="16"/>
  <c r="AC7" i="16"/>
  <c r="AC16" i="16"/>
  <c r="AC25" i="16"/>
  <c r="AC11" i="16"/>
  <c r="AC5" i="16"/>
  <c r="AC38" i="16"/>
  <c r="AC40" i="16"/>
  <c r="AC19" i="16"/>
  <c r="AC13" i="16"/>
  <c r="AC15" i="16"/>
  <c r="AC48" i="16"/>
  <c r="AC51" i="16"/>
  <c r="AC21" i="16"/>
  <c r="AC23" i="16"/>
  <c r="AC56" i="16"/>
  <c r="AC10" i="16"/>
  <c r="AC59" i="16"/>
  <c r="AC29" i="16"/>
  <c r="AC31" i="16"/>
  <c r="AC33" i="16"/>
  <c r="AC18" i="16"/>
  <c r="AC6" i="16"/>
  <c r="AC41" i="16"/>
  <c r="AC12" i="16"/>
  <c r="AC47" i="16"/>
  <c r="AC58" i="16"/>
  <c r="AC22" i="16"/>
  <c r="AC57" i="16"/>
  <c r="AC30" i="16"/>
  <c r="AC4" i="16"/>
  <c r="AC39" i="16"/>
  <c r="AC50" i="16"/>
  <c r="AC14" i="16"/>
  <c r="AC49" i="16"/>
  <c r="AC20" i="16"/>
  <c r="AC24" i="16"/>
  <c r="AC3" i="16"/>
  <c r="AC52" i="16"/>
  <c r="AC32" i="16"/>
  <c r="AB18" i="16"/>
  <c r="AB19" i="16"/>
  <c r="AB20" i="16"/>
  <c r="AB29" i="16"/>
  <c r="AB38" i="16"/>
  <c r="AB47" i="16"/>
  <c r="AB56" i="16"/>
  <c r="AB26" i="16"/>
  <c r="AB27" i="16"/>
  <c r="AB28" i="16"/>
  <c r="AB37" i="16"/>
  <c r="AB46" i="16"/>
  <c r="AB55" i="16"/>
  <c r="AB9" i="16"/>
  <c r="AB34" i="16"/>
  <c r="AB35" i="16"/>
  <c r="AB36" i="16"/>
  <c r="AB45" i="16"/>
  <c r="AB54" i="16"/>
  <c r="AB42" i="16"/>
  <c r="AB4" i="16"/>
  <c r="AB6" i="16"/>
  <c r="AB39" i="16"/>
  <c r="AB25" i="16"/>
  <c r="AB50" i="16"/>
  <c r="AB12" i="16"/>
  <c r="AB14" i="16"/>
  <c r="AB8" i="16"/>
  <c r="AB33" i="16"/>
  <c r="AB58" i="16"/>
  <c r="AB44" i="16"/>
  <c r="AB22" i="16"/>
  <c r="AB16" i="16"/>
  <c r="AB41" i="16"/>
  <c r="AB3" i="16"/>
  <c r="AB52" i="16"/>
  <c r="AB30" i="16"/>
  <c r="AB24" i="16"/>
  <c r="AB49" i="16"/>
  <c r="AB5" i="16"/>
  <c r="AB7" i="16"/>
  <c r="AB43" i="16"/>
  <c r="AB15" i="16"/>
  <c r="AB21" i="16"/>
  <c r="AB11" i="16"/>
  <c r="AB32" i="16"/>
  <c r="AB57" i="16"/>
  <c r="AB13" i="16"/>
  <c r="AB40" i="16"/>
  <c r="AB51" i="16"/>
  <c r="AB23" i="16"/>
  <c r="AB48" i="16"/>
  <c r="AB10" i="16"/>
  <c r="AB59" i="16"/>
  <c r="AB53" i="16"/>
  <c r="AB31" i="16"/>
  <c r="AB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AF17" i="16"/>
  <c r="U41" i="15"/>
  <c r="AE6" i="16"/>
  <c r="AG53" i="16"/>
  <c r="AD37" i="16"/>
  <c r="AH26" i="16"/>
  <c r="AG16" i="16"/>
  <c r="AG38" i="16"/>
  <c r="AD15" i="16"/>
  <c r="AH17" i="16"/>
  <c r="AD47" i="16"/>
  <c r="AG25" i="16"/>
  <c r="AG9" i="16"/>
  <c r="AE45" i="16"/>
  <c r="AG6" i="16"/>
  <c r="AG15" i="16"/>
  <c r="Q56" i="15"/>
  <c r="AE40" i="16"/>
  <c r="AF58" i="16"/>
  <c r="AD23" i="16"/>
  <c r="AE10" i="16"/>
  <c r="AD29" i="16"/>
  <c r="AD7" i="16"/>
  <c r="AH50" i="16"/>
  <c r="AD44" i="16"/>
  <c r="J15" i="19"/>
  <c r="U56" i="15"/>
  <c r="AF13" i="16"/>
  <c r="AH39" i="16"/>
  <c r="AE47" i="16"/>
  <c r="AG52" i="16"/>
  <c r="AH23" i="16"/>
  <c r="AG56" i="16"/>
  <c r="AE43" i="16"/>
  <c r="AH31" i="16"/>
  <c r="AG46" i="16"/>
  <c r="AG18" i="16"/>
  <c r="AE27" i="16"/>
  <c r="AD12" i="16"/>
  <c r="AF45" i="16"/>
  <c r="AG5" i="16"/>
  <c r="AF43" i="16"/>
  <c r="AH13" i="16"/>
  <c r="AD5" i="16"/>
  <c r="AD11" i="16"/>
  <c r="F16" i="19"/>
  <c r="Q41" i="15"/>
  <c r="E17" i="19"/>
  <c r="AD8" i="16"/>
  <c r="O12" i="19"/>
  <c r="AD33" i="16"/>
  <c r="AG49" i="16"/>
  <c r="AE58" i="16"/>
  <c r="AE18" i="16"/>
  <c r="AF53" i="16"/>
  <c r="AG57" i="16"/>
  <c r="AG29" i="16"/>
  <c r="AD52" i="16"/>
  <c r="AE35" i="16"/>
  <c r="AH33" i="16"/>
  <c r="AG45" i="16"/>
  <c r="Q4" i="17"/>
  <c r="AF8" i="16"/>
  <c r="AF39" i="16"/>
  <c r="V63" i="15"/>
  <c r="AF15" i="16"/>
  <c r="Q51" i="15"/>
  <c r="AE54" i="16"/>
  <c r="AH35" i="16"/>
  <c r="D45" i="1"/>
  <c r="AF7" i="16"/>
  <c r="AH45" i="16"/>
  <c r="AF41" i="16"/>
  <c r="AG43" i="16"/>
  <c r="N12" i="19"/>
  <c r="AG55" i="16"/>
  <c r="AH27" i="16"/>
  <c r="AG27" i="16"/>
  <c r="AH16" i="16"/>
  <c r="AD9" i="16"/>
  <c r="AE46" i="16"/>
  <c r="AD48" i="16"/>
  <c r="AF21" i="16"/>
  <c r="AF32" i="16"/>
  <c r="AF34" i="16"/>
  <c r="AF49" i="16"/>
  <c r="AD17" i="16"/>
  <c r="AF16" i="16"/>
  <c r="AD51" i="16"/>
  <c r="Q43" i="15"/>
  <c r="AF48" i="16"/>
  <c r="AH36" i="16"/>
  <c r="AF26" i="16"/>
  <c r="AF42" i="16"/>
  <c r="AG50" i="16"/>
  <c r="AG39" i="16"/>
  <c r="AH42" i="16"/>
  <c r="AF30" i="16"/>
  <c r="AF40" i="16"/>
  <c r="AG54" i="16"/>
  <c r="AD6" i="16"/>
  <c r="AG40" i="16"/>
  <c r="AF10" i="16"/>
  <c r="AH22" i="16"/>
  <c r="AF5" i="16"/>
  <c r="AD58" i="16"/>
  <c r="AG33" i="16"/>
  <c r="AE42" i="16"/>
  <c r="AF46" i="16"/>
  <c r="AD46" i="16"/>
  <c r="AF29" i="16"/>
  <c r="Y3" i="17" a="1"/>
  <c r="V51" i="15"/>
  <c r="AF36" i="16"/>
  <c r="AG4" i="16"/>
  <c r="AH40" i="16"/>
  <c r="AG19" i="16"/>
  <c r="AF28" i="16"/>
  <c r="AH21" i="16"/>
  <c r="AD4" i="16"/>
  <c r="AD10" i="16"/>
  <c r="AD13" i="16"/>
  <c r="AG22" i="16"/>
  <c r="AE4" i="16"/>
  <c r="P46" i="15"/>
  <c r="AE44" i="16"/>
  <c r="AE30" i="16"/>
  <c r="AD28" i="16"/>
  <c r="AF59" i="16"/>
  <c r="AH19" i="16"/>
  <c r="AD43" i="16"/>
  <c r="AG41" i="16"/>
  <c r="AF37" i="16"/>
  <c r="AE14" i="16"/>
  <c r="AH56" i="16"/>
  <c r="AH34" i="16"/>
  <c r="AE12" i="16"/>
  <c r="AE56" i="16"/>
  <c r="U4" i="17"/>
  <c r="V4" i="17"/>
  <c r="AH37" i="16"/>
  <c r="AF55" i="16"/>
  <c r="AG17" i="16"/>
  <c r="Q63" i="15"/>
  <c r="AG30" i="16"/>
  <c r="AD32" i="16"/>
  <c r="AF12" i="16"/>
  <c r="AD38" i="16"/>
  <c r="AD34" i="16"/>
  <c r="AG20" i="16"/>
  <c r="U51" i="15"/>
  <c r="AE41" i="16"/>
  <c r="AH14" i="16"/>
  <c r="AE52" i="16"/>
  <c r="AE28" i="16"/>
  <c r="AH8" i="16"/>
  <c r="AG8" i="16"/>
  <c r="AE36" i="16"/>
  <c r="AD36" i="16"/>
  <c r="AD41" i="16"/>
  <c r="U61" i="15"/>
  <c r="AG10" i="16"/>
  <c r="AD16" i="16"/>
  <c r="I60" i="1"/>
  <c r="AE9" i="16"/>
  <c r="AG31" i="16"/>
  <c r="AH54" i="16"/>
  <c r="AF11" i="16"/>
  <c r="AE20" i="16"/>
  <c r="AE32" i="16"/>
  <c r="AG36" i="16"/>
  <c r="AG37" i="16"/>
  <c r="AG47" i="16"/>
  <c r="AE29" i="16"/>
  <c r="AE38" i="16"/>
  <c r="AG32" i="16"/>
  <c r="AG58" i="16"/>
  <c r="AD55" i="16"/>
  <c r="AF9" i="16"/>
  <c r="AE59" i="16"/>
  <c r="P41" i="15"/>
  <c r="AE23" i="16"/>
  <c r="AF6" i="16"/>
  <c r="AF54" i="16"/>
  <c r="AE24" i="16"/>
  <c r="AF14" i="16"/>
  <c r="AG42" i="16"/>
  <c r="AH10" i="16"/>
  <c r="AF50" i="16"/>
  <c r="AH30" i="16"/>
  <c r="AE49" i="16"/>
  <c r="AF47" i="16"/>
  <c r="AH59" i="16"/>
  <c r="AD21" i="16"/>
  <c r="AE13" i="16"/>
  <c r="AH4" i="16"/>
  <c r="AH43" i="16"/>
  <c r="AF35" i="16"/>
  <c r="AE57" i="16"/>
  <c r="AE25" i="16"/>
  <c r="AF52" i="16"/>
  <c r="AD39" i="16"/>
  <c r="AG7" i="16"/>
  <c r="AD14" i="16"/>
  <c r="AD49" i="16"/>
  <c r="AE39" i="16"/>
  <c r="AE33" i="16"/>
  <c r="AE31" i="16"/>
  <c r="AE51" i="16"/>
  <c r="AF56" i="16"/>
  <c r="AD42" i="16"/>
  <c r="S12" i="19"/>
  <c r="AF18" i="16"/>
  <c r="AH12" i="16"/>
  <c r="AD30" i="16"/>
  <c r="AD45" i="16"/>
  <c r="P4" i="17"/>
  <c r="AD20" i="16"/>
  <c r="P56" i="15"/>
  <c r="AE21" i="16"/>
  <c r="AG48" i="16"/>
  <c r="AE8" i="16"/>
  <c r="C18" i="19"/>
  <c r="P63" i="15"/>
  <c r="AD57" i="16"/>
  <c r="AH38" i="16"/>
  <c r="AE15" i="16"/>
  <c r="AF23" i="16"/>
  <c r="AH5" i="16"/>
  <c r="AH57" i="16"/>
  <c r="AE50" i="16"/>
  <c r="AE37" i="16"/>
  <c r="P51" i="15"/>
  <c r="AF31" i="16"/>
  <c r="AG26" i="16"/>
  <c r="AG14" i="16"/>
  <c r="AG59" i="16"/>
  <c r="AF33" i="16"/>
  <c r="AH52" i="16"/>
  <c r="AG21" i="16"/>
  <c r="AD54" i="16"/>
  <c r="AG12" i="16"/>
  <c r="AG23" i="16"/>
  <c r="AF4" i="16"/>
  <c r="AE34" i="16"/>
  <c r="AD31" i="16"/>
  <c r="AD27" i="16"/>
  <c r="AD35" i="16"/>
  <c r="T12" i="19"/>
  <c r="AF20" i="16"/>
  <c r="AF19" i="16"/>
  <c r="AD24" i="16"/>
  <c r="AH46" i="16"/>
  <c r="AE7" i="16"/>
  <c r="AD18" i="16"/>
  <c r="AH51" i="16"/>
  <c r="AH44" i="16"/>
  <c r="AG24" i="16"/>
  <c r="AE26" i="16"/>
  <c r="AD40" i="16"/>
  <c r="AD25" i="16"/>
  <c r="AH24" i="16"/>
  <c r="AG11" i="16"/>
  <c r="AH25" i="16"/>
  <c r="V41" i="15"/>
  <c r="AE48" i="16"/>
  <c r="AF57" i="16"/>
  <c r="AF25" i="16"/>
  <c r="AE11" i="16"/>
  <c r="AG35" i="16"/>
  <c r="Q61" i="15"/>
  <c r="AD53" i="16"/>
  <c r="AE17" i="16"/>
  <c r="AD50" i="16"/>
  <c r="AG28" i="16"/>
  <c r="AH20" i="16"/>
  <c r="P43" i="15"/>
  <c r="AG13" i="16"/>
  <c r="AH18" i="16"/>
  <c r="AF51" i="16"/>
  <c r="AE22" i="16"/>
  <c r="AG34" i="16"/>
  <c r="AF38" i="16"/>
  <c r="AH41" i="16"/>
  <c r="AE55" i="16"/>
  <c r="AH15" i="16"/>
  <c r="AF24" i="16"/>
  <c r="V61" i="15"/>
  <c r="U43" i="15"/>
  <c r="AD19" i="16"/>
  <c r="AH29" i="16"/>
  <c r="P61" i="15"/>
  <c r="AF44" i="16"/>
  <c r="AH11" i="16"/>
  <c r="AH32" i="16"/>
  <c r="AD56" i="16"/>
  <c r="AD22" i="16"/>
  <c r="AE19" i="16"/>
  <c r="AE53" i="16"/>
  <c r="AH58" i="16"/>
  <c r="AH7" i="16"/>
  <c r="AE16" i="16"/>
  <c r="U63" i="15"/>
  <c r="AF22" i="16"/>
  <c r="Q46" i="15"/>
  <c r="AH28" i="16"/>
  <c r="AH47" i="16"/>
  <c r="U46" i="15"/>
  <c r="AE5" i="16"/>
  <c r="AH6" i="16"/>
  <c r="AH48" i="16"/>
  <c r="V56" i="15"/>
  <c r="AG44" i="16"/>
  <c r="V46" i="15"/>
  <c r="AD26" i="16"/>
  <c r="AG51" i="16"/>
  <c r="V43" i="15"/>
  <c r="AF27" i="16"/>
  <c r="AD59" i="16"/>
  <c r="AH9" i="16"/>
  <c r="AH53" i="16"/>
  <c r="AH55" i="16"/>
  <c r="AH49" i="16"/>
  <c r="H18" i="19" l="1"/>
  <c r="AA27" i="16"/>
  <c r="AA14" i="16"/>
  <c r="AA36" i="16"/>
  <c r="AA22" i="16"/>
  <c r="AA52" i="16"/>
  <c r="AA15" i="16"/>
  <c r="AA45" i="16"/>
  <c r="AA8" i="16"/>
  <c r="AA26" i="16"/>
  <c r="AA53" i="16"/>
  <c r="AA23" i="16"/>
  <c r="AA17" i="16"/>
  <c r="AA7" i="16"/>
  <c r="AA41" i="16"/>
  <c r="AA48" i="16"/>
  <c r="AA39" i="16"/>
  <c r="AA50" i="16"/>
  <c r="AA58" i="16"/>
  <c r="AA16" i="16"/>
  <c r="AA21" i="16"/>
  <c r="AA55" i="16"/>
  <c r="AA51" i="16"/>
  <c r="AA56" i="16"/>
  <c r="AA31" i="16"/>
  <c r="AA46" i="16"/>
  <c r="AA18" i="16"/>
  <c r="AA44" i="16"/>
  <c r="AA4" i="16"/>
  <c r="AA29" i="16"/>
  <c r="AA13" i="16"/>
  <c r="AA5" i="16"/>
  <c r="AA49" i="16"/>
  <c r="Y52" i="17"/>
  <c r="Y11" i="17"/>
  <c r="Y4" i="17"/>
  <c r="Y34" i="17"/>
  <c r="Y47" i="17"/>
  <c r="Y35" i="17"/>
  <c r="Y12" i="17"/>
  <c r="Y44" i="17"/>
  <c r="Y46" i="17"/>
  <c r="Y17" i="17"/>
  <c r="Y19" i="17"/>
  <c r="Y20" i="17"/>
  <c r="Y27" i="17"/>
  <c r="Y48" i="17"/>
  <c r="Y32" i="17"/>
  <c r="Y18" i="17"/>
  <c r="Y45" i="17"/>
  <c r="Y40" i="17"/>
  <c r="Y10" i="17"/>
  <c r="Y6" i="17"/>
  <c r="Y13" i="17"/>
  <c r="Y22" i="17"/>
  <c r="Y29" i="17"/>
  <c r="Y51" i="17"/>
  <c r="Y41" i="17"/>
  <c r="Y36" i="17"/>
  <c r="Y42" i="17"/>
  <c r="Y7" i="17"/>
  <c r="Y33" i="17"/>
  <c r="Y15" i="17"/>
  <c r="Y16" i="17"/>
  <c r="Y14" i="17"/>
  <c r="Y23" i="17"/>
  <c r="Y8" i="17"/>
  <c r="Y43" i="17"/>
  <c r="Y50" i="17"/>
  <c r="Y5" i="17"/>
  <c r="Y26" i="17"/>
  <c r="Y3" i="17"/>
  <c r="Y31" i="17"/>
  <c r="Y38" i="17"/>
  <c r="Y37" i="17"/>
  <c r="Y30" i="17"/>
  <c r="Y24" i="17"/>
  <c r="Y49" i="17"/>
  <c r="Y25" i="17"/>
  <c r="Y28" i="17"/>
  <c r="Y9" i="17"/>
  <c r="Y21" i="17"/>
  <c r="Y39" i="17"/>
  <c r="AA37" i="16"/>
  <c r="AA19" i="16"/>
  <c r="AA30" i="16"/>
  <c r="M13" i="19"/>
  <c r="AA28" i="16"/>
  <c r="AA12" i="16"/>
  <c r="AA57" i="16"/>
  <c r="AA6" i="16"/>
  <c r="AA32" i="16"/>
  <c r="AA11" i="16"/>
  <c r="AA40" i="16"/>
  <c r="AA34" i="16"/>
  <c r="AA42" i="16"/>
  <c r="AA25" i="16"/>
  <c r="AA10" i="16"/>
  <c r="AA38" i="16"/>
  <c r="AA9" i="16"/>
  <c r="AA20" i="16"/>
  <c r="AA33" i="16"/>
  <c r="AA59" i="16"/>
  <c r="AA47" i="16"/>
  <c r="AA54" i="16"/>
  <c r="AA35" i="16"/>
  <c r="AA43" i="16"/>
  <c r="AA24" i="16"/>
  <c r="N22" i="14"/>
  <c r="N20" i="14"/>
  <c r="N23" i="14"/>
  <c r="N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C19" i="19"/>
  <c r="AE49" i="17"/>
  <c r="AB40" i="17"/>
  <c r="P36" i="15"/>
  <c r="AD26" i="17"/>
  <c r="AA19" i="17"/>
  <c r="AA27" i="17"/>
  <c r="AA34" i="17"/>
  <c r="U9" i="17"/>
  <c r="P12" i="17"/>
  <c r="AB25" i="17"/>
  <c r="AE41" i="17"/>
  <c r="U60" i="15"/>
  <c r="AC13" i="17"/>
  <c r="P37" i="15"/>
  <c r="AC45" i="17"/>
  <c r="AB29" i="17"/>
  <c r="Q10" i="17"/>
  <c r="AD32" i="17"/>
  <c r="AE19" i="17"/>
  <c r="P5" i="17"/>
  <c r="AC27" i="17"/>
  <c r="V10" i="17"/>
  <c r="Q50" i="15"/>
  <c r="V14" i="17"/>
  <c r="AE31" i="17"/>
  <c r="E18" i="19"/>
  <c r="U35" i="15"/>
  <c r="AD5" i="17"/>
  <c r="P10" i="17"/>
  <c r="AC50" i="17"/>
  <c r="AC48" i="17"/>
  <c r="AD35" i="17"/>
  <c r="AA21" i="17"/>
  <c r="U62" i="15"/>
  <c r="AD9" i="17"/>
  <c r="AC47" i="17"/>
  <c r="AE27" i="17"/>
  <c r="AE35" i="17"/>
  <c r="AD39" i="17"/>
  <c r="AC34" i="17"/>
  <c r="AD41" i="17"/>
  <c r="V65" i="15"/>
  <c r="P34" i="15"/>
  <c r="AB16" i="17"/>
  <c r="AE10" i="17"/>
  <c r="AD18" i="17"/>
  <c r="U36" i="15"/>
  <c r="Q62" i="15"/>
  <c r="AD28" i="17"/>
  <c r="AE51" i="17"/>
  <c r="V42" i="15"/>
  <c r="AD10" i="17"/>
  <c r="U10" i="17"/>
  <c r="AB21" i="17"/>
  <c r="T22" i="14"/>
  <c r="AD31" i="17"/>
  <c r="AB52" i="17"/>
  <c r="AC43" i="17"/>
  <c r="U65" i="15"/>
  <c r="Q60" i="15"/>
  <c r="AC14" i="17"/>
  <c r="O21" i="14"/>
  <c r="AA29" i="17"/>
  <c r="AA42" i="17"/>
  <c r="AC32" i="17"/>
  <c r="Q9" i="17"/>
  <c r="AA49" i="17"/>
  <c r="AC29" i="17"/>
  <c r="AE8" i="17"/>
  <c r="AC7" i="17"/>
  <c r="AB4" i="17"/>
  <c r="AA30" i="17"/>
  <c r="U14" i="17"/>
  <c r="AE12" i="17"/>
  <c r="U22" i="14"/>
  <c r="AB10" i="17"/>
  <c r="AB43" i="17"/>
  <c r="U21" i="14"/>
  <c r="AA18" i="17"/>
  <c r="AC39" i="17"/>
  <c r="AB33" i="17"/>
  <c r="P38" i="15"/>
  <c r="Q65" i="15"/>
  <c r="U64" i="15"/>
  <c r="D60" i="1"/>
  <c r="AC31" i="17"/>
  <c r="AB13" i="17"/>
  <c r="AC46" i="17"/>
  <c r="AD8" i="17"/>
  <c r="AE37" i="17"/>
  <c r="Q11" i="17"/>
  <c r="AB7" i="17"/>
  <c r="AD30" i="17"/>
  <c r="AA26" i="17"/>
  <c r="V62" i="15"/>
  <c r="AD24" i="17"/>
  <c r="V33" i="15"/>
  <c r="AA51" i="17"/>
  <c r="O22" i="14"/>
  <c r="AE40" i="17"/>
  <c r="U7" i="17"/>
  <c r="AD36" i="17"/>
  <c r="AB38" i="17"/>
  <c r="AB22" i="17"/>
  <c r="AE24" i="17"/>
  <c r="AA32" i="17"/>
  <c r="AA24" i="17"/>
  <c r="AB19" i="17"/>
  <c r="U23" i="14"/>
  <c r="P22" i="14"/>
  <c r="O13" i="19"/>
  <c r="AD50" i="17"/>
  <c r="AD49" i="17"/>
  <c r="AB30" i="17"/>
  <c r="P14" i="17"/>
  <c r="P42" i="15"/>
  <c r="AA14" i="17"/>
  <c r="AD43" i="17"/>
  <c r="AD47" i="17"/>
  <c r="AC30" i="17"/>
  <c r="AB51" i="17"/>
  <c r="AE5" i="17"/>
  <c r="V39" i="15"/>
  <c r="AB28" i="17"/>
  <c r="AA15" i="17"/>
  <c r="AC11" i="17"/>
  <c r="AA20" i="17"/>
  <c r="U12" i="17"/>
  <c r="AC21" i="17"/>
  <c r="AB9" i="17"/>
  <c r="AC36" i="17"/>
  <c r="AE44" i="17"/>
  <c r="AC42" i="17"/>
  <c r="V34" i="15"/>
  <c r="AE20" i="17"/>
  <c r="AE38" i="17"/>
  <c r="U55" i="15"/>
  <c r="AB12" i="17"/>
  <c r="Q64" i="15"/>
  <c r="AD52" i="17"/>
  <c r="AC41" i="17"/>
  <c r="AC6" i="17"/>
  <c r="AC12" i="17"/>
  <c r="AD13" i="17"/>
  <c r="Q45" i="15"/>
  <c r="T13" i="19"/>
  <c r="U40" i="15"/>
  <c r="AB27" i="17"/>
  <c r="AB34" i="17"/>
  <c r="AA17" i="17"/>
  <c r="AA46" i="17"/>
  <c r="Q5" i="17"/>
  <c r="AD22" i="17"/>
  <c r="AD16" i="17"/>
  <c r="AB26" i="17"/>
  <c r="AA50" i="17"/>
  <c r="AC8" i="17"/>
  <c r="AA12" i="17"/>
  <c r="AC15" i="17"/>
  <c r="AE25" i="17"/>
  <c r="P33" i="15"/>
  <c r="AB17" i="17"/>
  <c r="AC33" i="17"/>
  <c r="AE39" i="17"/>
  <c r="AC52" i="17"/>
  <c r="AD40" i="17"/>
  <c r="V40" i="15"/>
  <c r="AB15" i="17"/>
  <c r="AA6" i="17"/>
  <c r="AE47" i="17"/>
  <c r="P23" i="14"/>
  <c r="AB5" i="17"/>
  <c r="AA38" i="17"/>
  <c r="AA36" i="17"/>
  <c r="AC19" i="17"/>
  <c r="AA43" i="17"/>
  <c r="AD51" i="17"/>
  <c r="V50" i="15"/>
  <c r="V45" i="15"/>
  <c r="U13" i="17"/>
  <c r="AD21" i="17"/>
  <c r="U45" i="15"/>
  <c r="P9" i="17"/>
  <c r="AA35" i="17"/>
  <c r="AE45" i="17"/>
  <c r="AE23" i="17"/>
  <c r="Q12" i="17"/>
  <c r="AE17" i="17"/>
  <c r="AA25" i="17"/>
  <c r="AB24" i="17"/>
  <c r="V38" i="15"/>
  <c r="F17" i="19"/>
  <c r="AB47" i="17"/>
  <c r="AD34" i="17"/>
  <c r="Q14" i="17"/>
  <c r="AA8" i="17"/>
  <c r="AC5" i="17"/>
  <c r="U8" i="17"/>
  <c r="AE7" i="17"/>
  <c r="AD23" i="17"/>
  <c r="U5" i="17"/>
  <c r="AA11" i="17"/>
  <c r="AD42" i="17"/>
  <c r="AA31" i="17"/>
  <c r="V64" i="15"/>
  <c r="AE33" i="17"/>
  <c r="T21" i="14"/>
  <c r="U20" i="14"/>
  <c r="AE26" i="17"/>
  <c r="T20" i="14"/>
  <c r="AA7" i="17"/>
  <c r="AB50" i="17"/>
  <c r="AB8" i="17"/>
  <c r="AB36" i="17"/>
  <c r="AD33" i="17"/>
  <c r="AD27" i="17"/>
  <c r="P50" i="15"/>
  <c r="U38" i="15"/>
  <c r="J17" i="19"/>
  <c r="AD15" i="17"/>
  <c r="U34" i="15"/>
  <c r="AE9" i="17"/>
  <c r="AC38" i="17"/>
  <c r="AA16" i="17"/>
  <c r="AC16" i="17"/>
  <c r="AB14" i="17"/>
  <c r="AD7" i="17"/>
  <c r="AA47" i="17"/>
  <c r="AA45" i="17"/>
  <c r="AB37" i="17"/>
  <c r="AA39" i="17"/>
  <c r="AD17" i="17"/>
  <c r="U11" i="17"/>
  <c r="AD11" i="17"/>
  <c r="Q39" i="15"/>
  <c r="AD20" i="17"/>
  <c r="AB18" i="17"/>
  <c r="AB35" i="17"/>
  <c r="AC35" i="17"/>
  <c r="AD38" i="17"/>
  <c r="AC18" i="17"/>
  <c r="AA37" i="17"/>
  <c r="AE15" i="17"/>
  <c r="U33" i="15"/>
  <c r="AA33" i="17"/>
  <c r="AC44" i="17"/>
  <c r="AB23" i="17"/>
  <c r="Q6" i="17"/>
  <c r="AE36" i="17"/>
  <c r="J16" i="19"/>
  <c r="AA41" i="17"/>
  <c r="AC9" i="17"/>
  <c r="O20" i="14"/>
  <c r="AA5" i="17"/>
  <c r="AC17" i="17"/>
  <c r="V5" i="17"/>
  <c r="V11" i="17"/>
  <c r="AA40" i="17"/>
  <c r="Q35" i="15"/>
  <c r="P39" i="15"/>
  <c r="AA10" i="17"/>
  <c r="V35" i="15"/>
  <c r="AD29" i="17"/>
  <c r="V36" i="15"/>
  <c r="AD48" i="17"/>
  <c r="V55" i="15"/>
  <c r="AD14" i="17"/>
  <c r="P55" i="15"/>
  <c r="AD46" i="17"/>
  <c r="AD6" i="17"/>
  <c r="P6" i="17"/>
  <c r="T23" i="14"/>
  <c r="Q40" i="15"/>
  <c r="AE14" i="17"/>
  <c r="AD19" i="17"/>
  <c r="V6" i="17"/>
  <c r="P35" i="15"/>
  <c r="AB6" i="17"/>
  <c r="AE34" i="17"/>
  <c r="P45" i="15"/>
  <c r="AC20" i="17"/>
  <c r="AE4" i="17"/>
  <c r="P20" i="14"/>
  <c r="AB48" i="17"/>
  <c r="V37" i="15"/>
  <c r="AA48" i="17"/>
  <c r="AC26" i="17"/>
  <c r="Q13" i="17"/>
  <c r="AE21" i="17"/>
  <c r="AE18" i="17"/>
  <c r="P65" i="15"/>
  <c r="AE48" i="17"/>
  <c r="AC51" i="17"/>
  <c r="AE52" i="17"/>
  <c r="AC4" i="17"/>
  <c r="S13" i="19"/>
  <c r="AE11" i="17"/>
  <c r="AC24" i="17"/>
  <c r="AE30" i="17"/>
  <c r="Q33" i="15"/>
  <c r="AD4" i="17"/>
  <c r="AE13" i="17"/>
  <c r="U39" i="15"/>
  <c r="AE50" i="17"/>
  <c r="AA4" i="17"/>
  <c r="AE28" i="17"/>
  <c r="P64" i="15"/>
  <c r="Q38" i="15"/>
  <c r="Q42" i="15"/>
  <c r="O23" i="14"/>
  <c r="AA23" i="17"/>
  <c r="AA52" i="17"/>
  <c r="U6" i="17"/>
  <c r="AA13" i="17"/>
  <c r="AB49" i="17"/>
  <c r="AB44" i="17"/>
  <c r="AA28" i="17"/>
  <c r="AB32" i="17"/>
  <c r="AE22" i="17"/>
  <c r="AE16" i="17"/>
  <c r="Q55" i="15"/>
  <c r="AD45" i="17"/>
  <c r="Q37" i="15"/>
  <c r="AB46" i="17"/>
  <c r="Q8" i="17"/>
  <c r="AC28" i="17"/>
  <c r="AC25" i="17"/>
  <c r="AB31" i="17"/>
  <c r="AB20" i="17"/>
  <c r="AE43" i="17"/>
  <c r="AC37" i="17"/>
  <c r="AD12" i="17"/>
  <c r="Q36" i="15"/>
  <c r="P8" i="17"/>
  <c r="V13" i="17"/>
  <c r="V8" i="17"/>
  <c r="AB11" i="17"/>
  <c r="P13" i="17"/>
  <c r="AC22" i="17"/>
  <c r="P60" i="15"/>
  <c r="U50" i="15"/>
  <c r="AC49" i="17"/>
  <c r="U37" i="15"/>
  <c r="P62" i="15"/>
  <c r="AA44" i="17"/>
  <c r="AE42" i="17"/>
  <c r="AD37" i="17"/>
  <c r="AD25" i="17"/>
  <c r="AA9" i="17"/>
  <c r="AE32" i="17"/>
  <c r="AE46" i="17"/>
  <c r="N13" i="19"/>
  <c r="P7" i="17"/>
  <c r="AA22" i="17"/>
  <c r="P21" i="14"/>
  <c r="V9" i="17"/>
  <c r="AB42" i="17"/>
  <c r="AD44" i="17"/>
  <c r="AE6" i="17"/>
  <c r="AB41" i="17"/>
  <c r="P40" i="15"/>
  <c r="AC10" i="17"/>
  <c r="V12" i="17"/>
  <c r="AB45" i="17"/>
  <c r="AB39" i="17"/>
  <c r="Q34" i="15"/>
  <c r="U42" i="15"/>
  <c r="Q7" i="17"/>
  <c r="V60" i="15"/>
  <c r="P11" i="17"/>
  <c r="AC23" i="17"/>
  <c r="AC40" i="17"/>
  <c r="AE29" i="17"/>
  <c r="V7" i="17"/>
  <c r="C20" i="19"/>
  <c r="E20" i="19"/>
  <c r="C21" i="19"/>
  <c r="E21" i="19"/>
  <c r="C22" i="19"/>
  <c r="C23" i="19"/>
  <c r="E22" i="19"/>
  <c r="E23" i="19"/>
  <c r="C24" i="19"/>
  <c r="E24" i="19"/>
  <c r="C25" i="19"/>
  <c r="E25" i="19"/>
  <c r="C26" i="19"/>
  <c r="E26" i="19"/>
  <c r="C27" i="19"/>
  <c r="C28" i="19"/>
  <c r="E27" i="19"/>
  <c r="E28" i="19"/>
  <c r="C29" i="19"/>
  <c r="C30" i="19"/>
  <c r="E29" i="19"/>
  <c r="C31" i="19"/>
  <c r="E30" i="19"/>
  <c r="E31" i="19"/>
  <c r="C32" i="19"/>
  <c r="E32" i="19"/>
  <c r="C33" i="19"/>
  <c r="C34" i="19"/>
  <c r="E33" i="19"/>
  <c r="C35" i="19"/>
  <c r="E34" i="19"/>
  <c r="E35" i="19"/>
  <c r="C36" i="19"/>
  <c r="E36" i="19"/>
  <c r="C37" i="19"/>
  <c r="H20" i="19" l="1"/>
  <c r="M14" i="19"/>
  <c r="H19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M15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N12" i="14"/>
  <c r="N6" i="14"/>
  <c r="N14" i="14"/>
  <c r="N16" i="14"/>
  <c r="N9" i="14"/>
  <c r="N19" i="14"/>
  <c r="N18" i="14"/>
  <c r="N10" i="14"/>
  <c r="N7" i="14"/>
  <c r="N13" i="14"/>
  <c r="N17" i="14"/>
  <c r="N11" i="14"/>
  <c r="N15" i="14"/>
  <c r="N8" i="14"/>
  <c r="F20" i="19"/>
  <c r="T11" i="14"/>
  <c r="E37" i="19"/>
  <c r="F34" i="19"/>
  <c r="P17" i="14"/>
  <c r="P15" i="14"/>
  <c r="T16" i="14"/>
  <c r="T14" i="14"/>
  <c r="T15" i="19"/>
  <c r="P10" i="14"/>
  <c r="P11" i="14"/>
  <c r="O14" i="14"/>
  <c r="O7" i="14"/>
  <c r="O9" i="14"/>
  <c r="J20" i="19"/>
  <c r="U7" i="14"/>
  <c r="U16" i="14"/>
  <c r="N15" i="19"/>
  <c r="F29" i="19"/>
  <c r="O15" i="14"/>
  <c r="F30" i="19"/>
  <c r="O12" i="14"/>
  <c r="F22" i="19"/>
  <c r="U18" i="14"/>
  <c r="E19" i="19"/>
  <c r="O6" i="14"/>
  <c r="F23" i="19"/>
  <c r="T8" i="14"/>
  <c r="O17" i="14"/>
  <c r="U14" i="14"/>
  <c r="U15" i="14"/>
  <c r="U19" i="14"/>
  <c r="O11" i="14"/>
  <c r="O18" i="14"/>
  <c r="P16" i="14"/>
  <c r="U17" i="14"/>
  <c r="P12" i="14"/>
  <c r="F33" i="19"/>
  <c r="U13" i="14"/>
  <c r="U8" i="14"/>
  <c r="F24" i="19"/>
  <c r="P13" i="14"/>
  <c r="F28" i="19"/>
  <c r="P19" i="14"/>
  <c r="U11" i="14"/>
  <c r="P7" i="14"/>
  <c r="O15" i="19"/>
  <c r="O19" i="14"/>
  <c r="U6" i="14"/>
  <c r="F18" i="19"/>
  <c r="F21" i="19"/>
  <c r="P18" i="14"/>
  <c r="F32" i="19"/>
  <c r="P8" i="14"/>
  <c r="T6" i="14"/>
  <c r="U12" i="14"/>
  <c r="S14" i="19"/>
  <c r="T14" i="19"/>
  <c r="O14" i="19"/>
  <c r="N14" i="19"/>
  <c r="O16" i="14"/>
  <c r="F36" i="19"/>
  <c r="S15" i="19"/>
  <c r="T17" i="14"/>
  <c r="T7" i="14"/>
  <c r="O10" i="14"/>
  <c r="P14" i="14"/>
  <c r="T18" i="14"/>
  <c r="F37" i="19"/>
  <c r="O13" i="14"/>
  <c r="T15" i="14"/>
  <c r="F31" i="19"/>
  <c r="F27" i="19"/>
  <c r="P9" i="14"/>
  <c r="F35" i="19"/>
  <c r="J35" i="19" s="1"/>
  <c r="U9" i="14"/>
  <c r="T10" i="14"/>
  <c r="O8" i="14"/>
  <c r="T13" i="14"/>
  <c r="T12" i="14"/>
  <c r="U10" i="14"/>
  <c r="P6" i="14"/>
  <c r="T19" i="14"/>
  <c r="J33" i="19"/>
  <c r="T9" i="14"/>
  <c r="F26" i="19"/>
  <c r="J29" i="19"/>
  <c r="F25" i="19"/>
  <c r="F19" i="19"/>
  <c r="J19" i="19" s="1"/>
  <c r="M17" i="19" l="1"/>
  <c r="M31" i="19"/>
  <c r="M18" i="19"/>
  <c r="M27" i="19"/>
  <c r="M33" i="19"/>
  <c r="N4" i="15"/>
  <c r="S18" i="19"/>
  <c r="T27" i="19"/>
  <c r="O17" i="19"/>
  <c r="J27" i="19"/>
  <c r="J30" i="19"/>
  <c r="T31" i="19"/>
  <c r="J34" i="19"/>
  <c r="J28" i="19"/>
  <c r="J23" i="19"/>
  <c r="N27" i="19"/>
  <c r="J31" i="19"/>
  <c r="T18" i="19"/>
  <c r="J36" i="19"/>
  <c r="J18" i="19"/>
  <c r="O27" i="19"/>
  <c r="N17" i="19"/>
  <c r="S27" i="19"/>
  <c r="J32" i="19"/>
  <c r="S17" i="19"/>
  <c r="N33" i="19"/>
  <c r="J24" i="19"/>
  <c r="T33" i="19"/>
  <c r="J37" i="19"/>
  <c r="J21" i="19"/>
  <c r="O18" i="19"/>
  <c r="J26" i="19"/>
  <c r="S31" i="19"/>
  <c r="N31" i="19"/>
  <c r="S33" i="19"/>
  <c r="O33" i="19"/>
  <c r="J22" i="19"/>
  <c r="T17" i="19"/>
  <c r="N18" i="19"/>
  <c r="J25" i="19"/>
  <c r="O31" i="19"/>
  <c r="M26" i="19" l="1"/>
  <c r="M35" i="19"/>
  <c r="M32" i="19"/>
  <c r="M16" i="19"/>
  <c r="M24" i="19"/>
  <c r="M28" i="19"/>
  <c r="M21" i="19"/>
  <c r="M29" i="19"/>
  <c r="M25" i="19"/>
  <c r="M19" i="19"/>
  <c r="M22" i="19"/>
  <c r="M23" i="19"/>
  <c r="M30" i="19"/>
  <c r="M20" i="19"/>
  <c r="M34" i="19"/>
  <c r="T26" i="19"/>
  <c r="N35" i="19"/>
  <c r="N23" i="19"/>
  <c r="N22" i="19"/>
  <c r="T25" i="19"/>
  <c r="S29" i="19"/>
  <c r="S30" i="19"/>
  <c r="N34" i="19"/>
  <c r="O26" i="19"/>
  <c r="T35" i="19"/>
  <c r="T32" i="19"/>
  <c r="S23" i="19"/>
  <c r="S22" i="19"/>
  <c r="T34" i="19"/>
  <c r="O20" i="19"/>
  <c r="O19" i="19"/>
  <c r="N26" i="19"/>
  <c r="O35" i="19"/>
  <c r="N32" i="19"/>
  <c r="N16" i="19"/>
  <c r="S34" i="19"/>
  <c r="O22" i="19"/>
  <c r="O29" i="19"/>
  <c r="O23" i="19"/>
  <c r="N28" i="19"/>
  <c r="S35" i="19"/>
  <c r="S32" i="19"/>
  <c r="O16" i="19"/>
  <c r="N24" i="19"/>
  <c r="N30" i="19"/>
  <c r="T19" i="19"/>
  <c r="O30" i="19"/>
  <c r="N21" i="19"/>
  <c r="S28" i="19"/>
  <c r="O32" i="19"/>
  <c r="T16" i="19"/>
  <c r="S24" i="19"/>
  <c r="S20" i="19"/>
  <c r="W3" i="19" a="1"/>
  <c r="N25" i="19"/>
  <c r="T21" i="19"/>
  <c r="T28" i="19"/>
  <c r="S16" i="19"/>
  <c r="O24" i="19"/>
  <c r="N29" i="19"/>
  <c r="T30" i="19"/>
  <c r="S19" i="19"/>
  <c r="O25" i="19"/>
  <c r="S21" i="19"/>
  <c r="T20" i="19"/>
  <c r="T24" i="19"/>
  <c r="N19" i="19"/>
  <c r="O28" i="19"/>
  <c r="S26" i="19"/>
  <c r="T23" i="19"/>
  <c r="O34" i="19"/>
  <c r="S25" i="19"/>
  <c r="T29" i="19"/>
  <c r="N20" i="19"/>
  <c r="T22" i="19"/>
  <c r="O21" i="19"/>
  <c r="W32" i="19" l="1"/>
  <c r="W54" i="19"/>
  <c r="W53" i="19"/>
  <c r="W71" i="19"/>
  <c r="W68" i="19"/>
  <c r="W45" i="19"/>
  <c r="W49" i="19"/>
  <c r="W26" i="19"/>
  <c r="W5" i="19"/>
  <c r="W66" i="19"/>
  <c r="W24" i="19"/>
  <c r="W56" i="19"/>
  <c r="W21" i="19"/>
  <c r="W61" i="19"/>
  <c r="W47" i="19"/>
  <c r="W6" i="19"/>
  <c r="W62" i="19"/>
  <c r="W72" i="19"/>
  <c r="W55" i="19"/>
  <c r="W63" i="19"/>
  <c r="W27" i="19"/>
  <c r="W51" i="19"/>
  <c r="W18" i="19"/>
  <c r="W28" i="19"/>
  <c r="W44" i="19"/>
  <c r="W8" i="19"/>
  <c r="W36" i="19"/>
  <c r="W50" i="19"/>
  <c r="W60" i="19"/>
  <c r="W41" i="19"/>
  <c r="W57" i="19"/>
  <c r="W10" i="19"/>
  <c r="W14" i="19"/>
  <c r="W3" i="19"/>
  <c r="W31" i="19"/>
  <c r="W65" i="19"/>
  <c r="W42" i="19"/>
  <c r="W37" i="19"/>
  <c r="W34" i="19"/>
  <c r="W12" i="19"/>
  <c r="W35" i="19"/>
  <c r="W40" i="19"/>
  <c r="W30" i="19"/>
  <c r="W17" i="19"/>
  <c r="W23" i="19"/>
  <c r="W39" i="19"/>
  <c r="W22" i="19"/>
  <c r="W58" i="19"/>
  <c r="W15" i="19"/>
  <c r="W69" i="19"/>
  <c r="W20" i="19"/>
  <c r="W67" i="19"/>
  <c r="W48" i="19"/>
  <c r="W43" i="19"/>
  <c r="W38" i="19"/>
  <c r="W16" i="19"/>
  <c r="W9" i="19"/>
  <c r="W13" i="19"/>
  <c r="W7" i="19"/>
  <c r="W19" i="19"/>
  <c r="W33" i="19"/>
  <c r="W64" i="19"/>
  <c r="W46" i="19"/>
  <c r="W29" i="19"/>
  <c r="W4" i="19"/>
  <c r="W25" i="19"/>
  <c r="W70" i="19"/>
  <c r="W52" i="19"/>
  <c r="W11" i="19"/>
  <c r="W59" i="19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AA41" i="19"/>
  <c r="X12" i="19"/>
  <c r="AB69" i="19"/>
  <c r="Z49" i="19"/>
  <c r="X19" i="19"/>
  <c r="AF2" i="17" a="1"/>
  <c r="O3" i="14"/>
  <c r="AD3" i="16"/>
  <c r="X34" i="19"/>
  <c r="X22" i="19"/>
  <c r="Y11" i="19"/>
  <c r="AA61" i="19"/>
  <c r="AA35" i="19"/>
  <c r="AA10" i="19"/>
  <c r="AI2" i="16" a="1"/>
  <c r="AG3" i="16"/>
  <c r="AA48" i="19"/>
  <c r="AB36" i="19"/>
  <c r="X24" i="19"/>
  <c r="Z52" i="19"/>
  <c r="Y53" i="19"/>
  <c r="Z40" i="19"/>
  <c r="Z24" i="19"/>
  <c r="AB72" i="19"/>
  <c r="X63" i="19"/>
  <c r="AA21" i="19"/>
  <c r="AA3" i="17"/>
  <c r="AB63" i="19"/>
  <c r="AA16" i="19"/>
  <c r="AB22" i="19"/>
  <c r="Z23" i="19"/>
  <c r="Y69" i="19"/>
  <c r="AA60" i="19"/>
  <c r="Y57" i="19"/>
  <c r="AF3" i="16"/>
  <c r="X20" i="19"/>
  <c r="X40" i="19"/>
  <c r="X10" i="19"/>
  <c r="X37" i="19"/>
  <c r="AA70" i="19"/>
  <c r="AA26" i="19"/>
  <c r="Z66" i="19"/>
  <c r="X42" i="19"/>
  <c r="Z11" i="19"/>
  <c r="AB12" i="19"/>
  <c r="X29" i="19"/>
  <c r="Z9" i="19"/>
  <c r="X32" i="19"/>
  <c r="AA24" i="19"/>
  <c r="AB46" i="19"/>
  <c r="X70" i="19"/>
  <c r="Z44" i="19"/>
  <c r="Y58" i="19"/>
  <c r="AA42" i="19"/>
  <c r="Z65" i="19"/>
  <c r="AA19" i="19"/>
  <c r="Y12" i="19"/>
  <c r="X53" i="19"/>
  <c r="X60" i="19"/>
  <c r="AC3" i="17"/>
  <c r="Y49" i="19"/>
  <c r="U4" i="15"/>
  <c r="X33" i="19"/>
  <c r="V4" i="15"/>
  <c r="AA7" i="19"/>
  <c r="Y68" i="19"/>
  <c r="AA9" i="19"/>
  <c r="X72" i="19"/>
  <c r="D70" i="1"/>
  <c r="Y14" i="19"/>
  <c r="AB55" i="19"/>
  <c r="AA56" i="19"/>
  <c r="Z57" i="19"/>
  <c r="Z50" i="19"/>
  <c r="X21" i="19"/>
  <c r="Z10" i="19"/>
  <c r="AA28" i="19"/>
  <c r="AB23" i="19"/>
  <c r="X45" i="19"/>
  <c r="AB32" i="19"/>
  <c r="AA40" i="19"/>
  <c r="AB65" i="19"/>
  <c r="Z54" i="19"/>
  <c r="Y19" i="19"/>
  <c r="AA30" i="19"/>
  <c r="AA32" i="19"/>
  <c r="Y35" i="19"/>
  <c r="Z7" i="19"/>
  <c r="X39" i="19"/>
  <c r="Y45" i="19"/>
  <c r="Y13" i="19"/>
  <c r="AB15" i="19"/>
  <c r="AA52" i="19"/>
  <c r="AA12" i="19"/>
  <c r="Y6" i="19"/>
  <c r="Z27" i="19"/>
  <c r="X54" i="19"/>
  <c r="X55" i="19"/>
  <c r="AB7" i="19"/>
  <c r="D90" i="1"/>
  <c r="X41" i="19"/>
  <c r="AB19" i="19"/>
  <c r="AB27" i="19"/>
  <c r="Z56" i="19"/>
  <c r="Z25" i="19"/>
  <c r="Y22" i="19"/>
  <c r="AE3" i="17"/>
  <c r="P3" i="14"/>
  <c r="AB8" i="19"/>
  <c r="Z53" i="19"/>
  <c r="AA4" i="19"/>
  <c r="P4" i="15"/>
  <c r="Y31" i="19"/>
  <c r="AB53" i="19"/>
  <c r="AB41" i="19"/>
  <c r="Z38" i="19"/>
  <c r="AB24" i="19"/>
  <c r="Z58" i="19"/>
  <c r="Y37" i="19"/>
  <c r="X26" i="19"/>
  <c r="C98" i="1"/>
  <c r="Y18" i="19"/>
  <c r="AB67" i="19"/>
  <c r="Y26" i="19"/>
  <c r="Z70" i="19"/>
  <c r="Y62" i="19"/>
  <c r="AE3" i="16"/>
  <c r="D61" i="1"/>
  <c r="Y44" i="19"/>
  <c r="X48" i="19"/>
  <c r="H68" i="1"/>
  <c r="Y42" i="19"/>
  <c r="Y40" i="19"/>
  <c r="AA39" i="19"/>
  <c r="AA62" i="19"/>
  <c r="AB37" i="19"/>
  <c r="Z51" i="19"/>
  <c r="X62" i="19"/>
  <c r="Z46" i="19"/>
  <c r="AA27" i="19"/>
  <c r="Y23" i="19"/>
  <c r="T4" i="14"/>
  <c r="AA50" i="19"/>
  <c r="Y5" i="19"/>
  <c r="AB21" i="19"/>
  <c r="Q4" i="15"/>
  <c r="AB60" i="19"/>
  <c r="X6" i="19"/>
  <c r="X8" i="19"/>
  <c r="Y43" i="19"/>
  <c r="Z33" i="19"/>
  <c r="Y30" i="19"/>
  <c r="X57" i="19"/>
  <c r="X4" i="19"/>
  <c r="C54" i="1"/>
  <c r="Y27" i="19"/>
  <c r="AA45" i="19"/>
  <c r="AB61" i="19"/>
  <c r="AB34" i="19"/>
  <c r="AA55" i="19"/>
  <c r="X50" i="19"/>
  <c r="X23" i="19"/>
  <c r="Y48" i="19"/>
  <c r="X44" i="19"/>
  <c r="Z29" i="19"/>
  <c r="P4" i="14"/>
  <c r="X14" i="19"/>
  <c r="I68" i="1"/>
  <c r="AA3" i="19"/>
  <c r="AB52" i="19"/>
  <c r="X25" i="19"/>
  <c r="X71" i="19"/>
  <c r="X58" i="19"/>
  <c r="Z15" i="19"/>
  <c r="D46" i="1"/>
  <c r="AA58" i="19"/>
  <c r="X64" i="19"/>
  <c r="Z55" i="19"/>
  <c r="AB62" i="19"/>
  <c r="X61" i="19"/>
  <c r="AB68" i="19"/>
  <c r="AB16" i="19"/>
  <c r="C69" i="1"/>
  <c r="X13" i="19"/>
  <c r="AA23" i="19"/>
  <c r="Y54" i="19"/>
  <c r="X69" i="19"/>
  <c r="Z13" i="19"/>
  <c r="Y63" i="19"/>
  <c r="Y15" i="19"/>
  <c r="Z43" i="19"/>
  <c r="AA18" i="19"/>
  <c r="AA53" i="19"/>
  <c r="Y51" i="19"/>
  <c r="AA65" i="19"/>
  <c r="AA46" i="19"/>
  <c r="Z42" i="19"/>
  <c r="AA20" i="19"/>
  <c r="AA64" i="19"/>
  <c r="AA51" i="19"/>
  <c r="Z47" i="19"/>
  <c r="Z34" i="19"/>
  <c r="AB49" i="19"/>
  <c r="AB31" i="19"/>
  <c r="Y10" i="19"/>
  <c r="X3" i="19"/>
  <c r="Y8" i="19"/>
  <c r="X67" i="19"/>
  <c r="Y34" i="19"/>
  <c r="Y32" i="19"/>
  <c r="AA72" i="19"/>
  <c r="X47" i="19"/>
  <c r="Z61" i="19"/>
  <c r="Z21" i="19"/>
  <c r="AA15" i="19"/>
  <c r="Z5" i="19"/>
  <c r="AA13" i="19"/>
  <c r="AB56" i="19"/>
  <c r="X7" i="19"/>
  <c r="AB43" i="19"/>
  <c r="AA31" i="19"/>
  <c r="AA6" i="19"/>
  <c r="AA34" i="19"/>
  <c r="X11" i="19"/>
  <c r="X15" i="19"/>
  <c r="AB3" i="17"/>
  <c r="AB71" i="19"/>
  <c r="AA57" i="19"/>
  <c r="Y60" i="19"/>
  <c r="Y16" i="19"/>
  <c r="X17" i="19"/>
  <c r="O4" i="14"/>
  <c r="X28" i="19"/>
  <c r="AA22" i="19"/>
  <c r="Z62" i="19"/>
  <c r="AH3" i="16"/>
  <c r="Z39" i="19"/>
  <c r="Y29" i="19"/>
  <c r="Z32" i="19"/>
  <c r="Z14" i="19"/>
  <c r="Z71" i="19"/>
  <c r="Z45" i="19"/>
  <c r="AB35" i="19"/>
  <c r="Z28" i="19"/>
  <c r="AA43" i="19"/>
  <c r="AA29" i="19"/>
  <c r="X9" i="19"/>
  <c r="C68" i="1"/>
  <c r="AA59" i="19"/>
  <c r="X52" i="19"/>
  <c r="Y67" i="19"/>
  <c r="Y17" i="19"/>
  <c r="Y38" i="19"/>
  <c r="Z3" i="19"/>
  <c r="Y33" i="19"/>
  <c r="AB59" i="19"/>
  <c r="T3" i="14"/>
  <c r="AB40" i="19"/>
  <c r="I70" i="1"/>
  <c r="AA37" i="19"/>
  <c r="Y46" i="19"/>
  <c r="Y64" i="19"/>
  <c r="X43" i="19"/>
  <c r="AB48" i="19"/>
  <c r="AG2" i="17" a="1"/>
  <c r="X5" i="19"/>
  <c r="AD3" i="17"/>
  <c r="AB9" i="19"/>
  <c r="Z64" i="19"/>
  <c r="X31" i="19"/>
  <c r="Y3" i="19"/>
  <c r="Z63" i="19"/>
  <c r="Y50" i="19"/>
  <c r="Z16" i="19"/>
  <c r="AB30" i="19"/>
  <c r="C7" i="15"/>
  <c r="Z72" i="19"/>
  <c r="X30" i="19"/>
  <c r="X27" i="19"/>
  <c r="AB33" i="19"/>
  <c r="AB54" i="19"/>
  <c r="Y65" i="19"/>
  <c r="Z6" i="19"/>
  <c r="Z30" i="19"/>
  <c r="Z41" i="19"/>
  <c r="AB4" i="19"/>
  <c r="Y9" i="19"/>
  <c r="AB28" i="19"/>
  <c r="D55" i="1"/>
  <c r="AB3" i="19"/>
  <c r="Y56" i="19"/>
  <c r="H69" i="1"/>
  <c r="Z22" i="19"/>
  <c r="X56" i="19"/>
  <c r="AB5" i="19"/>
  <c r="AA63" i="19"/>
  <c r="AB64" i="19"/>
  <c r="AA25" i="19"/>
  <c r="X65" i="19"/>
  <c r="Y59" i="19"/>
  <c r="AB10" i="19"/>
  <c r="AB14" i="19"/>
  <c r="Z68" i="19"/>
  <c r="AA47" i="19"/>
  <c r="AB29" i="19"/>
  <c r="X51" i="19"/>
  <c r="X49" i="19"/>
  <c r="Z60" i="19"/>
  <c r="Y39" i="19"/>
  <c r="X66" i="19"/>
  <c r="AA5" i="19"/>
  <c r="Y41" i="19"/>
  <c r="C53" i="1"/>
  <c r="AA44" i="19"/>
  <c r="AA67" i="19"/>
  <c r="AA49" i="19"/>
  <c r="AB42" i="19"/>
  <c r="Z19" i="19"/>
  <c r="Z31" i="19"/>
  <c r="Y55" i="19"/>
  <c r="X16" i="19"/>
  <c r="Z20" i="19"/>
  <c r="X36" i="19"/>
  <c r="X68" i="19"/>
  <c r="Y71" i="19"/>
  <c r="AB66" i="19"/>
  <c r="Y47" i="19"/>
  <c r="AB58" i="19"/>
  <c r="AA38" i="19"/>
  <c r="Z26" i="19"/>
  <c r="AB47" i="19"/>
  <c r="AB13" i="19"/>
  <c r="AA66" i="19"/>
  <c r="Y61" i="19"/>
  <c r="Y20" i="19"/>
  <c r="AB70" i="19"/>
  <c r="U3" i="14"/>
  <c r="Y28" i="19"/>
  <c r="Y70" i="19"/>
  <c r="AA33" i="19"/>
  <c r="Z8" i="19"/>
  <c r="Z17" i="19"/>
  <c r="AB50" i="19"/>
  <c r="AA3" i="18" a="1"/>
  <c r="AB57" i="19"/>
  <c r="Z4" i="19"/>
  <c r="AB39" i="19"/>
  <c r="AB51" i="19"/>
  <c r="X59" i="19"/>
  <c r="X38" i="19"/>
  <c r="U4" i="14"/>
  <c r="AA8" i="19"/>
  <c r="Y24" i="19"/>
  <c r="Z35" i="19"/>
  <c r="Z3" i="18" a="1"/>
  <c r="I61" i="1"/>
  <c r="Y7" i="19"/>
  <c r="Y52" i="19"/>
  <c r="AB45" i="19"/>
  <c r="AA11" i="19"/>
  <c r="AB25" i="19"/>
  <c r="AB11" i="19"/>
  <c r="AA71" i="19"/>
  <c r="AA68" i="19"/>
  <c r="AA69" i="19"/>
  <c r="AB44" i="19"/>
  <c r="X35" i="19"/>
  <c r="AB38" i="19"/>
  <c r="AB18" i="19"/>
  <c r="Y66" i="19"/>
  <c r="Z18" i="19"/>
  <c r="Z69" i="19"/>
  <c r="Y72" i="19"/>
  <c r="X18" i="19"/>
  <c r="AB20" i="19"/>
  <c r="Z67" i="19"/>
  <c r="Z37" i="19"/>
  <c r="Y36" i="19"/>
  <c r="E7" i="15"/>
  <c r="K7" i="14"/>
  <c r="Z48" i="19"/>
  <c r="Z12" i="19"/>
  <c r="AA14" i="19"/>
  <c r="Y4" i="19"/>
  <c r="AA17" i="19"/>
  <c r="X46" i="19"/>
  <c r="Y21" i="19"/>
  <c r="Y25" i="19"/>
  <c r="AB17" i="19"/>
  <c r="Z59" i="19"/>
  <c r="AA54" i="19"/>
  <c r="AB26" i="19"/>
  <c r="AB6" i="19"/>
  <c r="AA36" i="19"/>
  <c r="Z36" i="19"/>
  <c r="AF18" i="19"/>
  <c r="AF39" i="19"/>
  <c r="AF44" i="19"/>
  <c r="AF30" i="19"/>
  <c r="AF6" i="19"/>
  <c r="AF67" i="19"/>
  <c r="AF42" i="19"/>
  <c r="AF32" i="19"/>
  <c r="AF59" i="19"/>
  <c r="AF17" i="19"/>
  <c r="AF35" i="19"/>
  <c r="AF71" i="19"/>
  <c r="AF43" i="19"/>
  <c r="AF13" i="19"/>
  <c r="AF34" i="19"/>
  <c r="AF28" i="19"/>
  <c r="AF65" i="19"/>
  <c r="AF54" i="19"/>
  <c r="AF49" i="19"/>
  <c r="AF36" i="19"/>
  <c r="AF27" i="19"/>
  <c r="AF51" i="19"/>
  <c r="AF53" i="19"/>
  <c r="AF58" i="19"/>
  <c r="AF26" i="19"/>
  <c r="AF20" i="19"/>
  <c r="AF8" i="19"/>
  <c r="AF68" i="19"/>
  <c r="AF24" i="19"/>
  <c r="AF41" i="19"/>
  <c r="AF62" i="19"/>
  <c r="AF15" i="19"/>
  <c r="AF72" i="19"/>
  <c r="AF19" i="19"/>
  <c r="AF66" i="19"/>
  <c r="AF46" i="19"/>
  <c r="AF31" i="19"/>
  <c r="AF10" i="19"/>
  <c r="AF48" i="19"/>
  <c r="AF56" i="19"/>
  <c r="AF3" i="19"/>
  <c r="AF60" i="19"/>
  <c r="AF11" i="19"/>
  <c r="AF57" i="19"/>
  <c r="AF22" i="19"/>
  <c r="AF33" i="19"/>
  <c r="AF7" i="19"/>
  <c r="AF47" i="19"/>
  <c r="AF37" i="19"/>
  <c r="AF12" i="19"/>
  <c r="AF23" i="19"/>
  <c r="AF21" i="19"/>
  <c r="AF64" i="19"/>
  <c r="AF9" i="19"/>
  <c r="AF63" i="19"/>
  <c r="AF40" i="19"/>
  <c r="AF25" i="19"/>
  <c r="AF5" i="19"/>
  <c r="AF55" i="19"/>
  <c r="AF61" i="19"/>
  <c r="AF69" i="19"/>
  <c r="AF50" i="19"/>
  <c r="AF38" i="19"/>
  <c r="AF4" i="19"/>
  <c r="AF52" i="19"/>
  <c r="AF14" i="19"/>
  <c r="AF16" i="19"/>
  <c r="AF70" i="19"/>
  <c r="AF29" i="19"/>
  <c r="AF45" i="19"/>
  <c r="AC2" i="19" a="1"/>
  <c r="D100" i="1"/>
  <c r="C99" i="1"/>
  <c r="H7" i="15" l="1"/>
  <c r="AC39" i="19"/>
  <c r="AC57" i="19"/>
  <c r="AC49" i="19"/>
  <c r="AC15" i="19"/>
  <c r="AC58" i="19"/>
  <c r="AC60" i="19"/>
  <c r="AC31" i="19"/>
  <c r="AC55" i="19"/>
  <c r="AC38" i="19"/>
  <c r="AC71" i="19"/>
  <c r="AC36" i="19"/>
  <c r="AC32" i="19"/>
  <c r="AC12" i="19"/>
  <c r="AC35" i="19"/>
  <c r="AC44" i="19"/>
  <c r="AC67" i="19"/>
  <c r="AC53" i="19"/>
  <c r="AC27" i="19"/>
  <c r="AC4" i="19"/>
  <c r="AC54" i="19"/>
  <c r="AC64" i="19"/>
  <c r="AC7" i="19"/>
  <c r="AC6" i="19"/>
  <c r="AC52" i="19"/>
  <c r="AC19" i="19"/>
  <c r="AC5" i="19"/>
  <c r="AC72" i="19"/>
  <c r="AC56" i="19"/>
  <c r="AC8" i="19"/>
  <c r="AC17" i="19"/>
  <c r="AC51" i="19"/>
  <c r="AC66" i="19"/>
  <c r="AC50" i="19"/>
  <c r="AC14" i="19"/>
  <c r="AC33" i="19"/>
  <c r="AC10" i="19"/>
  <c r="AC70" i="19"/>
  <c r="AC48" i="19"/>
  <c r="AC25" i="19"/>
  <c r="AC59" i="19"/>
  <c r="AC42" i="19"/>
  <c r="AC16" i="19"/>
  <c r="AC69" i="19"/>
  <c r="AC11" i="19"/>
  <c r="AC61" i="19"/>
  <c r="AC22" i="19"/>
  <c r="AC26" i="19"/>
  <c r="AC37" i="19"/>
  <c r="AC65" i="19"/>
  <c r="AC63" i="19"/>
  <c r="AC46" i="19"/>
  <c r="AC29" i="19"/>
  <c r="AC45" i="19"/>
  <c r="AC2" i="19"/>
  <c r="AC41" i="19"/>
  <c r="AC30" i="19"/>
  <c r="AC13" i="19"/>
  <c r="AC43" i="19"/>
  <c r="AC20" i="19"/>
  <c r="AC34" i="19"/>
  <c r="AC18" i="19"/>
  <c r="AC68" i="19"/>
  <c r="AC21" i="19"/>
  <c r="AC28" i="19"/>
  <c r="AC3" i="19"/>
  <c r="AC9" i="19"/>
  <c r="AC47" i="19"/>
  <c r="AC23" i="19"/>
  <c r="AC24" i="19"/>
  <c r="AC62" i="19"/>
  <c r="AC40" i="19"/>
  <c r="Z43" i="18"/>
  <c r="Z3" i="18"/>
  <c r="Z45" i="18"/>
  <c r="Z14" i="18"/>
  <c r="Z33" i="18"/>
  <c r="Z23" i="18"/>
  <c r="Z40" i="18"/>
  <c r="Z18" i="18"/>
  <c r="Z37" i="18"/>
  <c r="Z22" i="18"/>
  <c r="Z17" i="18"/>
  <c r="Z50" i="18"/>
  <c r="Z16" i="18"/>
  <c r="Z5" i="18"/>
  <c r="Z41" i="18"/>
  <c r="Z27" i="18"/>
  <c r="Z36" i="18"/>
  <c r="Z44" i="18"/>
  <c r="Z34" i="18"/>
  <c r="Z8" i="18"/>
  <c r="Z15" i="18"/>
  <c r="Z28" i="18"/>
  <c r="Z32" i="18"/>
  <c r="Z35" i="18"/>
  <c r="Z24" i="18"/>
  <c r="Z42" i="18"/>
  <c r="Z21" i="18"/>
  <c r="Z25" i="18"/>
  <c r="Z51" i="18"/>
  <c r="Z29" i="18"/>
  <c r="Z9" i="18"/>
  <c r="Z48" i="18"/>
  <c r="Z53" i="18"/>
  <c r="Z46" i="18"/>
  <c r="Z30" i="18"/>
  <c r="Z11" i="18"/>
  <c r="Z52" i="18"/>
  <c r="Z19" i="18"/>
  <c r="Z26" i="18"/>
  <c r="Z13" i="18"/>
  <c r="Z20" i="18"/>
  <c r="Z10" i="18"/>
  <c r="Z49" i="18"/>
  <c r="Z4" i="18"/>
  <c r="Z6" i="18"/>
  <c r="Z39" i="18"/>
  <c r="Z12" i="18"/>
  <c r="Z7" i="18"/>
  <c r="Z47" i="18"/>
  <c r="Z38" i="18"/>
  <c r="Z31" i="18"/>
  <c r="AA8" i="18"/>
  <c r="AA28" i="18"/>
  <c r="AA33" i="18"/>
  <c r="AA53" i="18"/>
  <c r="AA14" i="18"/>
  <c r="AA41" i="18"/>
  <c r="AA17" i="18"/>
  <c r="AA39" i="18"/>
  <c r="AA40" i="18"/>
  <c r="AA47" i="18"/>
  <c r="AA34" i="18"/>
  <c r="AA42" i="18"/>
  <c r="AA21" i="18"/>
  <c r="AA31" i="18"/>
  <c r="AA35" i="18"/>
  <c r="AA29" i="18"/>
  <c r="AA32" i="18"/>
  <c r="AA6" i="18"/>
  <c r="AA48" i="18"/>
  <c r="AA20" i="18"/>
  <c r="AA13" i="18"/>
  <c r="AA16" i="18"/>
  <c r="AA36" i="18"/>
  <c r="AA7" i="18"/>
  <c r="AA52" i="18"/>
  <c r="AA12" i="18"/>
  <c r="AA3" i="18"/>
  <c r="AA37" i="18"/>
  <c r="AA19" i="18"/>
  <c r="AA23" i="18"/>
  <c r="AA38" i="18"/>
  <c r="AA44" i="18"/>
  <c r="AA24" i="18"/>
  <c r="AA43" i="18"/>
  <c r="AA15" i="18"/>
  <c r="AA26" i="18"/>
  <c r="AA22" i="18"/>
  <c r="AA46" i="18"/>
  <c r="AA30" i="18"/>
  <c r="AA49" i="18"/>
  <c r="AA27" i="18"/>
  <c r="AA45" i="18"/>
  <c r="AA51" i="18"/>
  <c r="AA25" i="18"/>
  <c r="AA4" i="18"/>
  <c r="AA9" i="18"/>
  <c r="AA10" i="18"/>
  <c r="AA11" i="18"/>
  <c r="AA18" i="18"/>
  <c r="AA50" i="18"/>
  <c r="AA5" i="18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45" i="17"/>
  <c r="AJ45" i="17" s="1"/>
  <c r="AF10" i="17"/>
  <c r="AJ10" i="17" s="1"/>
  <c r="AF52" i="17"/>
  <c r="AJ52" i="17" s="1"/>
  <c r="AF51" i="17"/>
  <c r="AJ51" i="17" s="1"/>
  <c r="AF40" i="17"/>
  <c r="AJ40" i="17" s="1"/>
  <c r="AF28" i="17"/>
  <c r="AJ28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4" i="17"/>
  <c r="AJ4" i="17" s="1"/>
  <c r="AF22" i="17"/>
  <c r="AJ22" i="17" s="1"/>
  <c r="AF3" i="17"/>
  <c r="AJ3" i="17" s="1"/>
  <c r="AF34" i="17"/>
  <c r="AJ34" i="17" s="1"/>
  <c r="AF20" i="17"/>
  <c r="AJ20" i="17" s="1"/>
  <c r="AF6" i="17"/>
  <c r="AJ6" i="17" s="1"/>
  <c r="AF30" i="17"/>
  <c r="AJ30" i="17" s="1"/>
  <c r="AF17" i="17"/>
  <c r="AJ17" i="17" s="1"/>
  <c r="AF35" i="17"/>
  <c r="AJ35" i="17" s="1"/>
  <c r="AF2" i="17"/>
  <c r="AF13" i="17"/>
  <c r="AJ13" i="17" s="1"/>
  <c r="AF27" i="17"/>
  <c r="AJ27" i="17" s="1"/>
  <c r="AF42" i="17"/>
  <c r="AJ42" i="17" s="1"/>
  <c r="AF50" i="17"/>
  <c r="AJ50" i="17" s="1"/>
  <c r="AF44" i="17"/>
  <c r="AJ44" i="17" s="1"/>
  <c r="AF24" i="17"/>
  <c r="AJ24" i="17" s="1"/>
  <c r="AF37" i="17"/>
  <c r="AJ37" i="17" s="1"/>
  <c r="AF32" i="17"/>
  <c r="AJ32" i="17" s="1"/>
  <c r="AF48" i="17"/>
  <c r="AJ48" i="17" s="1"/>
  <c r="AF26" i="17"/>
  <c r="AJ26" i="17" s="1"/>
  <c r="AF5" i="17"/>
  <c r="AJ5" i="17" s="1"/>
  <c r="AF43" i="17"/>
  <c r="AJ43" i="17" s="1"/>
  <c r="AF47" i="17"/>
  <c r="AJ47" i="17" s="1"/>
  <c r="AF12" i="17"/>
  <c r="AJ12" i="17" s="1"/>
  <c r="AF9" i="17"/>
  <c r="AJ9" i="17" s="1"/>
  <c r="AF25" i="17"/>
  <c r="AJ25" i="17" s="1"/>
  <c r="AF16" i="17"/>
  <c r="AJ16" i="17" s="1"/>
  <c r="AF15" i="17"/>
  <c r="AJ15" i="17" s="1"/>
  <c r="AF11" i="17"/>
  <c r="AJ11" i="17" s="1"/>
  <c r="AF14" i="17"/>
  <c r="AJ14" i="17" s="1"/>
  <c r="AF29" i="17"/>
  <c r="AJ29" i="17" s="1"/>
  <c r="AF19" i="17"/>
  <c r="AJ19" i="17" s="1"/>
  <c r="AI26" i="16"/>
  <c r="AM26" i="16" s="1"/>
  <c r="AI16" i="16"/>
  <c r="AM16" i="16" s="1"/>
  <c r="AI13" i="16"/>
  <c r="AM13" i="16" s="1"/>
  <c r="AI9" i="16"/>
  <c r="AM9" i="16" s="1"/>
  <c r="AI5" i="16"/>
  <c r="AM5" i="16" s="1"/>
  <c r="AI21" i="16"/>
  <c r="AM21" i="16" s="1"/>
  <c r="AI56" i="16"/>
  <c r="AM56" i="16" s="1"/>
  <c r="AI48" i="16"/>
  <c r="AM48" i="16" s="1"/>
  <c r="AI3" i="16"/>
  <c r="AM3" i="16" s="1"/>
  <c r="AI42" i="16"/>
  <c r="AM42" i="16" s="1"/>
  <c r="AI7" i="16"/>
  <c r="AM7" i="16" s="1"/>
  <c r="AI50" i="16"/>
  <c r="AM50" i="16" s="1"/>
  <c r="AI27" i="16"/>
  <c r="AM27" i="16" s="1"/>
  <c r="AI8" i="16"/>
  <c r="AM8" i="16" s="1"/>
  <c r="AI30" i="16"/>
  <c r="AM30" i="16" s="1"/>
  <c r="AI43" i="16"/>
  <c r="AM43" i="16" s="1"/>
  <c r="AI23" i="16"/>
  <c r="AM23" i="16" s="1"/>
  <c r="AI49" i="16"/>
  <c r="AM49" i="16" s="1"/>
  <c r="AI45" i="16"/>
  <c r="AM45" i="16" s="1"/>
  <c r="AI47" i="16"/>
  <c r="AM47" i="16" s="1"/>
  <c r="AI34" i="16"/>
  <c r="AM34" i="16" s="1"/>
  <c r="AI15" i="16"/>
  <c r="AM15" i="16" s="1"/>
  <c r="AI58" i="16"/>
  <c r="AM58" i="16" s="1"/>
  <c r="AI2" i="16"/>
  <c r="AI14" i="16"/>
  <c r="AM14" i="16" s="1"/>
  <c r="AI54" i="16"/>
  <c r="AM54" i="16" s="1"/>
  <c r="AI25" i="16"/>
  <c r="AM25" i="16" s="1"/>
  <c r="AI55" i="16"/>
  <c r="AM55" i="16" s="1"/>
  <c r="AI17" i="16"/>
  <c r="AM17" i="16" s="1"/>
  <c r="AI41" i="16"/>
  <c r="AM41" i="16" s="1"/>
  <c r="AI51" i="16"/>
  <c r="AM51" i="16" s="1"/>
  <c r="AI19" i="16"/>
  <c r="AM19" i="16" s="1"/>
  <c r="AI35" i="16"/>
  <c r="AM35" i="16" s="1"/>
  <c r="AI22" i="16"/>
  <c r="AM22" i="16" s="1"/>
  <c r="AI52" i="16"/>
  <c r="AM52" i="16" s="1"/>
  <c r="AI44" i="16"/>
  <c r="AM44" i="16" s="1"/>
  <c r="AI59" i="16"/>
  <c r="AM59" i="16" s="1"/>
  <c r="AI57" i="16"/>
  <c r="AM57" i="16" s="1"/>
  <c r="AI36" i="16"/>
  <c r="AM36" i="16" s="1"/>
  <c r="AI12" i="16"/>
  <c r="AM12" i="16" s="1"/>
  <c r="AI4" i="16"/>
  <c r="AM4" i="16" s="1"/>
  <c r="AI31" i="16"/>
  <c r="AM31" i="16" s="1"/>
  <c r="AI32" i="16"/>
  <c r="AM32" i="16" s="1"/>
  <c r="AI46" i="16"/>
  <c r="AM46" i="16" s="1"/>
  <c r="AI6" i="16"/>
  <c r="AM6" i="16" s="1"/>
  <c r="AI10" i="16"/>
  <c r="AM10" i="16" s="1"/>
  <c r="AI24" i="16"/>
  <c r="AM24" i="16" s="1"/>
  <c r="AI38" i="16"/>
  <c r="AM38" i="16" s="1"/>
  <c r="AI39" i="16"/>
  <c r="AM39" i="16" s="1"/>
  <c r="AI18" i="16"/>
  <c r="AM18" i="16" s="1"/>
  <c r="AI11" i="16"/>
  <c r="AM11" i="16" s="1"/>
  <c r="AI33" i="16"/>
  <c r="AM33" i="16" s="1"/>
  <c r="AI37" i="16"/>
  <c r="AM37" i="16" s="1"/>
  <c r="AI29" i="16"/>
  <c r="AM29" i="16" s="1"/>
  <c r="AI20" i="16"/>
  <c r="AM20" i="16" s="1"/>
  <c r="AI40" i="16"/>
  <c r="AM40" i="16" s="1"/>
  <c r="AI53" i="16"/>
  <c r="AM53" i="16" s="1"/>
  <c r="AI28" i="16"/>
  <c r="AM28" i="16" s="1"/>
  <c r="V70" i="19"/>
  <c r="V72" i="19"/>
  <c r="V18" i="19"/>
  <c r="V32" i="19"/>
  <c r="V20" i="19"/>
  <c r="V15" i="19"/>
  <c r="V39" i="19"/>
  <c r="V13" i="19"/>
  <c r="V8" i="19"/>
  <c r="V68" i="19"/>
  <c r="V38" i="19"/>
  <c r="N5" i="14"/>
  <c r="V69" i="19"/>
  <c r="V37" i="19"/>
  <c r="V3" i="19"/>
  <c r="V45" i="19"/>
  <c r="V11" i="19"/>
  <c r="V31" i="19"/>
  <c r="V61" i="19"/>
  <c r="V9" i="19"/>
  <c r="V44" i="19"/>
  <c r="V19" i="19"/>
  <c r="V5" i="19"/>
  <c r="V58" i="19"/>
  <c r="V66" i="19"/>
  <c r="V51" i="19"/>
  <c r="V71" i="19"/>
  <c r="V67" i="19"/>
  <c r="V23" i="19"/>
  <c r="V50" i="19"/>
  <c r="V60" i="19"/>
  <c r="V36" i="19"/>
  <c r="V7" i="19"/>
  <c r="AG27" i="17"/>
  <c r="AL27" i="17" s="1"/>
  <c r="AG20" i="17"/>
  <c r="AL20" i="17" s="1"/>
  <c r="AG40" i="17"/>
  <c r="AL40" i="17" s="1"/>
  <c r="AG3" i="17"/>
  <c r="AL3" i="17" s="1"/>
  <c r="AG43" i="17"/>
  <c r="AL43" i="17" s="1"/>
  <c r="AG49" i="17"/>
  <c r="AL49" i="17" s="1"/>
  <c r="AG24" i="17"/>
  <c r="AL24" i="17" s="1"/>
  <c r="AG15" i="17"/>
  <c r="AL15" i="17" s="1"/>
  <c r="AG26" i="17"/>
  <c r="AL26" i="17" s="1"/>
  <c r="AG31" i="17"/>
  <c r="AL31" i="17" s="1"/>
  <c r="AG35" i="17"/>
  <c r="AL35" i="17" s="1"/>
  <c r="AG16" i="17"/>
  <c r="AL16" i="17" s="1"/>
  <c r="AG44" i="17"/>
  <c r="AL44" i="17" s="1"/>
  <c r="AG33" i="17"/>
  <c r="AL33" i="17" s="1"/>
  <c r="AG30" i="17"/>
  <c r="AL30" i="17" s="1"/>
  <c r="AG37" i="17"/>
  <c r="AL37" i="17" s="1"/>
  <c r="AG47" i="17"/>
  <c r="AL47" i="17" s="1"/>
  <c r="AG7" i="17"/>
  <c r="AL7" i="17" s="1"/>
  <c r="AG36" i="17"/>
  <c r="AL36" i="17" s="1"/>
  <c r="AG28" i="17"/>
  <c r="AL28" i="17" s="1"/>
  <c r="AG42" i="17"/>
  <c r="AL42" i="17" s="1"/>
  <c r="AG8" i="17"/>
  <c r="AL8" i="17" s="1"/>
  <c r="AG52" i="17"/>
  <c r="AL52" i="17" s="1"/>
  <c r="AG21" i="17"/>
  <c r="AL21" i="17" s="1"/>
  <c r="AG29" i="17"/>
  <c r="AL29" i="17" s="1"/>
  <c r="AG46" i="17"/>
  <c r="AL46" i="17" s="1"/>
  <c r="AG13" i="17"/>
  <c r="AL13" i="17" s="1"/>
  <c r="AG10" i="17"/>
  <c r="AL10" i="17" s="1"/>
  <c r="AG4" i="17"/>
  <c r="AL4" i="17" s="1"/>
  <c r="AG22" i="17"/>
  <c r="AL22" i="17" s="1"/>
  <c r="AG23" i="17"/>
  <c r="AL23" i="17" s="1"/>
  <c r="AG50" i="17"/>
  <c r="AL50" i="17" s="1"/>
  <c r="AG45" i="17"/>
  <c r="AL45" i="17" s="1"/>
  <c r="AG17" i="17"/>
  <c r="AL17" i="17" s="1"/>
  <c r="AG5" i="17"/>
  <c r="AL5" i="17" s="1"/>
  <c r="AG2" i="17"/>
  <c r="AG14" i="17"/>
  <c r="AL14" i="17" s="1"/>
  <c r="AG38" i="17"/>
  <c r="AL38" i="17" s="1"/>
  <c r="AG39" i="17"/>
  <c r="AL39" i="17" s="1"/>
  <c r="AG11" i="17"/>
  <c r="AL11" i="17" s="1"/>
  <c r="AG32" i="17"/>
  <c r="AL32" i="17" s="1"/>
  <c r="AG41" i="17"/>
  <c r="AL41" i="17" s="1"/>
  <c r="AG48" i="17"/>
  <c r="AL48" i="17" s="1"/>
  <c r="AG51" i="17"/>
  <c r="AL51" i="17" s="1"/>
  <c r="AG19" i="17"/>
  <c r="AL19" i="17" s="1"/>
  <c r="AG9" i="17"/>
  <c r="AL9" i="17" s="1"/>
  <c r="AG6" i="17"/>
  <c r="AL6" i="17" s="1"/>
  <c r="AG25" i="17"/>
  <c r="AL25" i="17" s="1"/>
  <c r="AG18" i="17"/>
  <c r="AL18" i="17" s="1"/>
  <c r="AG12" i="17"/>
  <c r="AL12" i="17" s="1"/>
  <c r="AG34" i="17"/>
  <c r="AL34" i="17" s="1"/>
  <c r="V55" i="19"/>
  <c r="V24" i="19"/>
  <c r="V30" i="19"/>
  <c r="V52" i="19"/>
  <c r="V64" i="19"/>
  <c r="X3" i="17"/>
  <c r="V33" i="19"/>
  <c r="V48" i="19"/>
  <c r="V12" i="19"/>
  <c r="V65" i="19"/>
  <c r="AA3" i="16"/>
  <c r="V43" i="19"/>
  <c r="V57" i="19"/>
  <c r="V46" i="19"/>
  <c r="V16" i="19"/>
  <c r="V10" i="19"/>
  <c r="V21" i="19"/>
  <c r="V42" i="19"/>
  <c r="V49" i="19"/>
  <c r="V34" i="19"/>
  <c r="V53" i="19"/>
  <c r="V28" i="19"/>
  <c r="V14" i="19"/>
  <c r="V22" i="19"/>
  <c r="V54" i="19"/>
  <c r="V29" i="19"/>
  <c r="V63" i="19"/>
  <c r="I7" i="15"/>
  <c r="V6" i="19"/>
  <c r="V4" i="19"/>
  <c r="V62" i="19"/>
  <c r="V17" i="19"/>
  <c r="V56" i="19"/>
  <c r="V59" i="19"/>
  <c r="V47" i="19"/>
  <c r="V41" i="19"/>
  <c r="V35" i="19"/>
  <c r="V26" i="19"/>
  <c r="V27" i="19"/>
  <c r="V25" i="19"/>
  <c r="V40" i="19"/>
  <c r="D98" i="1"/>
  <c r="AF44" i="18"/>
  <c r="AB24" i="18"/>
  <c r="AB30" i="18"/>
  <c r="AE28" i="18"/>
  <c r="AB12" i="18"/>
  <c r="AF24" i="18"/>
  <c r="AE33" i="18"/>
  <c r="AF37" i="18"/>
  <c r="AF35" i="18"/>
  <c r="AD18" i="18"/>
  <c r="AF21" i="18"/>
  <c r="AE49" i="18"/>
  <c r="AF12" i="18"/>
  <c r="AC18" i="18"/>
  <c r="AF34" i="18"/>
  <c r="AE51" i="18"/>
  <c r="AD23" i="18"/>
  <c r="AD19" i="18"/>
  <c r="AD44" i="18"/>
  <c r="AD3" i="18"/>
  <c r="AB29" i="18"/>
  <c r="AB35" i="18"/>
  <c r="AD15" i="18"/>
  <c r="AF48" i="18"/>
  <c r="AB50" i="18"/>
  <c r="AF15" i="18"/>
  <c r="D99" i="1"/>
  <c r="AB28" i="18"/>
  <c r="AB36" i="18"/>
  <c r="AB53" i="18"/>
  <c r="AF6" i="18"/>
  <c r="AB43" i="18"/>
  <c r="AB32" i="18"/>
  <c r="AD33" i="18"/>
  <c r="AC43" i="18"/>
  <c r="AC36" i="18"/>
  <c r="AB23" i="18"/>
  <c r="AE21" i="18"/>
  <c r="AB37" i="18"/>
  <c r="AD42" i="18"/>
  <c r="AB5" i="18"/>
  <c r="AD35" i="18"/>
  <c r="AF27" i="18"/>
  <c r="AD47" i="18"/>
  <c r="AB47" i="18"/>
  <c r="AC30" i="18"/>
  <c r="AE53" i="18"/>
  <c r="AC6" i="18"/>
  <c r="AD48" i="18"/>
  <c r="AF18" i="18"/>
  <c r="AB38" i="18"/>
  <c r="AB9" i="18"/>
  <c r="AD9" i="18"/>
  <c r="AC49" i="18"/>
  <c r="AF33" i="18"/>
  <c r="AD38" i="18"/>
  <c r="AD14" i="18"/>
  <c r="AC46" i="18"/>
  <c r="AD17" i="18"/>
  <c r="AB7" i="18"/>
  <c r="AF8" i="18"/>
  <c r="T5" i="14"/>
  <c r="AB10" i="18"/>
  <c r="AE7" i="18"/>
  <c r="AB6" i="18"/>
  <c r="AE4" i="18"/>
  <c r="AD4" i="18"/>
  <c r="AF49" i="18"/>
  <c r="AD25" i="18"/>
  <c r="AE46" i="18"/>
  <c r="AB11" i="18"/>
  <c r="AB13" i="18"/>
  <c r="AF51" i="18"/>
  <c r="AE13" i="18"/>
  <c r="AD13" i="18"/>
  <c r="D68" i="1"/>
  <c r="AE41" i="18"/>
  <c r="O5" i="14"/>
  <c r="AF23" i="18"/>
  <c r="AE43" i="18"/>
  <c r="AC21" i="18"/>
  <c r="AF20" i="18"/>
  <c r="AB25" i="18"/>
  <c r="AD36" i="18"/>
  <c r="AC50" i="18"/>
  <c r="AC41" i="18"/>
  <c r="AF13" i="18"/>
  <c r="AE11" i="18"/>
  <c r="AC33" i="18"/>
  <c r="AC7" i="18"/>
  <c r="AC24" i="18"/>
  <c r="AE15" i="18"/>
  <c r="AF41" i="18"/>
  <c r="AC25" i="18"/>
  <c r="AD49" i="18"/>
  <c r="AE12" i="18"/>
  <c r="AC5" i="18"/>
  <c r="AE29" i="18"/>
  <c r="AB44" i="18"/>
  <c r="AF39" i="18"/>
  <c r="AC11" i="18"/>
  <c r="AD22" i="18"/>
  <c r="AE35" i="18"/>
  <c r="AD31" i="18"/>
  <c r="AC52" i="18"/>
  <c r="AF26" i="18"/>
  <c r="AC34" i="18"/>
  <c r="AB41" i="18"/>
  <c r="AB42" i="18"/>
  <c r="AF14" i="18"/>
  <c r="AF40" i="18"/>
  <c r="AE24" i="18"/>
  <c r="AD24" i="18"/>
  <c r="AB19" i="18"/>
  <c r="AB14" i="18"/>
  <c r="AC13" i="18"/>
  <c r="AF22" i="18"/>
  <c r="AB20" i="18"/>
  <c r="AC8" i="18"/>
  <c r="AF31" i="18"/>
  <c r="AC16" i="18"/>
  <c r="AE34" i="18"/>
  <c r="AE38" i="18"/>
  <c r="AF53" i="18"/>
  <c r="AB22" i="18"/>
  <c r="AE19" i="18"/>
  <c r="AE18" i="18"/>
  <c r="AE50" i="18"/>
  <c r="AD50" i="18"/>
  <c r="F7" i="15"/>
  <c r="AC31" i="18"/>
  <c r="AE10" i="18"/>
  <c r="AF46" i="18"/>
  <c r="X3" i="14" a="1"/>
  <c r="AC27" i="18"/>
  <c r="I69" i="1"/>
  <c r="AD34" i="18"/>
  <c r="I75" i="1"/>
  <c r="AD6" i="18"/>
  <c r="AD37" i="18"/>
  <c r="AD40" i="18"/>
  <c r="AF29" i="18"/>
  <c r="AF11" i="18"/>
  <c r="AC37" i="18"/>
  <c r="C8" i="15"/>
  <c r="C9" i="15" s="1"/>
  <c r="AC3" i="18"/>
  <c r="AC42" i="18"/>
  <c r="AD46" i="18"/>
  <c r="AF3" i="18"/>
  <c r="AB8" i="18"/>
  <c r="AC14" i="18"/>
  <c r="AF10" i="18"/>
  <c r="AF32" i="18"/>
  <c r="AB26" i="18"/>
  <c r="AC4" i="18"/>
  <c r="AF52" i="18"/>
  <c r="AC53" i="18"/>
  <c r="AE52" i="18"/>
  <c r="AE8" i="18"/>
  <c r="AE45" i="18"/>
  <c r="AE23" i="18"/>
  <c r="AE9" i="18"/>
  <c r="AC22" i="18"/>
  <c r="AE48" i="18"/>
  <c r="AF17" i="18"/>
  <c r="AF30" i="18"/>
  <c r="AE27" i="18"/>
  <c r="AE40" i="18"/>
  <c r="AF38" i="18"/>
  <c r="AB31" i="18"/>
  <c r="AE30" i="18"/>
  <c r="AE3" i="18"/>
  <c r="AC44" i="18"/>
  <c r="AD28" i="18"/>
  <c r="AE14" i="18"/>
  <c r="P5" i="14"/>
  <c r="AB39" i="18"/>
  <c r="AD20" i="18"/>
  <c r="AF25" i="18"/>
  <c r="AD16" i="18"/>
  <c r="AD27" i="18"/>
  <c r="D54" i="1"/>
  <c r="AF4" i="18"/>
  <c r="AB4" i="18"/>
  <c r="AE6" i="18"/>
  <c r="AB16" i="18"/>
  <c r="AE47" i="18"/>
  <c r="AE39" i="18"/>
  <c r="AC47" i="18"/>
  <c r="AB48" i="18"/>
  <c r="AC17" i="18"/>
  <c r="AD8" i="18"/>
  <c r="AF47" i="18"/>
  <c r="AD10" i="18"/>
  <c r="AC35" i="18"/>
  <c r="AC48" i="18"/>
  <c r="AC15" i="18"/>
  <c r="AE37" i="18"/>
  <c r="AD11" i="18"/>
  <c r="I76" i="1"/>
  <c r="AC12" i="18"/>
  <c r="AB27" i="18"/>
  <c r="AF9" i="18"/>
  <c r="AC19" i="18"/>
  <c r="AC9" i="18"/>
  <c r="AD41" i="18"/>
  <c r="AD12" i="18"/>
  <c r="AD51" i="18"/>
  <c r="AC29" i="18"/>
  <c r="AD7" i="18"/>
  <c r="AC51" i="18"/>
  <c r="AB52" i="18"/>
  <c r="AF7" i="18"/>
  <c r="AB40" i="18"/>
  <c r="AD26" i="18"/>
  <c r="AF28" i="18"/>
  <c r="AC39" i="18"/>
  <c r="AB21" i="18"/>
  <c r="AB18" i="18"/>
  <c r="AF19" i="18"/>
  <c r="AC32" i="18"/>
  <c r="AD43" i="18"/>
  <c r="AC38" i="18"/>
  <c r="AD30" i="18"/>
  <c r="U5" i="14"/>
  <c r="I85" i="1"/>
  <c r="AD21" i="18"/>
  <c r="AD39" i="18"/>
  <c r="AD29" i="18"/>
  <c r="AC23" i="18"/>
  <c r="AF36" i="18"/>
  <c r="AE36" i="18"/>
  <c r="AB15" i="18"/>
  <c r="AB51" i="18"/>
  <c r="AF50" i="18"/>
  <c r="D69" i="1"/>
  <c r="AB3" i="18"/>
  <c r="AF45" i="18"/>
  <c r="AE26" i="18"/>
  <c r="AC45" i="18"/>
  <c r="AD53" i="18"/>
  <c r="AB33" i="18"/>
  <c r="AC10" i="18"/>
  <c r="AD5" i="18"/>
  <c r="AE31" i="18"/>
  <c r="AE16" i="18"/>
  <c r="AC28" i="18"/>
  <c r="AF43" i="18"/>
  <c r="AB34" i="18"/>
  <c r="E8" i="15"/>
  <c r="AC20" i="18"/>
  <c r="AB17" i="18"/>
  <c r="AB49" i="18"/>
  <c r="AE42" i="18"/>
  <c r="AE25" i="18"/>
  <c r="AE44" i="18"/>
  <c r="D53" i="1"/>
  <c r="AE5" i="18"/>
  <c r="AE22" i="18"/>
  <c r="AE20" i="18"/>
  <c r="AF42" i="18"/>
  <c r="AC40" i="18"/>
  <c r="AD32" i="18"/>
  <c r="D75" i="1"/>
  <c r="AC26" i="18"/>
  <c r="AD45" i="18"/>
  <c r="AB46" i="18"/>
  <c r="AE17" i="18"/>
  <c r="AE32" i="18"/>
  <c r="AD52" i="18"/>
  <c r="AF5" i="18"/>
  <c r="AF16" i="18"/>
  <c r="AB45" i="18"/>
  <c r="H83" i="1"/>
  <c r="H84" i="1"/>
  <c r="E9" i="15"/>
  <c r="D85" i="1"/>
  <c r="D76" i="1"/>
  <c r="C84" i="1"/>
  <c r="D91" i="1"/>
  <c r="C83" i="1"/>
  <c r="H9" i="15" l="1"/>
  <c r="H8" i="15"/>
  <c r="I9" i="15"/>
  <c r="I8" i="15"/>
  <c r="Y6" i="18"/>
  <c r="Y52" i="18"/>
  <c r="Y51" i="18"/>
  <c r="Y15" i="18"/>
  <c r="Y16" i="18"/>
  <c r="Y33" i="18"/>
  <c r="Y4" i="18"/>
  <c r="Y11" i="18"/>
  <c r="Y25" i="18"/>
  <c r="Y8" i="18"/>
  <c r="Y50" i="18"/>
  <c r="Y14" i="18"/>
  <c r="Y49" i="18"/>
  <c r="Y21" i="18"/>
  <c r="Y34" i="18"/>
  <c r="Y45" i="18"/>
  <c r="Y38" i="18"/>
  <c r="Y10" i="18"/>
  <c r="Y46" i="18"/>
  <c r="Y42" i="18"/>
  <c r="Y44" i="18"/>
  <c r="Y22" i="18"/>
  <c r="Y3" i="18"/>
  <c r="Y30" i="18"/>
  <c r="Y17" i="18"/>
  <c r="Y47" i="18"/>
  <c r="Y20" i="18"/>
  <c r="Y53" i="18"/>
  <c r="Y24" i="18"/>
  <c r="Y36" i="18"/>
  <c r="Y37" i="18"/>
  <c r="Y43" i="18"/>
  <c r="X74" i="14"/>
  <c r="X37" i="14"/>
  <c r="X40" i="14"/>
  <c r="X28" i="14"/>
  <c r="X45" i="14"/>
  <c r="X8" i="14"/>
  <c r="X22" i="14"/>
  <c r="X49" i="14"/>
  <c r="X42" i="14"/>
  <c r="X5" i="14"/>
  <c r="X26" i="14"/>
  <c r="X41" i="14"/>
  <c r="X27" i="14"/>
  <c r="X16" i="14"/>
  <c r="X68" i="14"/>
  <c r="X35" i="14"/>
  <c r="X11" i="14"/>
  <c r="X12" i="14"/>
  <c r="X13" i="14"/>
  <c r="X61" i="14"/>
  <c r="X30" i="14"/>
  <c r="X57" i="14"/>
  <c r="X21" i="14"/>
  <c r="X73" i="14"/>
  <c r="X53" i="14"/>
  <c r="X54" i="14"/>
  <c r="X25" i="14"/>
  <c r="X72" i="14"/>
  <c r="X55" i="14"/>
  <c r="X76" i="14"/>
  <c r="X47" i="14"/>
  <c r="X15" i="14"/>
  <c r="X20" i="14"/>
  <c r="X34" i="14"/>
  <c r="X59" i="14"/>
  <c r="X44" i="14"/>
  <c r="X24" i="14"/>
  <c r="X33" i="14"/>
  <c r="X58" i="14"/>
  <c r="X6" i="14"/>
  <c r="X50" i="14"/>
  <c r="X39" i="14"/>
  <c r="X43" i="14"/>
  <c r="X52" i="14"/>
  <c r="X3" i="14"/>
  <c r="X75" i="14"/>
  <c r="X4" i="14"/>
  <c r="X18" i="14"/>
  <c r="X46" i="14"/>
  <c r="X10" i="14"/>
  <c r="X19" i="14"/>
  <c r="X7" i="14"/>
  <c r="X36" i="14"/>
  <c r="X70" i="14"/>
  <c r="X38" i="14"/>
  <c r="X9" i="14"/>
  <c r="X31" i="14"/>
  <c r="X71" i="14"/>
  <c r="X48" i="14"/>
  <c r="X63" i="14"/>
  <c r="X17" i="14"/>
  <c r="X14" i="14"/>
  <c r="X69" i="14"/>
  <c r="X62" i="14"/>
  <c r="X51" i="14"/>
  <c r="X77" i="14"/>
  <c r="X29" i="14"/>
  <c r="X64" i="14"/>
  <c r="X66" i="14"/>
  <c r="X67" i="14"/>
  <c r="X32" i="14"/>
  <c r="X60" i="14"/>
  <c r="X65" i="14"/>
  <c r="X56" i="14"/>
  <c r="X23" i="14"/>
  <c r="Y7" i="18"/>
  <c r="Y13" i="18"/>
  <c r="Y48" i="18"/>
  <c r="Y35" i="18"/>
  <c r="Y27" i="18"/>
  <c r="Y18" i="18"/>
  <c r="Y31" i="18"/>
  <c r="Y12" i="18"/>
  <c r="Y26" i="18"/>
  <c r="Y9" i="18"/>
  <c r="Y32" i="18"/>
  <c r="Y41" i="18"/>
  <c r="Y40" i="18"/>
  <c r="Y39" i="18"/>
  <c r="Y19" i="18"/>
  <c r="Y29" i="18"/>
  <c r="Y28" i="18"/>
  <c r="Y5" i="18"/>
  <c r="Y23" i="18"/>
  <c r="C10" i="15"/>
  <c r="AB19" i="14"/>
  <c r="Z70" i="14"/>
  <c r="AC26" i="14"/>
  <c r="Y38" i="14"/>
  <c r="AC39" i="14"/>
  <c r="AC44" i="14"/>
  <c r="AA14" i="14"/>
  <c r="AC37" i="14"/>
  <c r="AA3" i="14"/>
  <c r="AC75" i="14"/>
  <c r="AB39" i="14"/>
  <c r="D83" i="1"/>
  <c r="AA20" i="14"/>
  <c r="AA5" i="14"/>
  <c r="AC66" i="14"/>
  <c r="AB13" i="14"/>
  <c r="AC36" i="14"/>
  <c r="AA49" i="14"/>
  <c r="Z20" i="14"/>
  <c r="AC10" i="14"/>
  <c r="AA35" i="14"/>
  <c r="AA56" i="14"/>
  <c r="AB70" i="14"/>
  <c r="AC67" i="14"/>
  <c r="Z24" i="14"/>
  <c r="AA50" i="14"/>
  <c r="AA58" i="14"/>
  <c r="Y49" i="14"/>
  <c r="Z28" i="14"/>
  <c r="AB67" i="14"/>
  <c r="AA74" i="14"/>
  <c r="Z17" i="14"/>
  <c r="Y55" i="14"/>
  <c r="AC3" i="14"/>
  <c r="Y43" i="14"/>
  <c r="Z26" i="14"/>
  <c r="Z12" i="14"/>
  <c r="AB35" i="14"/>
  <c r="Y47" i="14"/>
  <c r="Z40" i="14"/>
  <c r="AC25" i="14"/>
  <c r="AC19" i="14"/>
  <c r="AA68" i="14"/>
  <c r="AC9" i="14"/>
  <c r="Y12" i="14"/>
  <c r="Y32" i="14"/>
  <c r="AA26" i="14"/>
  <c r="Z29" i="14"/>
  <c r="AC17" i="14"/>
  <c r="Z23" i="14"/>
  <c r="Z39" i="14"/>
  <c r="Z31" i="14"/>
  <c r="AA30" i="14"/>
  <c r="AB65" i="14"/>
  <c r="AB36" i="14"/>
  <c r="AC35" i="14"/>
  <c r="AC31" i="14"/>
  <c r="AB26" i="14"/>
  <c r="AA48" i="14"/>
  <c r="Y23" i="14"/>
  <c r="Z67" i="14"/>
  <c r="AA32" i="14"/>
  <c r="AA52" i="14"/>
  <c r="Y14" i="14"/>
  <c r="Y3" i="14"/>
  <c r="AB38" i="14"/>
  <c r="Z47" i="14"/>
  <c r="AB43" i="14"/>
  <c r="Z74" i="14"/>
  <c r="Z7" i="14"/>
  <c r="Y11" i="14"/>
  <c r="AB28" i="14"/>
  <c r="AB57" i="14"/>
  <c r="Z72" i="14"/>
  <c r="Z9" i="14"/>
  <c r="I83" i="1"/>
  <c r="AB55" i="14"/>
  <c r="AC40" i="14"/>
  <c r="Z21" i="14"/>
  <c r="Y13" i="14"/>
  <c r="AA4" i="14"/>
  <c r="AC61" i="14"/>
  <c r="AA17" i="14"/>
  <c r="AB31" i="14"/>
  <c r="AB51" i="14"/>
  <c r="AC18" i="14"/>
  <c r="AC53" i="14"/>
  <c r="AB37" i="14"/>
  <c r="AA34" i="14"/>
  <c r="AC47" i="14"/>
  <c r="AA51" i="14"/>
  <c r="AA75" i="14"/>
  <c r="AA47" i="14"/>
  <c r="Z77" i="14"/>
  <c r="Z61" i="14"/>
  <c r="AA60" i="14"/>
  <c r="AA59" i="14"/>
  <c r="Z51" i="14"/>
  <c r="AA38" i="14"/>
  <c r="AC43" i="14"/>
  <c r="AA71" i="14"/>
  <c r="F8" i="15"/>
  <c r="AA69" i="14"/>
  <c r="AC57" i="14"/>
  <c r="AC21" i="14"/>
  <c r="Z48" i="14"/>
  <c r="Y52" i="14"/>
  <c r="Y69" i="14"/>
  <c r="AA55" i="14"/>
  <c r="Z75" i="14"/>
  <c r="AB11" i="14"/>
  <c r="AA21" i="14"/>
  <c r="Y77" i="14"/>
  <c r="AB52" i="14"/>
  <c r="Z38" i="14"/>
  <c r="Y40" i="14"/>
  <c r="AC20" i="14"/>
  <c r="AC30" i="14"/>
  <c r="AB10" i="14"/>
  <c r="AA19" i="14"/>
  <c r="AC24" i="14"/>
  <c r="AB75" i="14"/>
  <c r="AC5" i="14"/>
  <c r="AC7" i="14"/>
  <c r="AC12" i="14"/>
  <c r="Y65" i="14"/>
  <c r="Y58" i="14"/>
  <c r="Y29" i="14"/>
  <c r="Y35" i="14"/>
  <c r="AC54" i="14"/>
  <c r="AB22" i="14"/>
  <c r="AB9" i="14"/>
  <c r="AA61" i="14"/>
  <c r="Y57" i="14"/>
  <c r="Z4" i="14"/>
  <c r="Z76" i="14"/>
  <c r="AA11" i="14"/>
  <c r="Y37" i="14"/>
  <c r="AA37" i="14"/>
  <c r="Z16" i="14"/>
  <c r="AA42" i="14"/>
  <c r="Z5" i="14"/>
  <c r="AB50" i="14"/>
  <c r="Y48" i="14"/>
  <c r="AC77" i="14"/>
  <c r="Z46" i="14"/>
  <c r="AB68" i="14"/>
  <c r="AA28" i="14"/>
  <c r="AB29" i="14"/>
  <c r="AA76" i="14"/>
  <c r="Z62" i="14"/>
  <c r="AC27" i="14"/>
  <c r="Y17" i="14"/>
  <c r="AA44" i="14"/>
  <c r="Z59" i="14"/>
  <c r="AB41" i="14"/>
  <c r="AC13" i="14"/>
  <c r="Y60" i="14"/>
  <c r="AA36" i="14"/>
  <c r="AC14" i="14"/>
  <c r="Y33" i="14"/>
  <c r="AC11" i="14"/>
  <c r="AC65" i="14"/>
  <c r="AG2" i="18" a="1"/>
  <c r="AA53" i="14"/>
  <c r="Z65" i="14"/>
  <c r="AB77" i="14"/>
  <c r="AC60" i="14"/>
  <c r="AC50" i="14"/>
  <c r="AC76" i="14"/>
  <c r="AA13" i="14"/>
  <c r="AC34" i="14"/>
  <c r="AB17" i="14"/>
  <c r="AC4" i="14"/>
  <c r="AB64" i="14"/>
  <c r="Y26" i="14"/>
  <c r="AA43" i="14"/>
  <c r="Z57" i="14"/>
  <c r="AC45" i="14"/>
  <c r="Z49" i="14"/>
  <c r="AC62" i="14"/>
  <c r="AB76" i="14"/>
  <c r="Y46" i="14"/>
  <c r="AB58" i="14"/>
  <c r="D84" i="1"/>
  <c r="AB15" i="14"/>
  <c r="I15" i="1"/>
  <c r="AA15" i="14"/>
  <c r="AA24" i="14"/>
  <c r="AA6" i="14"/>
  <c r="AA23" i="14"/>
  <c r="AA29" i="14"/>
  <c r="Z58" i="14"/>
  <c r="Z52" i="14"/>
  <c r="Y6" i="14"/>
  <c r="Z60" i="14"/>
  <c r="Y34" i="14"/>
  <c r="Y41" i="14"/>
  <c r="AB72" i="14"/>
  <c r="AA72" i="14"/>
  <c r="Y31" i="14"/>
  <c r="AC29" i="14"/>
  <c r="Y44" i="14"/>
  <c r="Y71" i="14"/>
  <c r="AC58" i="14"/>
  <c r="Z45" i="14"/>
  <c r="AB59" i="14"/>
  <c r="I84" i="1"/>
  <c r="Y76" i="14"/>
  <c r="AB33" i="14"/>
  <c r="Z43" i="14"/>
  <c r="Y7" i="14"/>
  <c r="Z41" i="14"/>
  <c r="AB73" i="14"/>
  <c r="Y54" i="14"/>
  <c r="Z27" i="14"/>
  <c r="AC64" i="14"/>
  <c r="AB74" i="14"/>
  <c r="AB53" i="14"/>
  <c r="AA73" i="14"/>
  <c r="Z69" i="14"/>
  <c r="Y5" i="14"/>
  <c r="Z66" i="14"/>
  <c r="AB32" i="14"/>
  <c r="Y10" i="14"/>
  <c r="AB34" i="14"/>
  <c r="Y9" i="14"/>
  <c r="AB48" i="14"/>
  <c r="Z54" i="14"/>
  <c r="Z33" i="14"/>
  <c r="Y15" i="14"/>
  <c r="AB5" i="14"/>
  <c r="AA54" i="14"/>
  <c r="AC15" i="14"/>
  <c r="Z44" i="14"/>
  <c r="AB18" i="14"/>
  <c r="AC42" i="14"/>
  <c r="AB30" i="14"/>
  <c r="Z50" i="14"/>
  <c r="AA10" i="14"/>
  <c r="AA62" i="14"/>
  <c r="AA63" i="14"/>
  <c r="AC51" i="14"/>
  <c r="AC55" i="14"/>
  <c r="AC16" i="14"/>
  <c r="Z71" i="14"/>
  <c r="Y45" i="14"/>
  <c r="Z63" i="14"/>
  <c r="I45" i="1"/>
  <c r="AB63" i="14"/>
  <c r="AB12" i="14"/>
  <c r="Y68" i="14"/>
  <c r="AA8" i="14"/>
  <c r="AC70" i="14"/>
  <c r="Y67" i="14"/>
  <c r="Z36" i="14"/>
  <c r="AB7" i="14"/>
  <c r="AC38" i="14"/>
  <c r="AB8" i="14"/>
  <c r="Z34" i="14"/>
  <c r="Y19" i="14"/>
  <c r="Y25" i="14"/>
  <c r="AB14" i="14"/>
  <c r="F9" i="15"/>
  <c r="Z13" i="14"/>
  <c r="Y39" i="14"/>
  <c r="Y30" i="14"/>
  <c r="AC46" i="14"/>
  <c r="Z42" i="14"/>
  <c r="I46" i="1"/>
  <c r="Z68" i="14"/>
  <c r="Y22" i="14"/>
  <c r="AC71" i="14"/>
  <c r="AA40" i="14"/>
  <c r="AB61" i="14"/>
  <c r="Y36" i="14"/>
  <c r="Y56" i="14"/>
  <c r="Y21" i="14"/>
  <c r="Y64" i="14"/>
  <c r="AA67" i="14"/>
  <c r="AA16" i="14"/>
  <c r="Z10" i="14"/>
  <c r="AC69" i="14"/>
  <c r="Y27" i="14"/>
  <c r="AA57" i="14"/>
  <c r="AC41" i="14"/>
  <c r="AA70" i="14"/>
  <c r="J7" i="15"/>
  <c r="AC73" i="14"/>
  <c r="AC8" i="14"/>
  <c r="AA18" i="14"/>
  <c r="Y20" i="14"/>
  <c r="AA65" i="14"/>
  <c r="AA25" i="14"/>
  <c r="Y42" i="14"/>
  <c r="AB16" i="14"/>
  <c r="Y28" i="14"/>
  <c r="AA12" i="14"/>
  <c r="AC72" i="14"/>
  <c r="AA27" i="14"/>
  <c r="Y72" i="14"/>
  <c r="AA33" i="14"/>
  <c r="Y51" i="14"/>
  <c r="AB6" i="14"/>
  <c r="AB21" i="14"/>
  <c r="AB42" i="14"/>
  <c r="AB71" i="14"/>
  <c r="Z18" i="14"/>
  <c r="Y66" i="14"/>
  <c r="Z14" i="14"/>
  <c r="AC33" i="14"/>
  <c r="Y18" i="14"/>
  <c r="AB56" i="14"/>
  <c r="AA7" i="14"/>
  <c r="Z56" i="14"/>
  <c r="AC52" i="14"/>
  <c r="AB62" i="14"/>
  <c r="AA45" i="14"/>
  <c r="AC6" i="14"/>
  <c r="AA31" i="14"/>
  <c r="AA9" i="14"/>
  <c r="Y70" i="14"/>
  <c r="Z25" i="14"/>
  <c r="Z3" i="14"/>
  <c r="H54" i="1"/>
  <c r="Z15" i="14"/>
  <c r="AB69" i="14"/>
  <c r="Y16" i="14"/>
  <c r="Y62" i="14"/>
  <c r="AA39" i="14"/>
  <c r="AA41" i="14"/>
  <c r="Y59" i="14"/>
  <c r="Z30" i="14"/>
  <c r="Y73" i="14"/>
  <c r="AC56" i="14"/>
  <c r="Z64" i="14"/>
  <c r="Z19" i="14"/>
  <c r="Y8" i="14"/>
  <c r="Y24" i="14"/>
  <c r="AA46" i="14"/>
  <c r="AB24" i="14"/>
  <c r="AC23" i="14"/>
  <c r="AC68" i="14"/>
  <c r="AH2" i="18" a="1"/>
  <c r="AC48" i="14"/>
  <c r="Y53" i="14"/>
  <c r="AB45" i="14"/>
  <c r="AB49" i="14"/>
  <c r="AA77" i="14"/>
  <c r="AC32" i="14"/>
  <c r="Z37" i="14"/>
  <c r="AB46" i="14"/>
  <c r="AB25" i="14"/>
  <c r="Z6" i="14"/>
  <c r="AB4" i="14"/>
  <c r="AB54" i="14"/>
  <c r="AB27" i="14"/>
  <c r="AA64" i="14"/>
  <c r="AB3" i="14"/>
  <c r="Y61" i="14"/>
  <c r="Y50" i="14"/>
  <c r="Z8" i="14"/>
  <c r="AC28" i="14"/>
  <c r="Z22" i="14"/>
  <c r="Z73" i="14"/>
  <c r="AB40" i="14"/>
  <c r="Z55" i="14"/>
  <c r="AC22" i="14"/>
  <c r="AB66" i="14"/>
  <c r="Y4" i="14"/>
  <c r="D15" i="1"/>
  <c r="AB20" i="14"/>
  <c r="AA66" i="14"/>
  <c r="AB23" i="14"/>
  <c r="Z11" i="14"/>
  <c r="AA22" i="14"/>
  <c r="Z32" i="14"/>
  <c r="AC74" i="14"/>
  <c r="D16" i="1"/>
  <c r="AB47" i="14"/>
  <c r="AB60" i="14"/>
  <c r="Y75" i="14"/>
  <c r="AC63" i="14"/>
  <c r="AC49" i="14"/>
  <c r="Z53" i="14"/>
  <c r="Y63" i="14"/>
  <c r="H53" i="1"/>
  <c r="AB44" i="14"/>
  <c r="Y74" i="14"/>
  <c r="AC59" i="14"/>
  <c r="Z35" i="14"/>
  <c r="E10" i="15"/>
  <c r="F10" i="15" s="1"/>
  <c r="C11" i="15"/>
  <c r="D25" i="1"/>
  <c r="AD2" i="14" a="1"/>
  <c r="C24" i="1"/>
  <c r="C23" i="1"/>
  <c r="E11" i="15"/>
  <c r="F11" i="15" s="1"/>
  <c r="C12" i="15"/>
  <c r="E12" i="15"/>
  <c r="F12" i="15" s="1"/>
  <c r="C13" i="15"/>
  <c r="C14" i="15"/>
  <c r="E13" i="15"/>
  <c r="F13" i="15" s="1"/>
  <c r="E14" i="15"/>
  <c r="F14" i="15" s="1"/>
  <c r="C15" i="15"/>
  <c r="E15" i="15"/>
  <c r="F15" i="15" s="1"/>
  <c r="C16" i="15"/>
  <c r="C17" i="15"/>
  <c r="E16" i="15"/>
  <c r="F16" i="15" s="1"/>
  <c r="E17" i="15"/>
  <c r="F17" i="15" s="1"/>
  <c r="C18" i="15"/>
  <c r="C19" i="15"/>
  <c r="E18" i="15"/>
  <c r="F18" i="15" s="1"/>
  <c r="C20" i="15"/>
  <c r="E19" i="15"/>
  <c r="F19" i="15" s="1"/>
  <c r="E20" i="15"/>
  <c r="F20" i="15" s="1"/>
  <c r="C21" i="15"/>
  <c r="C22" i="15"/>
  <c r="E21" i="15"/>
  <c r="F21" i="15" s="1"/>
  <c r="C23" i="15"/>
  <c r="E22" i="15"/>
  <c r="F22" i="15" s="1"/>
  <c r="E23" i="15"/>
  <c r="F23" i="15" s="1"/>
  <c r="C24" i="15"/>
  <c r="E24" i="15"/>
  <c r="F24" i="15" s="1"/>
  <c r="C25" i="15"/>
  <c r="E25" i="15"/>
  <c r="F25" i="15" s="1"/>
  <c r="C26" i="15"/>
  <c r="E26" i="15"/>
  <c r="F26" i="15" s="1"/>
  <c r="C27" i="15"/>
  <c r="E27" i="15"/>
  <c r="F27" i="15" s="1"/>
  <c r="C28" i="15"/>
  <c r="E28" i="15"/>
  <c r="F28" i="15" s="1"/>
  <c r="C29" i="15"/>
  <c r="H29" i="15" l="1"/>
  <c r="I29" i="15"/>
  <c r="I28" i="15"/>
  <c r="H28" i="15"/>
  <c r="H27" i="15"/>
  <c r="I27" i="15"/>
  <c r="I26" i="15"/>
  <c r="H26" i="15"/>
  <c r="I25" i="15"/>
  <c r="H25" i="15"/>
  <c r="I24" i="15"/>
  <c r="H24" i="15"/>
  <c r="I23" i="15"/>
  <c r="H23" i="15"/>
  <c r="H22" i="15"/>
  <c r="I22" i="15"/>
  <c r="H21" i="15"/>
  <c r="I21" i="15"/>
  <c r="I20" i="15"/>
  <c r="H20" i="15"/>
  <c r="I19" i="15"/>
  <c r="H19" i="15"/>
  <c r="I18" i="15"/>
  <c r="H18" i="15"/>
  <c r="H17" i="15"/>
  <c r="I17" i="15"/>
  <c r="H16" i="15"/>
  <c r="I16" i="15"/>
  <c r="I15" i="15"/>
  <c r="H15" i="15"/>
  <c r="H14" i="15"/>
  <c r="I14" i="15"/>
  <c r="H13" i="15"/>
  <c r="I13" i="15"/>
  <c r="I12" i="15"/>
  <c r="H12" i="15"/>
  <c r="I11" i="15"/>
  <c r="H11" i="15"/>
  <c r="I10" i="15"/>
  <c r="H10" i="15"/>
  <c r="K7" i="15"/>
  <c r="O5" i="15" s="1"/>
  <c r="N5" i="15"/>
  <c r="AG2" i="18"/>
  <c r="AG6" i="18"/>
  <c r="AK6" i="18" s="1"/>
  <c r="AG36" i="18"/>
  <c r="AK36" i="18" s="1"/>
  <c r="AG3" i="18"/>
  <c r="AK3" i="18" s="1"/>
  <c r="AG17" i="18"/>
  <c r="AK17" i="18" s="1"/>
  <c r="AG30" i="18"/>
  <c r="AK30" i="18" s="1"/>
  <c r="AG25" i="18"/>
  <c r="AK25" i="18" s="1"/>
  <c r="AG15" i="18"/>
  <c r="AK15" i="18" s="1"/>
  <c r="AG38" i="18"/>
  <c r="AK38" i="18" s="1"/>
  <c r="AG53" i="18"/>
  <c r="AK53" i="18" s="1"/>
  <c r="AG44" i="18"/>
  <c r="AK44" i="18" s="1"/>
  <c r="AG49" i="18"/>
  <c r="AK49" i="18" s="1"/>
  <c r="AG29" i="18"/>
  <c r="AK29" i="18" s="1"/>
  <c r="AG42" i="18"/>
  <c r="AK42" i="18" s="1"/>
  <c r="AG26" i="18"/>
  <c r="AK26" i="18" s="1"/>
  <c r="AG35" i="18"/>
  <c r="AK35" i="18" s="1"/>
  <c r="AG21" i="18"/>
  <c r="AK21" i="18" s="1"/>
  <c r="AG12" i="18"/>
  <c r="AK12" i="18" s="1"/>
  <c r="AG31" i="18"/>
  <c r="AK31" i="18" s="1"/>
  <c r="AG39" i="18"/>
  <c r="AK39" i="18" s="1"/>
  <c r="AG37" i="18"/>
  <c r="AK37" i="18" s="1"/>
  <c r="AG16" i="18"/>
  <c r="AK16" i="18" s="1"/>
  <c r="AG41" i="18"/>
  <c r="AK41" i="18" s="1"/>
  <c r="AG23" i="18"/>
  <c r="AK23" i="18" s="1"/>
  <c r="AG51" i="18"/>
  <c r="AK51" i="18" s="1"/>
  <c r="AG34" i="18"/>
  <c r="AK34" i="18" s="1"/>
  <c r="AG33" i="18"/>
  <c r="AK33" i="18" s="1"/>
  <c r="AG32" i="18"/>
  <c r="AK32" i="18" s="1"/>
  <c r="AG9" i="18"/>
  <c r="AK9" i="18" s="1"/>
  <c r="AG43" i="18"/>
  <c r="AK43" i="18" s="1"/>
  <c r="AG40" i="18"/>
  <c r="AK40" i="18" s="1"/>
  <c r="AG10" i="18"/>
  <c r="AK10" i="18" s="1"/>
  <c r="AG47" i="18"/>
  <c r="AK47" i="18" s="1"/>
  <c r="AG46" i="18"/>
  <c r="AK46" i="18" s="1"/>
  <c r="AG27" i="18"/>
  <c r="AK27" i="18" s="1"/>
  <c r="AG22" i="18"/>
  <c r="AK22" i="18" s="1"/>
  <c r="AG28" i="18"/>
  <c r="AK28" i="18" s="1"/>
  <c r="AG5" i="18"/>
  <c r="AK5" i="18" s="1"/>
  <c r="AG14" i="18"/>
  <c r="AK14" i="18" s="1"/>
  <c r="AG19" i="18"/>
  <c r="AK19" i="18" s="1"/>
  <c r="AG20" i="18"/>
  <c r="AK20" i="18" s="1"/>
  <c r="AG50" i="18"/>
  <c r="AK50" i="18" s="1"/>
  <c r="AG18" i="18"/>
  <c r="AK18" i="18" s="1"/>
  <c r="AG52" i="18"/>
  <c r="AK52" i="18" s="1"/>
  <c r="AG8" i="18"/>
  <c r="AK8" i="18" s="1"/>
  <c r="AG24" i="18"/>
  <c r="AK24" i="18" s="1"/>
  <c r="AG45" i="18"/>
  <c r="AK45" i="18" s="1"/>
  <c r="AG11" i="18"/>
  <c r="AK11" i="18" s="1"/>
  <c r="AG7" i="18"/>
  <c r="AK7" i="18" s="1"/>
  <c r="AG13" i="18"/>
  <c r="AK13" i="18" s="1"/>
  <c r="AG48" i="18"/>
  <c r="AK48" i="18" s="1"/>
  <c r="AG4" i="18"/>
  <c r="AK4" i="18" s="1"/>
  <c r="AH43" i="18"/>
  <c r="AM43" i="18" s="1"/>
  <c r="AH52" i="18"/>
  <c r="AM52" i="18" s="1"/>
  <c r="AH2" i="18"/>
  <c r="AH46" i="18"/>
  <c r="AM46" i="18" s="1"/>
  <c r="AH12" i="18"/>
  <c r="AM12" i="18" s="1"/>
  <c r="AH31" i="18"/>
  <c r="AM31" i="18" s="1"/>
  <c r="AH49" i="18"/>
  <c r="AM49" i="18" s="1"/>
  <c r="AH47" i="18"/>
  <c r="AM47" i="18" s="1"/>
  <c r="AH3" i="18"/>
  <c r="AM3" i="18" s="1"/>
  <c r="AH38" i="18"/>
  <c r="AM38" i="18" s="1"/>
  <c r="AH33" i="18"/>
  <c r="AM33" i="18" s="1"/>
  <c r="AH6" i="18"/>
  <c r="AM6" i="18" s="1"/>
  <c r="AH53" i="18"/>
  <c r="AM53" i="18" s="1"/>
  <c r="AH35" i="18"/>
  <c r="AM35" i="18" s="1"/>
  <c r="AH18" i="18"/>
  <c r="AM18" i="18" s="1"/>
  <c r="AH34" i="18"/>
  <c r="AM34" i="18" s="1"/>
  <c r="AH4" i="18"/>
  <c r="AM4" i="18" s="1"/>
  <c r="AH22" i="18"/>
  <c r="AM22" i="18" s="1"/>
  <c r="AH45" i="18"/>
  <c r="AM45" i="18" s="1"/>
  <c r="AH27" i="18"/>
  <c r="AM27" i="18" s="1"/>
  <c r="AH25" i="18"/>
  <c r="AM25" i="18" s="1"/>
  <c r="AH8" i="18"/>
  <c r="AM8" i="18" s="1"/>
  <c r="AH9" i="18"/>
  <c r="AM9" i="18" s="1"/>
  <c r="AH41" i="18"/>
  <c r="AM41" i="18" s="1"/>
  <c r="AH17" i="18"/>
  <c r="AM17" i="18" s="1"/>
  <c r="AH20" i="18"/>
  <c r="AM20" i="18" s="1"/>
  <c r="AH11" i="18"/>
  <c r="AM11" i="18" s="1"/>
  <c r="AH42" i="18"/>
  <c r="AM42" i="18" s="1"/>
  <c r="AH14" i="18"/>
  <c r="AM14" i="18" s="1"/>
  <c r="AH13" i="18"/>
  <c r="AM13" i="18" s="1"/>
  <c r="AH50" i="18"/>
  <c r="AM50" i="18" s="1"/>
  <c r="AH10" i="18"/>
  <c r="AM10" i="18" s="1"/>
  <c r="AH28" i="18"/>
  <c r="AM28" i="18" s="1"/>
  <c r="AH15" i="18"/>
  <c r="AM15" i="18" s="1"/>
  <c r="AH48" i="18"/>
  <c r="AM48" i="18" s="1"/>
  <c r="AH26" i="18"/>
  <c r="AM26" i="18" s="1"/>
  <c r="AH5" i="18"/>
  <c r="AM5" i="18" s="1"/>
  <c r="AH32" i="18"/>
  <c r="AM32" i="18" s="1"/>
  <c r="AH51" i="18"/>
  <c r="AM51" i="18" s="1"/>
  <c r="AH37" i="18"/>
  <c r="AM37" i="18" s="1"/>
  <c r="AH23" i="18"/>
  <c r="AM23" i="18" s="1"/>
  <c r="AH21" i="18"/>
  <c r="AM21" i="18" s="1"/>
  <c r="AH30" i="18"/>
  <c r="AM30" i="18" s="1"/>
  <c r="AH39" i="18"/>
  <c r="AM39" i="18" s="1"/>
  <c r="AH40" i="18"/>
  <c r="AM40" i="18" s="1"/>
  <c r="AH36" i="18"/>
  <c r="AM36" i="18" s="1"/>
  <c r="AH24" i="18"/>
  <c r="AM24" i="18" s="1"/>
  <c r="AH19" i="18"/>
  <c r="AM19" i="18" s="1"/>
  <c r="AH29" i="18"/>
  <c r="AM29" i="18" s="1"/>
  <c r="AH44" i="18"/>
  <c r="AM44" i="18" s="1"/>
  <c r="AH7" i="18"/>
  <c r="AM7" i="18" s="1"/>
  <c r="AH16" i="18"/>
  <c r="AM16" i="18" s="1"/>
  <c r="W71" i="14"/>
  <c r="W77" i="14"/>
  <c r="W39" i="14"/>
  <c r="W54" i="14"/>
  <c r="W5" i="14"/>
  <c r="W37" i="14"/>
  <c r="W51" i="14"/>
  <c r="W20" i="14"/>
  <c r="W60" i="14"/>
  <c r="W18" i="14"/>
  <c r="W73" i="14"/>
  <c r="W49" i="14"/>
  <c r="W32" i="14"/>
  <c r="W38" i="14"/>
  <c r="W58" i="14"/>
  <c r="W47" i="14"/>
  <c r="W68" i="14"/>
  <c r="W22" i="14"/>
  <c r="W14" i="14"/>
  <c r="W57" i="14"/>
  <c r="W10" i="14"/>
  <c r="W34" i="14"/>
  <c r="W12" i="14"/>
  <c r="W65" i="14"/>
  <c r="W31" i="14"/>
  <c r="W46" i="14"/>
  <c r="W50" i="14"/>
  <c r="W53" i="14"/>
  <c r="W11" i="14"/>
  <c r="W42" i="14"/>
  <c r="W74" i="14"/>
  <c r="W9" i="14"/>
  <c r="W15" i="14"/>
  <c r="W69" i="14"/>
  <c r="W21" i="14"/>
  <c r="W70" i="14"/>
  <c r="W66" i="14"/>
  <c r="W17" i="14"/>
  <c r="W36" i="14"/>
  <c r="W3" i="14"/>
  <c r="W55" i="14"/>
  <c r="W30" i="14"/>
  <c r="W27" i="14"/>
  <c r="W45" i="14"/>
  <c r="W7" i="14"/>
  <c r="W56" i="14"/>
  <c r="W62" i="14"/>
  <c r="W6" i="14"/>
  <c r="W35" i="14"/>
  <c r="W4" i="14"/>
  <c r="W67" i="14"/>
  <c r="W75" i="14"/>
  <c r="W33" i="14"/>
  <c r="W76" i="14"/>
  <c r="W16" i="14"/>
  <c r="W8" i="14"/>
  <c r="W24" i="14"/>
  <c r="W64" i="14"/>
  <c r="W63" i="14"/>
  <c r="W52" i="14"/>
  <c r="W44" i="14"/>
  <c r="W72" i="14"/>
  <c r="W61" i="14"/>
  <c r="W41" i="14"/>
  <c r="W28" i="14"/>
  <c r="W23" i="14"/>
  <c r="W29" i="14"/>
  <c r="W48" i="14"/>
  <c r="W19" i="14"/>
  <c r="W43" i="14"/>
  <c r="W59" i="14"/>
  <c r="W25" i="14"/>
  <c r="W13" i="14"/>
  <c r="W26" i="14"/>
  <c r="W40" i="14"/>
  <c r="AD29" i="14"/>
  <c r="AH29" i="14" s="1"/>
  <c r="AD20" i="14"/>
  <c r="AH20" i="14" s="1"/>
  <c r="AD8" i="14"/>
  <c r="AH8" i="14" s="1"/>
  <c r="AD52" i="14"/>
  <c r="AH52" i="14" s="1"/>
  <c r="AD77" i="14"/>
  <c r="AH77" i="14" s="1"/>
  <c r="AD66" i="14"/>
  <c r="AH66" i="14" s="1"/>
  <c r="AD51" i="14"/>
  <c r="AH51" i="14" s="1"/>
  <c r="AD31" i="14"/>
  <c r="AH31" i="14" s="1"/>
  <c r="AD17" i="14"/>
  <c r="AH17" i="14" s="1"/>
  <c r="AD15" i="14"/>
  <c r="AH15" i="14" s="1"/>
  <c r="AD58" i="14"/>
  <c r="AH58" i="14" s="1"/>
  <c r="AD23" i="14"/>
  <c r="AH23" i="14" s="1"/>
  <c r="AD72" i="14"/>
  <c r="AH72" i="14" s="1"/>
  <c r="AD28" i="14"/>
  <c r="AH28" i="14" s="1"/>
  <c r="AD19" i="14"/>
  <c r="AH19" i="14" s="1"/>
  <c r="AD37" i="14"/>
  <c r="AH37" i="14" s="1"/>
  <c r="AD64" i="14"/>
  <c r="AH64" i="14" s="1"/>
  <c r="AD34" i="14"/>
  <c r="AH34" i="14" s="1"/>
  <c r="AD22" i="14"/>
  <c r="AH22" i="14" s="1"/>
  <c r="AD7" i="14"/>
  <c r="AH7" i="14" s="1"/>
  <c r="AD40" i="14"/>
  <c r="AH40" i="14" s="1"/>
  <c r="AD36" i="14"/>
  <c r="AH36" i="14" s="1"/>
  <c r="AD75" i="14"/>
  <c r="AH75" i="14" s="1"/>
  <c r="AD48" i="14"/>
  <c r="AH48" i="14" s="1"/>
  <c r="AD59" i="14"/>
  <c r="AH59" i="14" s="1"/>
  <c r="AD62" i="14"/>
  <c r="AH62" i="14" s="1"/>
  <c r="AD3" i="14"/>
  <c r="AH3" i="14" s="1"/>
  <c r="AD76" i="14"/>
  <c r="AH76" i="14" s="1"/>
  <c r="AD41" i="14"/>
  <c r="AH41" i="14" s="1"/>
  <c r="AD21" i="14"/>
  <c r="AH21" i="14" s="1"/>
  <c r="AD32" i="14"/>
  <c r="AH32" i="14" s="1"/>
  <c r="AD63" i="14"/>
  <c r="AH63" i="14" s="1"/>
  <c r="AD27" i="14"/>
  <c r="AH27" i="14" s="1"/>
  <c r="AD44" i="14"/>
  <c r="AH44" i="14" s="1"/>
  <c r="AD33" i="14"/>
  <c r="AH33" i="14" s="1"/>
  <c r="AD25" i="14"/>
  <c r="AH25" i="14" s="1"/>
  <c r="AD12" i="14"/>
  <c r="AH12" i="14" s="1"/>
  <c r="AD18" i="14"/>
  <c r="AH18" i="14" s="1"/>
  <c r="AD65" i="14"/>
  <c r="AH65" i="14" s="1"/>
  <c r="AD57" i="14"/>
  <c r="AH57" i="14" s="1"/>
  <c r="AD2" i="14"/>
  <c r="AD35" i="14"/>
  <c r="AH35" i="14" s="1"/>
  <c r="AD30" i="14"/>
  <c r="AH30" i="14" s="1"/>
  <c r="AD74" i="14"/>
  <c r="AH74" i="14" s="1"/>
  <c r="AD42" i="14"/>
  <c r="AH42" i="14" s="1"/>
  <c r="AD56" i="14"/>
  <c r="AH56" i="14" s="1"/>
  <c r="AD45" i="14"/>
  <c r="AH45" i="14" s="1"/>
  <c r="AD67" i="14"/>
  <c r="AH67" i="14" s="1"/>
  <c r="AD61" i="14"/>
  <c r="AH61" i="14" s="1"/>
  <c r="AD60" i="14"/>
  <c r="AH60" i="14" s="1"/>
  <c r="AD53" i="14"/>
  <c r="AH53" i="14" s="1"/>
  <c r="AD49" i="14"/>
  <c r="AH49" i="14" s="1"/>
  <c r="AD10" i="14"/>
  <c r="AH10" i="14" s="1"/>
  <c r="AD55" i="14"/>
  <c r="AH55" i="14" s="1"/>
  <c r="AD43" i="14"/>
  <c r="AH43" i="14" s="1"/>
  <c r="AD68" i="14"/>
  <c r="AH68" i="14" s="1"/>
  <c r="AD47" i="14"/>
  <c r="AH47" i="14" s="1"/>
  <c r="AD54" i="14"/>
  <c r="AH54" i="14" s="1"/>
  <c r="AD70" i="14"/>
  <c r="AH70" i="14" s="1"/>
  <c r="AD69" i="14"/>
  <c r="AH69" i="14" s="1"/>
  <c r="AD46" i="14"/>
  <c r="AH46" i="14" s="1"/>
  <c r="AD39" i="14"/>
  <c r="AH39" i="14" s="1"/>
  <c r="AD73" i="14"/>
  <c r="AH73" i="14" s="1"/>
  <c r="AD4" i="14"/>
  <c r="AH4" i="14" s="1"/>
  <c r="AD71" i="14"/>
  <c r="AH71" i="14" s="1"/>
  <c r="AD26" i="14"/>
  <c r="AH26" i="14" s="1"/>
  <c r="AD24" i="14"/>
  <c r="AH24" i="14" s="1"/>
  <c r="AD16" i="14"/>
  <c r="AH16" i="14" s="1"/>
  <c r="AD6" i="14"/>
  <c r="AH6" i="14" s="1"/>
  <c r="AD11" i="14"/>
  <c r="AH11" i="14" s="1"/>
  <c r="AD5" i="14"/>
  <c r="AH5" i="14" s="1"/>
  <c r="AD13" i="14"/>
  <c r="AH13" i="14" s="1"/>
  <c r="AD38" i="14"/>
  <c r="AH38" i="14" s="1"/>
  <c r="AD50" i="14"/>
  <c r="AH50" i="14" s="1"/>
  <c r="AD14" i="14"/>
  <c r="AH14" i="14" s="1"/>
  <c r="AD9" i="14"/>
  <c r="AH9" i="14" s="1"/>
  <c r="E29" i="15"/>
  <c r="F29" i="15" s="1"/>
  <c r="AJ2" i="16" a="1"/>
  <c r="J13" i="15"/>
  <c r="J14" i="15"/>
  <c r="P5" i="15"/>
  <c r="J20" i="15"/>
  <c r="I54" i="1"/>
  <c r="Q5" i="15"/>
  <c r="AE2" i="14" a="1"/>
  <c r="V5" i="15"/>
  <c r="I53" i="1"/>
  <c r="J27" i="15"/>
  <c r="J10" i="15"/>
  <c r="J25" i="15"/>
  <c r="J11" i="15"/>
  <c r="J29" i="15"/>
  <c r="H24" i="1"/>
  <c r="J22" i="15"/>
  <c r="J18" i="15"/>
  <c r="J26" i="15"/>
  <c r="J9" i="15"/>
  <c r="J23" i="15"/>
  <c r="J21" i="15"/>
  <c r="J15" i="15"/>
  <c r="J8" i="15"/>
  <c r="J24" i="15"/>
  <c r="J12" i="15"/>
  <c r="D24" i="1"/>
  <c r="J16" i="15"/>
  <c r="I25" i="1"/>
  <c r="U5" i="15"/>
  <c r="D23" i="1"/>
  <c r="J17" i="15"/>
  <c r="I55" i="1"/>
  <c r="J19" i="15"/>
  <c r="H23" i="1"/>
  <c r="I23" i="1" s="1"/>
  <c r="J28" i="15"/>
  <c r="K10" i="15" l="1"/>
  <c r="O8" i="15" s="1"/>
  <c r="N8" i="15"/>
  <c r="N17" i="15"/>
  <c r="K19" i="15"/>
  <c r="O17" i="15" s="1"/>
  <c r="K17" i="15"/>
  <c r="O15" i="15" s="1"/>
  <c r="N15" i="15"/>
  <c r="N22" i="15"/>
  <c r="K24" i="15"/>
  <c r="O22" i="15" s="1"/>
  <c r="N21" i="15"/>
  <c r="K23" i="15"/>
  <c r="O21" i="15" s="1"/>
  <c r="K21" i="15"/>
  <c r="O19" i="15" s="1"/>
  <c r="N19" i="15"/>
  <c r="K14" i="15"/>
  <c r="O12" i="15" s="1"/>
  <c r="N12" i="15"/>
  <c r="K28" i="15"/>
  <c r="O26" i="15" s="1"/>
  <c r="N26" i="15"/>
  <c r="N14" i="15"/>
  <c r="K16" i="15"/>
  <c r="O14" i="15" s="1"/>
  <c r="K11" i="15"/>
  <c r="O9" i="15" s="1"/>
  <c r="N9" i="15"/>
  <c r="N24" i="15"/>
  <c r="K26" i="15"/>
  <c r="O24" i="15" s="1"/>
  <c r="N16" i="15"/>
  <c r="K18" i="15"/>
  <c r="O16" i="15" s="1"/>
  <c r="N11" i="15"/>
  <c r="K13" i="15"/>
  <c r="O11" i="15" s="1"/>
  <c r="K22" i="15"/>
  <c r="O20" i="15" s="1"/>
  <c r="N20" i="15"/>
  <c r="N27" i="15"/>
  <c r="K29" i="15"/>
  <c r="O27" i="15" s="1"/>
  <c r="K25" i="15"/>
  <c r="O23" i="15" s="1"/>
  <c r="N23" i="15"/>
  <c r="N25" i="15"/>
  <c r="K27" i="15"/>
  <c r="O25" i="15" s="1"/>
  <c r="N7" i="15"/>
  <c r="K9" i="15"/>
  <c r="O7" i="15" s="1"/>
  <c r="N18" i="15"/>
  <c r="K20" i="15"/>
  <c r="O18" i="15" s="1"/>
  <c r="N10" i="15"/>
  <c r="K12" i="15"/>
  <c r="O10" i="15" s="1"/>
  <c r="K8" i="15"/>
  <c r="O6" i="15" s="1"/>
  <c r="N6" i="15"/>
  <c r="N13" i="15"/>
  <c r="K15" i="15"/>
  <c r="O13" i="15" s="1"/>
  <c r="AJ19" i="16"/>
  <c r="AO19" i="16" s="1"/>
  <c r="AJ58" i="16"/>
  <c r="AO58" i="16" s="1"/>
  <c r="AJ22" i="16"/>
  <c r="AO22" i="16" s="1"/>
  <c r="AJ13" i="16"/>
  <c r="AO13" i="16" s="1"/>
  <c r="AJ54" i="16"/>
  <c r="AO54" i="16" s="1"/>
  <c r="AJ4" i="16"/>
  <c r="AO4" i="16" s="1"/>
  <c r="AJ8" i="16"/>
  <c r="AO8" i="16" s="1"/>
  <c r="AJ50" i="16"/>
  <c r="AO50" i="16" s="1"/>
  <c r="AJ25" i="16"/>
  <c r="AO25" i="16" s="1"/>
  <c r="AJ14" i="16"/>
  <c r="AO14" i="16" s="1"/>
  <c r="AJ34" i="16"/>
  <c r="AO34" i="16" s="1"/>
  <c r="AJ40" i="16"/>
  <c r="AO40" i="16" s="1"/>
  <c r="AJ33" i="16"/>
  <c r="AO33" i="16" s="1"/>
  <c r="AJ55" i="16"/>
  <c r="AO55" i="16" s="1"/>
  <c r="AJ37" i="16"/>
  <c r="AO37" i="16" s="1"/>
  <c r="AJ36" i="16"/>
  <c r="AO36" i="16" s="1"/>
  <c r="AJ7" i="16"/>
  <c r="AO7" i="16" s="1"/>
  <c r="AJ56" i="16"/>
  <c r="AO56" i="16" s="1"/>
  <c r="AJ39" i="16"/>
  <c r="AO39" i="16" s="1"/>
  <c r="AJ43" i="16"/>
  <c r="AO43" i="16" s="1"/>
  <c r="AJ30" i="16"/>
  <c r="AO30" i="16" s="1"/>
  <c r="AJ5" i="16"/>
  <c r="AO5" i="16" s="1"/>
  <c r="AJ21" i="16"/>
  <c r="AO21" i="16" s="1"/>
  <c r="AJ20" i="16"/>
  <c r="AO20" i="16" s="1"/>
  <c r="AJ15" i="16"/>
  <c r="AO15" i="16" s="1"/>
  <c r="AJ42" i="16"/>
  <c r="AO42" i="16" s="1"/>
  <c r="AJ49" i="16"/>
  <c r="AO49" i="16" s="1"/>
  <c r="AJ17" i="16"/>
  <c r="AO17" i="16" s="1"/>
  <c r="AJ32" i="16"/>
  <c r="AO32" i="16" s="1"/>
  <c r="AJ41" i="16"/>
  <c r="AO41" i="16" s="1"/>
  <c r="AJ3" i="16"/>
  <c r="AO3" i="16" s="1"/>
  <c r="AJ9" i="16"/>
  <c r="AO9" i="16" s="1"/>
  <c r="AJ6" i="16"/>
  <c r="AO6" i="16" s="1"/>
  <c r="AJ10" i="16"/>
  <c r="AO10" i="16" s="1"/>
  <c r="AJ18" i="16"/>
  <c r="AO18" i="16" s="1"/>
  <c r="AJ53" i="16"/>
  <c r="AO53" i="16" s="1"/>
  <c r="AJ48" i="16"/>
  <c r="AO48" i="16" s="1"/>
  <c r="AJ12" i="16"/>
  <c r="AO12" i="16" s="1"/>
  <c r="AJ29" i="16"/>
  <c r="AO29" i="16" s="1"/>
  <c r="AJ16" i="16"/>
  <c r="AO16" i="16" s="1"/>
  <c r="AJ38" i="16"/>
  <c r="AO38" i="16" s="1"/>
  <c r="AJ24" i="16"/>
  <c r="AO24" i="16" s="1"/>
  <c r="AJ35" i="16"/>
  <c r="AO35" i="16" s="1"/>
  <c r="AJ11" i="16"/>
  <c r="AO11" i="16" s="1"/>
  <c r="AJ57" i="16"/>
  <c r="AO57" i="16" s="1"/>
  <c r="AJ52" i="16"/>
  <c r="AO52" i="16" s="1"/>
  <c r="AJ51" i="16"/>
  <c r="AO51" i="16" s="1"/>
  <c r="AJ23" i="16"/>
  <c r="AO23" i="16" s="1"/>
  <c r="AJ47" i="16"/>
  <c r="AO47" i="16" s="1"/>
  <c r="AJ28" i="16"/>
  <c r="AO28" i="16" s="1"/>
  <c r="AJ46" i="16"/>
  <c r="AO46" i="16" s="1"/>
  <c r="AJ59" i="16"/>
  <c r="AO59" i="16" s="1"/>
  <c r="AJ31" i="16"/>
  <c r="AO31" i="16" s="1"/>
  <c r="AJ27" i="16"/>
  <c r="AO27" i="16" s="1"/>
  <c r="AJ45" i="16"/>
  <c r="AO45" i="16" s="1"/>
  <c r="AJ26" i="16"/>
  <c r="AO26" i="16" s="1"/>
  <c r="AJ2" i="16"/>
  <c r="AJ44" i="16"/>
  <c r="AO44" i="16" s="1"/>
  <c r="AE19" i="14"/>
  <c r="AJ19" i="14" s="1"/>
  <c r="AE57" i="14"/>
  <c r="AJ57" i="14" s="1"/>
  <c r="AE38" i="14"/>
  <c r="AJ38" i="14" s="1"/>
  <c r="AE4" i="14"/>
  <c r="AJ4" i="14" s="1"/>
  <c r="AE42" i="14"/>
  <c r="AJ42" i="14" s="1"/>
  <c r="AE68" i="14"/>
  <c r="AJ68" i="14" s="1"/>
  <c r="AE64" i="14"/>
  <c r="AJ64" i="14" s="1"/>
  <c r="AE43" i="14"/>
  <c r="AJ43" i="14" s="1"/>
  <c r="AE47" i="14"/>
  <c r="AJ47" i="14" s="1"/>
  <c r="AE59" i="14"/>
  <c r="AJ59" i="14" s="1"/>
  <c r="AE74" i="14"/>
  <c r="AJ74" i="14" s="1"/>
  <c r="AE44" i="14"/>
  <c r="AJ44" i="14" s="1"/>
  <c r="AE73" i="14"/>
  <c r="AJ73" i="14" s="1"/>
  <c r="AE22" i="14"/>
  <c r="AJ22" i="14" s="1"/>
  <c r="AE58" i="14"/>
  <c r="AJ58" i="14" s="1"/>
  <c r="AE75" i="14"/>
  <c r="AJ75" i="14" s="1"/>
  <c r="AE26" i="14"/>
  <c r="AJ26" i="14" s="1"/>
  <c r="AE41" i="14"/>
  <c r="AJ41" i="14" s="1"/>
  <c r="AE67" i="14"/>
  <c r="AJ67" i="14" s="1"/>
  <c r="AE18" i="14"/>
  <c r="AJ18" i="14" s="1"/>
  <c r="AE16" i="14"/>
  <c r="AJ16" i="14" s="1"/>
  <c r="AE40" i="14"/>
  <c r="AJ40" i="14" s="1"/>
  <c r="AE7" i="14"/>
  <c r="AJ7" i="14" s="1"/>
  <c r="AE32" i="14"/>
  <c r="AJ32" i="14" s="1"/>
  <c r="AE21" i="14"/>
  <c r="AJ21" i="14" s="1"/>
  <c r="AE56" i="14"/>
  <c r="AJ56" i="14" s="1"/>
  <c r="AE66" i="14"/>
  <c r="AJ66" i="14" s="1"/>
  <c r="AE9" i="14"/>
  <c r="AJ9" i="14" s="1"/>
  <c r="AE13" i="14"/>
  <c r="AJ13" i="14" s="1"/>
  <c r="AE31" i="14"/>
  <c r="AJ31" i="14" s="1"/>
  <c r="AE54" i="14"/>
  <c r="AJ54" i="14" s="1"/>
  <c r="AE53" i="14"/>
  <c r="AJ53" i="14" s="1"/>
  <c r="AE77" i="14"/>
  <c r="AJ77" i="14" s="1"/>
  <c r="AE61" i="14"/>
  <c r="AJ61" i="14" s="1"/>
  <c r="AE3" i="14"/>
  <c r="AJ3" i="14" s="1"/>
  <c r="AE14" i="14"/>
  <c r="AJ14" i="14" s="1"/>
  <c r="AE17" i="14"/>
  <c r="AJ17" i="14" s="1"/>
  <c r="AE60" i="14"/>
  <c r="AJ60" i="14" s="1"/>
  <c r="AE28" i="14"/>
  <c r="AJ28" i="14" s="1"/>
  <c r="AE25" i="14"/>
  <c r="AJ25" i="14" s="1"/>
  <c r="AE70" i="14"/>
  <c r="AJ70" i="14" s="1"/>
  <c r="AE5" i="14"/>
  <c r="AJ5" i="14" s="1"/>
  <c r="AE20" i="14"/>
  <c r="AJ20" i="14" s="1"/>
  <c r="AE69" i="14"/>
  <c r="AJ69" i="14" s="1"/>
  <c r="AE71" i="14"/>
  <c r="AJ71" i="14" s="1"/>
  <c r="AE46" i="14"/>
  <c r="AJ46" i="14" s="1"/>
  <c r="AE51" i="14"/>
  <c r="AJ51" i="14" s="1"/>
  <c r="AE37" i="14"/>
  <c r="AJ37" i="14" s="1"/>
  <c r="AE36" i="14"/>
  <c r="AJ36" i="14" s="1"/>
  <c r="AE55" i="14"/>
  <c r="AJ55" i="14" s="1"/>
  <c r="AE62" i="14"/>
  <c r="AJ62" i="14" s="1"/>
  <c r="AE23" i="14"/>
  <c r="AJ23" i="14" s="1"/>
  <c r="AE8" i="14"/>
  <c r="AJ8" i="14" s="1"/>
  <c r="AE24" i="14"/>
  <c r="AJ24" i="14" s="1"/>
  <c r="AE11" i="14"/>
  <c r="AJ11" i="14" s="1"/>
  <c r="AE48" i="14"/>
  <c r="AJ48" i="14" s="1"/>
  <c r="AE65" i="14"/>
  <c r="AJ65" i="14" s="1"/>
  <c r="AE15" i="14"/>
  <c r="AJ15" i="14" s="1"/>
  <c r="AE63" i="14"/>
  <c r="AJ63" i="14" s="1"/>
  <c r="AE45" i="14"/>
  <c r="AJ45" i="14" s="1"/>
  <c r="AE29" i="14"/>
  <c r="AJ29" i="14" s="1"/>
  <c r="AE52" i="14"/>
  <c r="AJ52" i="14" s="1"/>
  <c r="AE2" i="14"/>
  <c r="AE27" i="14"/>
  <c r="AJ27" i="14" s="1"/>
  <c r="AE30" i="14"/>
  <c r="AJ30" i="14" s="1"/>
  <c r="AE10" i="14"/>
  <c r="AJ10" i="14" s="1"/>
  <c r="AE6" i="14"/>
  <c r="AJ6" i="14" s="1"/>
  <c r="AE12" i="14"/>
  <c r="AJ12" i="14" s="1"/>
  <c r="AE35" i="14"/>
  <c r="AJ35" i="14" s="1"/>
  <c r="AE34" i="14"/>
  <c r="AJ34" i="14" s="1"/>
  <c r="AE50" i="14"/>
  <c r="AJ50" i="14" s="1"/>
  <c r="AE49" i="14"/>
  <c r="AJ49" i="14" s="1"/>
  <c r="AE39" i="14"/>
  <c r="AJ39" i="14" s="1"/>
  <c r="AE33" i="14"/>
  <c r="AJ33" i="14" s="1"/>
  <c r="AE76" i="14"/>
  <c r="AJ76" i="14" s="1"/>
  <c r="AE72" i="14"/>
  <c r="AJ72" i="14" s="1"/>
  <c r="P14" i="15"/>
  <c r="V25" i="15"/>
  <c r="V18" i="15"/>
  <c r="P10" i="15"/>
  <c r="V6" i="15"/>
  <c r="U19" i="15"/>
  <c r="P12" i="15"/>
  <c r="U7" i="15"/>
  <c r="Q9" i="15"/>
  <c r="Q22" i="15"/>
  <c r="Q26" i="15"/>
  <c r="U14" i="15"/>
  <c r="U18" i="15"/>
  <c r="V10" i="15"/>
  <c r="Q6" i="15"/>
  <c r="U20" i="15"/>
  <c r="P17" i="15"/>
  <c r="Q15" i="15"/>
  <c r="P27" i="15"/>
  <c r="U23" i="15"/>
  <c r="U11" i="15"/>
  <c r="P18" i="15"/>
  <c r="U10" i="15"/>
  <c r="U6" i="15"/>
  <c r="Q17" i="15"/>
  <c r="P15" i="15"/>
  <c r="V23" i="15"/>
  <c r="V11" i="15"/>
  <c r="U16" i="15"/>
  <c r="P6" i="15"/>
  <c r="U17" i="15"/>
  <c r="V15" i="15"/>
  <c r="P23" i="15"/>
  <c r="Q11" i="15"/>
  <c r="P8" i="15"/>
  <c r="I24" i="1"/>
  <c r="P13" i="15"/>
  <c r="P21" i="15"/>
  <c r="Q16" i="15"/>
  <c r="P19" i="15"/>
  <c r="V7" i="15"/>
  <c r="U26" i="15"/>
  <c r="Q25" i="15"/>
  <c r="Q8" i="15"/>
  <c r="U12" i="15"/>
  <c r="U9" i="15"/>
  <c r="Q14" i="15"/>
  <c r="Q10" i="15"/>
  <c r="V12" i="15"/>
  <c r="U22" i="15"/>
  <c r="U25" i="15"/>
  <c r="Q13" i="15"/>
  <c r="V21" i="15"/>
  <c r="Z3" i="15" a="1"/>
  <c r="V20" i="15"/>
  <c r="V13" i="15"/>
  <c r="Q27" i="15"/>
  <c r="P24" i="15"/>
  <c r="V8" i="15"/>
  <c r="Q20" i="15"/>
  <c r="U13" i="15"/>
  <c r="U21" i="15"/>
  <c r="P16" i="15"/>
  <c r="V17" i="15"/>
  <c r="U27" i="15"/>
  <c r="Q23" i="15"/>
  <c r="P11" i="15"/>
  <c r="U8" i="15"/>
  <c r="V9" i="15"/>
  <c r="V14" i="15"/>
  <c r="V16" i="15"/>
  <c r="P7" i="15"/>
  <c r="P26" i="15"/>
  <c r="P25" i="15"/>
  <c r="Y3" i="15" a="1"/>
  <c r="Q7" i="15"/>
  <c r="V26" i="15"/>
  <c r="Q21" i="15"/>
  <c r="V27" i="15"/>
  <c r="V24" i="15"/>
  <c r="P20" i="15"/>
  <c r="U15" i="15"/>
  <c r="Q24" i="15"/>
  <c r="Q12" i="15"/>
  <c r="P22" i="15"/>
  <c r="U24" i="15"/>
  <c r="V19" i="15"/>
  <c r="V22" i="15"/>
  <c r="Q18" i="15"/>
  <c r="Q19" i="15"/>
  <c r="P9" i="15"/>
  <c r="Y54" i="15" l="1"/>
  <c r="Y21" i="15"/>
  <c r="Y57" i="15"/>
  <c r="Y64" i="15"/>
  <c r="Y29" i="15"/>
  <c r="Y52" i="15"/>
  <c r="Y62" i="15"/>
  <c r="Y42" i="15"/>
  <c r="Y36" i="15"/>
  <c r="Y13" i="15"/>
  <c r="Y3" i="15"/>
  <c r="Y63" i="15"/>
  <c r="Y55" i="15"/>
  <c r="Y24" i="15"/>
  <c r="Y48" i="15"/>
  <c r="Y60" i="15"/>
  <c r="Y33" i="15"/>
  <c r="Y35" i="15"/>
  <c r="Y15" i="15"/>
  <c r="Y27" i="15"/>
  <c r="Y32" i="15"/>
  <c r="Y6" i="15"/>
  <c r="Y50" i="15"/>
  <c r="Y16" i="15"/>
  <c r="Y25" i="15"/>
  <c r="Y23" i="15"/>
  <c r="Y22" i="15"/>
  <c r="Y34" i="15"/>
  <c r="Y28" i="15"/>
  <c r="Y5" i="15"/>
  <c r="Y30" i="15"/>
  <c r="Y37" i="15"/>
  <c r="Y18" i="15"/>
  <c r="Y8" i="15"/>
  <c r="Y12" i="15"/>
  <c r="Y10" i="15"/>
  <c r="Y7" i="15"/>
  <c r="Y4" i="15"/>
  <c r="Y45" i="15"/>
  <c r="Y41" i="15"/>
  <c r="Y26" i="15"/>
  <c r="Y59" i="15"/>
  <c r="Y65" i="15"/>
  <c r="Y47" i="15"/>
  <c r="Y46" i="15"/>
  <c r="Y53" i="15"/>
  <c r="Y14" i="15"/>
  <c r="Y39" i="15"/>
  <c r="Y44" i="15"/>
  <c r="Y61" i="15"/>
  <c r="Y43" i="15"/>
  <c r="Y19" i="15"/>
  <c r="Y51" i="15"/>
  <c r="Y20" i="15"/>
  <c r="Y40" i="15"/>
  <c r="Y56" i="15"/>
  <c r="Y31" i="15"/>
  <c r="Y58" i="15"/>
  <c r="Y49" i="15"/>
  <c r="Y17" i="15"/>
  <c r="Y38" i="15"/>
  <c r="Y11" i="15"/>
  <c r="Y9" i="15"/>
  <c r="Z40" i="15"/>
  <c r="Z56" i="15"/>
  <c r="Z33" i="15"/>
  <c r="Z62" i="15"/>
  <c r="Z3" i="15"/>
  <c r="Z21" i="15"/>
  <c r="Z31" i="15"/>
  <c r="Z58" i="15"/>
  <c r="Z18" i="15"/>
  <c r="Z17" i="15"/>
  <c r="Z45" i="15"/>
  <c r="Z36" i="15"/>
  <c r="Z54" i="15"/>
  <c r="Z27" i="15"/>
  <c r="Z28" i="15"/>
  <c r="Z10" i="15"/>
  <c r="Z5" i="15"/>
  <c r="Z48" i="15"/>
  <c r="Z59" i="15"/>
  <c r="Z34" i="15"/>
  <c r="Z44" i="15"/>
  <c r="Z13" i="15"/>
  <c r="Z43" i="15"/>
  <c r="Z46" i="15"/>
  <c r="Z22" i="15"/>
  <c r="Z32" i="15"/>
  <c r="Z12" i="15"/>
  <c r="Z6" i="15"/>
  <c r="Z39" i="15"/>
  <c r="Z11" i="15"/>
  <c r="Z37" i="15"/>
  <c r="Z47" i="15"/>
  <c r="Z63" i="15"/>
  <c r="Z65" i="15"/>
  <c r="Z50" i="15"/>
  <c r="Z35" i="15"/>
  <c r="Z51" i="15"/>
  <c r="Z53" i="15"/>
  <c r="Z61" i="15"/>
  <c r="Z42" i="15"/>
  <c r="Z41" i="15"/>
  <c r="Z38" i="15"/>
  <c r="Z16" i="15"/>
  <c r="Z52" i="15"/>
  <c r="Z23" i="15"/>
  <c r="Z55" i="15"/>
  <c r="Z20" i="15"/>
  <c r="Z30" i="15"/>
  <c r="Z26" i="15"/>
  <c r="Z7" i="15"/>
  <c r="Z19" i="15"/>
  <c r="Z15" i="15"/>
  <c r="Z29" i="15"/>
  <c r="Z8" i="15"/>
  <c r="Z57" i="15"/>
  <c r="Z14" i="15"/>
  <c r="Z4" i="15"/>
  <c r="Z9" i="15"/>
  <c r="Z64" i="15"/>
  <c r="Z25" i="15"/>
  <c r="Z60" i="15"/>
  <c r="Z24" i="15"/>
  <c r="Z49" i="15"/>
  <c r="AA54" i="15"/>
  <c r="AD33" i="15"/>
  <c r="AB25" i="15"/>
  <c r="AD26" i="15"/>
  <c r="AD44" i="15"/>
  <c r="AC21" i="15"/>
  <c r="AB13" i="15"/>
  <c r="AD23" i="15"/>
  <c r="AC59" i="15"/>
  <c r="AB61" i="15"/>
  <c r="AE57" i="15"/>
  <c r="AC3" i="15"/>
  <c r="AA22" i="15"/>
  <c r="AD12" i="15"/>
  <c r="AD43" i="15"/>
  <c r="AC63" i="15"/>
  <c r="AA34" i="15"/>
  <c r="AA10" i="15"/>
  <c r="AC19" i="15"/>
  <c r="AE17" i="15"/>
  <c r="AC55" i="15"/>
  <c r="AE32" i="15"/>
  <c r="AC7" i="15"/>
  <c r="AB51" i="15"/>
  <c r="AD38" i="15"/>
  <c r="AB24" i="15"/>
  <c r="AE6" i="15"/>
  <c r="AB4" i="15"/>
  <c r="AC53" i="15"/>
  <c r="AA11" i="15"/>
  <c r="AA62" i="15"/>
  <c r="AD50" i="15"/>
  <c r="AB30" i="15"/>
  <c r="AA14" i="15"/>
  <c r="AA9" i="15"/>
  <c r="AA42" i="15"/>
  <c r="AC60" i="15"/>
  <c r="AB37" i="15"/>
  <c r="AE39" i="15"/>
  <c r="AE56" i="15"/>
  <c r="AB54" i="15"/>
  <c r="AA33" i="15"/>
  <c r="AE25" i="15"/>
  <c r="AE26" i="15"/>
  <c r="AD31" i="15"/>
  <c r="AE21" i="15"/>
  <c r="AE35" i="15"/>
  <c r="AB23" i="15"/>
  <c r="AE59" i="15"/>
  <c r="AE61" i="15"/>
  <c r="AC57" i="15"/>
  <c r="AA3" i="15"/>
  <c r="AB22" i="15"/>
  <c r="AA65" i="15"/>
  <c r="AB43" i="15"/>
  <c r="AB64" i="15"/>
  <c r="AD63" i="15"/>
  <c r="AD34" i="15"/>
  <c r="AB10" i="15"/>
  <c r="AD19" i="15"/>
  <c r="AE28" i="15"/>
  <c r="AD7" i="15"/>
  <c r="AD51" i="15"/>
  <c r="AE38" i="15"/>
  <c r="AC24" i="15"/>
  <c r="AD6" i="15"/>
  <c r="AE4" i="15"/>
  <c r="AB20" i="15"/>
  <c r="AC11" i="15"/>
  <c r="AD62" i="15"/>
  <c r="AA50" i="15"/>
  <c r="AB45" i="15"/>
  <c r="AC14" i="15"/>
  <c r="AB9" i="15"/>
  <c r="AD42" i="15"/>
  <c r="AD16" i="15"/>
  <c r="AD37" i="15"/>
  <c r="AC56" i="15"/>
  <c r="AD54" i="15"/>
  <c r="AC33" i="15"/>
  <c r="AA18" i="15"/>
  <c r="AB26" i="15"/>
  <c r="AD21" i="15"/>
  <c r="AB35" i="15"/>
  <c r="AE23" i="15"/>
  <c r="AB58" i="15"/>
  <c r="AC15" i="15"/>
  <c r="AE65" i="15"/>
  <c r="AD64" i="15"/>
  <c r="AC34" i="15"/>
  <c r="AA19" i="15"/>
  <c r="AD29" i="15"/>
  <c r="AD28" i="15"/>
  <c r="AE51" i="15"/>
  <c r="AD24" i="15"/>
  <c r="AD4" i="15"/>
  <c r="AE11" i="15"/>
  <c r="AB48" i="15"/>
  <c r="AA45" i="15"/>
  <c r="AC9" i="15"/>
  <c r="AB16" i="15"/>
  <c r="AC39" i="15"/>
  <c r="AD36" i="15"/>
  <c r="AA26" i="15"/>
  <c r="AA21" i="15"/>
  <c r="AA35" i="15"/>
  <c r="AB59" i="15"/>
  <c r="AD57" i="15"/>
  <c r="AE22" i="15"/>
  <c r="AA49" i="15"/>
  <c r="AD27" i="15"/>
  <c r="AA47" i="15"/>
  <c r="AC29" i="15"/>
  <c r="AB28" i="15"/>
  <c r="AC51" i="15"/>
  <c r="AE24" i="15"/>
  <c r="AC4" i="15"/>
  <c r="I30" i="1"/>
  <c r="AD45" i="15"/>
  <c r="AD9" i="15"/>
  <c r="AA16" i="15"/>
  <c r="AB33" i="15"/>
  <c r="AA44" i="15"/>
  <c r="AC13" i="15"/>
  <c r="AD8" i="15"/>
  <c r="AE58" i="15"/>
  <c r="AE15" i="15"/>
  <c r="AB65" i="15"/>
  <c r="AA64" i="15"/>
  <c r="AB34" i="15"/>
  <c r="AD17" i="15"/>
  <c r="AA32" i="15"/>
  <c r="AA46" i="15"/>
  <c r="AE52" i="15"/>
  <c r="AC5" i="15"/>
  <c r="AD30" i="15"/>
  <c r="AB40" i="15"/>
  <c r="AE60" i="15"/>
  <c r="AD39" i="15"/>
  <c r="AD25" i="15"/>
  <c r="AE13" i="15"/>
  <c r="AD58" i="15"/>
  <c r="AE12" i="15"/>
  <c r="AC64" i="15"/>
  <c r="AD10" i="15"/>
  <c r="AA29" i="15"/>
  <c r="AA28" i="15"/>
  <c r="AD52" i="15"/>
  <c r="AA53" i="15"/>
  <c r="AC48" i="15"/>
  <c r="AA40" i="15"/>
  <c r="AE16" i="15"/>
  <c r="AA56" i="15"/>
  <c r="AC25" i="15"/>
  <c r="AA13" i="15"/>
  <c r="AC8" i="15"/>
  <c r="AD3" i="15"/>
  <c r="AE43" i="15"/>
  <c r="AB27" i="15"/>
  <c r="AC17" i="15"/>
  <c r="AB32" i="15"/>
  <c r="AC38" i="15"/>
  <c r="AD5" i="15"/>
  <c r="AC62" i="15"/>
  <c r="AD14" i="15"/>
  <c r="AB60" i="15"/>
  <c r="AB56" i="15"/>
  <c r="AC36" i="15"/>
  <c r="AB44" i="15"/>
  <c r="AB8" i="15"/>
  <c r="AC22" i="15"/>
  <c r="AE49" i="15"/>
  <c r="AC10" i="15"/>
  <c r="AD55" i="15"/>
  <c r="AE46" i="15"/>
  <c r="AA6" i="15"/>
  <c r="AB11" i="15"/>
  <c r="AE30" i="15"/>
  <c r="AC42" i="15"/>
  <c r="AA41" i="15"/>
  <c r="AB55" i="15"/>
  <c r="AA39" i="15"/>
  <c r="AE31" i="15"/>
  <c r="AA59" i="15"/>
  <c r="AA57" i="15"/>
  <c r="AD22" i="15"/>
  <c r="AA43" i="15"/>
  <c r="AA63" i="15"/>
  <c r="AE47" i="15"/>
  <c r="AA55" i="15"/>
  <c r="AA7" i="15"/>
  <c r="AB5" i="15"/>
  <c r="AE20" i="15"/>
  <c r="AB50" i="15"/>
  <c r="AB14" i="15"/>
  <c r="AB42" i="15"/>
  <c r="AA37" i="15"/>
  <c r="H39" i="1"/>
  <c r="AE33" i="15"/>
  <c r="AE18" i="15"/>
  <c r="AB31" i="15"/>
  <c r="AA8" i="15"/>
  <c r="AA58" i="15"/>
  <c r="AD15" i="15"/>
  <c r="AD65" i="15"/>
  <c r="AE64" i="15"/>
  <c r="AE34" i="15"/>
  <c r="AE19" i="15"/>
  <c r="AE55" i="15"/>
  <c r="AB46" i="15"/>
  <c r="AA52" i="15"/>
  <c r="AA5" i="15"/>
  <c r="AA20" i="15"/>
  <c r="AE48" i="15"/>
  <c r="AE50" i="15"/>
  <c r="AC40" i="15"/>
  <c r="AE42" i="15"/>
  <c r="AC41" i="15"/>
  <c r="AB39" i="15"/>
  <c r="AB36" i="15"/>
  <c r="AC18" i="15"/>
  <c r="AA31" i="15"/>
  <c r="AC35" i="15"/>
  <c r="AD59" i="15"/>
  <c r="AB57" i="15"/>
  <c r="AA12" i="15"/>
  <c r="AD49" i="15"/>
  <c r="AC27" i="15"/>
  <c r="AC47" i="15"/>
  <c r="AB29" i="15"/>
  <c r="AC28" i="15"/>
  <c r="AA51" i="15"/>
  <c r="AA24" i="15"/>
  <c r="AC20" i="15"/>
  <c r="AA48" i="15"/>
  <c r="AE45" i="15"/>
  <c r="AE9" i="15"/>
  <c r="AC16" i="15"/>
  <c r="AB41" i="15"/>
  <c r="AE36" i="15"/>
  <c r="AD18" i="15"/>
  <c r="AE44" i="15"/>
  <c r="AD35" i="15"/>
  <c r="AE8" i="15"/>
  <c r="AB3" i="15"/>
  <c r="AC65" i="15"/>
  <c r="AE27" i="15"/>
  <c r="AA17" i="15"/>
  <c r="AD46" i="15"/>
  <c r="AB6" i="15"/>
  <c r="AD20" i="15"/>
  <c r="AA30" i="15"/>
  <c r="I40" i="1"/>
  <c r="AE54" i="15"/>
  <c r="AA36" i="15"/>
  <c r="AC44" i="15"/>
  <c r="D30" i="1"/>
  <c r="AD61" i="15"/>
  <c r="AB12" i="15"/>
  <c r="AE63" i="15"/>
  <c r="AB47" i="15"/>
  <c r="AB7" i="15"/>
  <c r="AC52" i="15"/>
  <c r="AB53" i="15"/>
  <c r="AD48" i="15"/>
  <c r="AE40" i="15"/>
  <c r="AC37" i="15"/>
  <c r="AE41" i="15"/>
  <c r="AC54" i="15"/>
  <c r="AA25" i="15"/>
  <c r="AC26" i="15"/>
  <c r="AB21" i="15"/>
  <c r="AA23" i="15"/>
  <c r="AA61" i="15"/>
  <c r="AE3" i="15"/>
  <c r="AC43" i="15"/>
  <c r="AA27" i="15"/>
  <c r="AB19" i="15"/>
  <c r="AE7" i="15"/>
  <c r="AB52" i="15"/>
  <c r="AE53" i="15"/>
  <c r="AC50" i="15"/>
  <c r="AD40" i="15"/>
  <c r="AE37" i="15"/>
  <c r="AD53" i="15"/>
  <c r="AC31" i="15"/>
  <c r="AC61" i="15"/>
  <c r="AA15" i="15"/>
  <c r="AC49" i="15"/>
  <c r="AD47" i="15"/>
  <c r="AD32" i="15"/>
  <c r="AA38" i="15"/>
  <c r="AE5" i="15"/>
  <c r="AB62" i="15"/>
  <c r="AC45" i="15"/>
  <c r="AA60" i="15"/>
  <c r="AD41" i="15"/>
  <c r="AB18" i="15"/>
  <c r="AC23" i="15"/>
  <c r="AC58" i="15"/>
  <c r="AB15" i="15"/>
  <c r="AB49" i="15"/>
  <c r="AE10" i="15"/>
  <c r="AE29" i="15"/>
  <c r="AC46" i="15"/>
  <c r="AC6" i="15"/>
  <c r="AD11" i="15"/>
  <c r="AC30" i="15"/>
  <c r="D40" i="1"/>
  <c r="AD13" i="15"/>
  <c r="AC12" i="15"/>
  <c r="AB63" i="15"/>
  <c r="AB17" i="15"/>
  <c r="AC32" i="15"/>
  <c r="AB38" i="15"/>
  <c r="AA4" i="15"/>
  <c r="AE62" i="15"/>
  <c r="AE14" i="15"/>
  <c r="AD60" i="15"/>
  <c r="AD56" i="15"/>
  <c r="D31" i="1"/>
  <c r="C39" i="1"/>
  <c r="I31" i="1"/>
  <c r="AF2" i="15" a="1"/>
  <c r="C38" i="1"/>
  <c r="X56" i="15" l="1"/>
  <c r="X39" i="15"/>
  <c r="X41" i="15"/>
  <c r="X37" i="15"/>
  <c r="X16" i="15"/>
  <c r="X60" i="15"/>
  <c r="X42" i="15"/>
  <c r="X9" i="15"/>
  <c r="X40" i="15"/>
  <c r="X14" i="15"/>
  <c r="X45" i="15"/>
  <c r="X30" i="15"/>
  <c r="X50" i="15"/>
  <c r="X48" i="15"/>
  <c r="X62" i="15"/>
  <c r="X11" i="15"/>
  <c r="X20" i="15"/>
  <c r="X53" i="15"/>
  <c r="X4" i="15"/>
  <c r="X5" i="15"/>
  <c r="X6" i="15"/>
  <c r="X24" i="15"/>
  <c r="X52" i="15"/>
  <c r="X38" i="15"/>
  <c r="X51" i="15"/>
  <c r="X46" i="15"/>
  <c r="X7" i="15"/>
  <c r="X28" i="15"/>
  <c r="X32" i="15"/>
  <c r="X55" i="15"/>
  <c r="X29" i="15"/>
  <c r="X17" i="15"/>
  <c r="X19" i="15"/>
  <c r="X47" i="15"/>
  <c r="X10" i="15"/>
  <c r="X34" i="15"/>
  <c r="X27" i="15"/>
  <c r="X63" i="15"/>
  <c r="X64" i="15"/>
  <c r="X49" i="15"/>
  <c r="X43" i="15"/>
  <c r="X65" i="15"/>
  <c r="X12" i="15"/>
  <c r="X22" i="15"/>
  <c r="X15" i="15"/>
  <c r="X3" i="15"/>
  <c r="X57" i="15"/>
  <c r="X58" i="15"/>
  <c r="X61" i="15"/>
  <c r="X59" i="15"/>
  <c r="X8" i="15"/>
  <c r="X23" i="15"/>
  <c r="X35" i="15"/>
  <c r="X13" i="15"/>
  <c r="X21" i="15"/>
  <c r="X31" i="15"/>
  <c r="X44" i="15"/>
  <c r="X26" i="15"/>
  <c r="X18" i="15"/>
  <c r="X25" i="15"/>
  <c r="X33" i="15"/>
  <c r="X36" i="15"/>
  <c r="X54" i="15"/>
  <c r="AF30" i="15"/>
  <c r="AJ30" i="15" s="1"/>
  <c r="AF46" i="15"/>
  <c r="AJ46" i="15" s="1"/>
  <c r="AF4" i="15"/>
  <c r="AJ4" i="15" s="1"/>
  <c r="AF42" i="15"/>
  <c r="AJ42" i="15" s="1"/>
  <c r="AF27" i="15"/>
  <c r="AJ27" i="15" s="1"/>
  <c r="AF60" i="15"/>
  <c r="AJ60" i="15" s="1"/>
  <c r="AF47" i="15"/>
  <c r="AJ47" i="15" s="1"/>
  <c r="AF64" i="15"/>
  <c r="AJ64" i="15" s="1"/>
  <c r="AF21" i="15"/>
  <c r="AJ21" i="15" s="1"/>
  <c r="AF3" i="15"/>
  <c r="AJ3" i="15" s="1"/>
  <c r="AF22" i="15"/>
  <c r="AJ22" i="15" s="1"/>
  <c r="AF8" i="15"/>
  <c r="AJ8" i="15" s="1"/>
  <c r="AF10" i="15"/>
  <c r="AJ10" i="15" s="1"/>
  <c r="AF5" i="15"/>
  <c r="AJ5" i="15" s="1"/>
  <c r="AF53" i="15"/>
  <c r="AJ53" i="15" s="1"/>
  <c r="AF45" i="15"/>
  <c r="AJ45" i="15" s="1"/>
  <c r="AF31" i="15"/>
  <c r="AJ31" i="15" s="1"/>
  <c r="AF7" i="15"/>
  <c r="AJ7" i="15" s="1"/>
  <c r="AF15" i="15"/>
  <c r="AJ15" i="15" s="1"/>
  <c r="AF16" i="15"/>
  <c r="AJ16" i="15" s="1"/>
  <c r="AF25" i="15"/>
  <c r="AJ25" i="15" s="1"/>
  <c r="AF29" i="15"/>
  <c r="AJ29" i="15" s="1"/>
  <c r="AF50" i="15"/>
  <c r="AJ50" i="15" s="1"/>
  <c r="AF34" i="15"/>
  <c r="AJ34" i="15" s="1"/>
  <c r="AF37" i="15"/>
  <c r="AJ37" i="15" s="1"/>
  <c r="AF6" i="15"/>
  <c r="AJ6" i="15" s="1"/>
  <c r="AF41" i="15"/>
  <c r="AJ41" i="15" s="1"/>
  <c r="AF62" i="15"/>
  <c r="AJ62" i="15" s="1"/>
  <c r="AF40" i="15"/>
  <c r="AJ40" i="15" s="1"/>
  <c r="AF49" i="15"/>
  <c r="AJ49" i="15" s="1"/>
  <c r="AF65" i="15"/>
  <c r="AJ65" i="15" s="1"/>
  <c r="AF58" i="15"/>
  <c r="AJ58" i="15" s="1"/>
  <c r="AF63" i="15"/>
  <c r="AJ63" i="15" s="1"/>
  <c r="AF11" i="15"/>
  <c r="AJ11" i="15" s="1"/>
  <c r="AF28" i="15"/>
  <c r="AJ28" i="15" s="1"/>
  <c r="AF36" i="15"/>
  <c r="AJ36" i="15" s="1"/>
  <c r="AF51" i="15"/>
  <c r="AJ51" i="15" s="1"/>
  <c r="AF59" i="15"/>
  <c r="AJ59" i="15" s="1"/>
  <c r="AF9" i="15"/>
  <c r="AJ9" i="15" s="1"/>
  <c r="AF2" i="15"/>
  <c r="AF13" i="15"/>
  <c r="AJ13" i="15" s="1"/>
  <c r="AF12" i="15"/>
  <c r="AJ12" i="15" s="1"/>
  <c r="AF14" i="15"/>
  <c r="AJ14" i="15" s="1"/>
  <c r="AF35" i="15"/>
  <c r="AJ35" i="15" s="1"/>
  <c r="AF43" i="15"/>
  <c r="AJ43" i="15" s="1"/>
  <c r="AF33" i="15"/>
  <c r="AJ33" i="15" s="1"/>
  <c r="AF39" i="15"/>
  <c r="AJ39" i="15" s="1"/>
  <c r="AF17" i="15"/>
  <c r="AJ17" i="15" s="1"/>
  <c r="AF32" i="15"/>
  <c r="AJ32" i="15" s="1"/>
  <c r="AF38" i="15"/>
  <c r="AJ38" i="15" s="1"/>
  <c r="AF26" i="15"/>
  <c r="AJ26" i="15" s="1"/>
  <c r="AF20" i="15"/>
  <c r="AJ20" i="15" s="1"/>
  <c r="AF57" i="15"/>
  <c r="AJ57" i="15" s="1"/>
  <c r="AF56" i="15"/>
  <c r="AJ56" i="15" s="1"/>
  <c r="AF18" i="15"/>
  <c r="AJ18" i="15" s="1"/>
  <c r="AF23" i="15"/>
  <c r="AJ23" i="15" s="1"/>
  <c r="AF24" i="15"/>
  <c r="AJ24" i="15" s="1"/>
  <c r="AF44" i="15"/>
  <c r="AJ44" i="15" s="1"/>
  <c r="AF55" i="15"/>
  <c r="AJ55" i="15" s="1"/>
  <c r="AF61" i="15"/>
  <c r="AJ61" i="15" s="1"/>
  <c r="AF48" i="15"/>
  <c r="AJ48" i="15" s="1"/>
  <c r="AF52" i="15"/>
  <c r="AJ52" i="15" s="1"/>
  <c r="AF54" i="15"/>
  <c r="AJ54" i="15" s="1"/>
  <c r="AF19" i="15"/>
  <c r="AJ19" i="15" s="1"/>
  <c r="D38" i="1"/>
  <c r="D39" i="1"/>
  <c r="I39" i="1"/>
  <c r="H38" i="1"/>
  <c r="AG2" i="15" a="1"/>
  <c r="AG29" i="15" l="1"/>
  <c r="AL29" i="15" s="1"/>
  <c r="AG13" i="15"/>
  <c r="AL13" i="15" s="1"/>
  <c r="AG56" i="15"/>
  <c r="AL56" i="15" s="1"/>
  <c r="AG11" i="15"/>
  <c r="AL11" i="15" s="1"/>
  <c r="AG31" i="15"/>
  <c r="AL31" i="15" s="1"/>
  <c r="AG35" i="15"/>
  <c r="AL35" i="15" s="1"/>
  <c r="AG7" i="15"/>
  <c r="AL7" i="15" s="1"/>
  <c r="AG22" i="15"/>
  <c r="AL22" i="15" s="1"/>
  <c r="AG36" i="15"/>
  <c r="AL36" i="15" s="1"/>
  <c r="AG47" i="15"/>
  <c r="AL47" i="15" s="1"/>
  <c r="AG8" i="15"/>
  <c r="AL8" i="15" s="1"/>
  <c r="AG16" i="15"/>
  <c r="AL16" i="15" s="1"/>
  <c r="AG61" i="15"/>
  <c r="AL61" i="15" s="1"/>
  <c r="AG37" i="15"/>
  <c r="AL37" i="15" s="1"/>
  <c r="AG18" i="15"/>
  <c r="AL18" i="15" s="1"/>
  <c r="AG42" i="15"/>
  <c r="AL42" i="15" s="1"/>
  <c r="AG6" i="15"/>
  <c r="AL6" i="15" s="1"/>
  <c r="AG63" i="15"/>
  <c r="AL63" i="15" s="1"/>
  <c r="AG12" i="15"/>
  <c r="AL12" i="15" s="1"/>
  <c r="AG54" i="15"/>
  <c r="AL54" i="15" s="1"/>
  <c r="AG24" i="15"/>
  <c r="AL24" i="15" s="1"/>
  <c r="AG4" i="15"/>
  <c r="AL4" i="15" s="1"/>
  <c r="AG43" i="15"/>
  <c r="AL43" i="15" s="1"/>
  <c r="AG10" i="15"/>
  <c r="AL10" i="15" s="1"/>
  <c r="AG49" i="15"/>
  <c r="AL49" i="15" s="1"/>
  <c r="AG21" i="15"/>
  <c r="AL21" i="15" s="1"/>
  <c r="AG25" i="15"/>
  <c r="AL25" i="15" s="1"/>
  <c r="AG30" i="15"/>
  <c r="AL30" i="15" s="1"/>
  <c r="AG52" i="15"/>
  <c r="AL52" i="15" s="1"/>
  <c r="AG32" i="15"/>
  <c r="AL32" i="15" s="1"/>
  <c r="AG65" i="15"/>
  <c r="AL65" i="15" s="1"/>
  <c r="AG48" i="15"/>
  <c r="AL48" i="15" s="1"/>
  <c r="AG14" i="15"/>
  <c r="AL14" i="15" s="1"/>
  <c r="AG15" i="15"/>
  <c r="AL15" i="15" s="1"/>
  <c r="AG62" i="15"/>
  <c r="AL62" i="15" s="1"/>
  <c r="AG28" i="15"/>
  <c r="AL28" i="15" s="1"/>
  <c r="AG23" i="15"/>
  <c r="AL23" i="15" s="1"/>
  <c r="AG59" i="15"/>
  <c r="AL59" i="15" s="1"/>
  <c r="AG41" i="15"/>
  <c r="AL41" i="15" s="1"/>
  <c r="AG39" i="15"/>
  <c r="AL39" i="15" s="1"/>
  <c r="AG51" i="15"/>
  <c r="AL51" i="15" s="1"/>
  <c r="AG53" i="15"/>
  <c r="AL53" i="15" s="1"/>
  <c r="AG55" i="15"/>
  <c r="AL55" i="15" s="1"/>
  <c r="AG33" i="15"/>
  <c r="AL33" i="15" s="1"/>
  <c r="AG46" i="15"/>
  <c r="AL46" i="15" s="1"/>
  <c r="AG26" i="15"/>
  <c r="AL26" i="15" s="1"/>
  <c r="AG57" i="15"/>
  <c r="AL57" i="15" s="1"/>
  <c r="AG40" i="15"/>
  <c r="AL40" i="15" s="1"/>
  <c r="AG20" i="15"/>
  <c r="AL20" i="15" s="1"/>
  <c r="AG3" i="15"/>
  <c r="AL3" i="15" s="1"/>
  <c r="AG9" i="15"/>
  <c r="AL9" i="15" s="1"/>
  <c r="AG50" i="15"/>
  <c r="AL50" i="15" s="1"/>
  <c r="AG34" i="15"/>
  <c r="AL34" i="15" s="1"/>
  <c r="AG64" i="15"/>
  <c r="AL64" i="15" s="1"/>
  <c r="AG38" i="15"/>
  <c r="AL38" i="15" s="1"/>
  <c r="AG58" i="15"/>
  <c r="AL58" i="15" s="1"/>
  <c r="AG17" i="15"/>
  <c r="AL17" i="15" s="1"/>
  <c r="AG60" i="15"/>
  <c r="AL60" i="15" s="1"/>
  <c r="AG27" i="15"/>
  <c r="AL27" i="15" s="1"/>
  <c r="AG5" i="15"/>
  <c r="AL5" i="15" s="1"/>
  <c r="AG19" i="15"/>
  <c r="AL19" i="15" s="1"/>
  <c r="AG2" i="15"/>
  <c r="AG45" i="15"/>
  <c r="AL45" i="15" s="1"/>
  <c r="AG44" i="15"/>
  <c r="AL44" i="15" s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M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R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<sst xmlns="http://schemas.openxmlformats.org/spreadsheetml/2006/main" count="2089" uniqueCount="171">
  <si>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</si>
  <si>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</si>
  <si>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</si>
  <si>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</si>
  <si>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</si>
  <si>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</si>
  <si>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</si>
  <si>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</si>
  <si>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</si>
  <si>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</si>
  <si>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</si>
  <si>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</si>
  <si>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</si>
  <si>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</si>
  <si>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</si>
  <si>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</si>
  <si>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</si>
  <si>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</si>
  <si>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</si>
  <si>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</si>
  <si>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</si>
  <si>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</si>
  <si>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</si>
  <si>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</si>
  <si>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</si>
  <si>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</si>
  <si>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</si>
  <si>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</si>
  <si>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</si>
  <si>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</si>
  <si>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</si>
  <si>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</si>
  <si>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</si>
  <si>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</si>
  <si>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</si>
  <si>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</si>
  <si>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</si>
  <si>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</si>
  <si>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</si>
  <si>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</si>
  <si>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</si>
  <si>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</si>
  <si>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</si>
  <si>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</si>
  <si>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</si>
  <si>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</si>
  <si>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</si>
  <si>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</si>
  <si>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</si>
  <si>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</si>
  <si>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</si>
  <si>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</si>
  <si>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</si>
  <si>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</si>
  <si>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</si>
  <si>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</si>
  <si>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</si>
  <si>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</si>
  <si>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</si>
  <si>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</si>
  <si>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</si>
  <si>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</si>
  <si>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</si>
  <si>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</si>
  <si>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</si>
  <si>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</si>
  <si>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</si>
  <si>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</si>
  <si>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</si>
  <si>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</si>
  <si>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</si>
  <si>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</si>
  <si>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</si>
  <si>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</si>
  <si>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</si>
  <si>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</si>
  <si>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</si>
  <si>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</si>
  <si>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</si>
  <si>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</si>
  <si>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</si>
  <si>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</si>
  <si>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</si>
  <si>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</si>
  <si>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</si>
  <si>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</si>
  <si>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</si>
  <si>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</si>
  <si>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</si>
  <si>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</si>
  <si>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</si>
  <si>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</si>
  <si>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</si>
  <si>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</si>
  <si>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</si>
  <si>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</si>
  <si>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</si>
  <si>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</si>
  <si>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</si>
  <si>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</si>
  <si>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</si>
  <si>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</si>
  <si>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</si>
  <si>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</si>
  <si>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</si>
  <si>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</si>
  <si>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</si>
  <si>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</si>
  <si>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</si>
  <si>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</si>
  <si>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</si>
  <si>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</si>
  <si>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</si>
  <si>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</si>
  <si>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</si>
  <si>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</si>
  <si>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</si>
  <si>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</si>
  <si>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</si>
  <si>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</si>
  <si>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</si>
  <si>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</si>
  <si>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</si>
  <si>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</si>
  <si>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</si>
  <si>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</si>
  <si>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</si>
  <si>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</si>
  <si>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</si>
  <si>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</si>
  <si>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</si>
  <si>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</si>
  <si>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</si>
  <si>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</si>
  <si>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</si>
  <si>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</si>
  <si>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</si>
  <si>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</si>
  <si>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</si>
  <si>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</si>
  <si>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</si>
  <si>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</si>
  <si>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</si>
  <si>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</si>
  <si>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</si>
  <si>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</si>
  <si>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</si>
  <si>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</si>
  <si>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</si>
  <si>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</si>
  <si>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</si>
  <si>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</si>
  <si>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</si>
  <si>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</si>
  <si>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</si>
  <si>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</si>
  <si>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</si>
  <si>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</si>
  <si>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</si>
  <si>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12L</t>
  </si>
  <si>
    <t>NullCalendar</t>
  </si>
  <si>
    <t>LogMixedLinearCubicNaturalSpline</t>
  </si>
  <si>
    <t>Use LCH Report</t>
  </si>
  <si>
    <t>FF</t>
  </si>
  <si>
    <t>fw start</t>
  </si>
  <si>
    <t>_RepoQuote</t>
  </si>
  <si>
    <t>Instruments 1</t>
  </si>
  <si>
    <t>Instruments 2</t>
  </si>
  <si>
    <t>Quote Value 1</t>
  </si>
  <si>
    <t>Quote Value 2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</si>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</sst>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2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173" fontId="3" fillId="9" borderId="2" xfId="1" applyNumberFormat="1" applyFont="1" applyFill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42322</v>
          </cell>
          <cell r="E2">
            <v>1.99983563445074E-2</v>
          </cell>
        </row>
        <row r="3">
          <cell r="A3" t="str">
            <v>AUD_AONIA_EOD</v>
          </cell>
          <cell r="C3">
            <v>42328</v>
          </cell>
          <cell r="E3">
            <v>1.9988483401125801E-2</v>
          </cell>
        </row>
        <row r="4">
          <cell r="A4" t="str">
            <v>AUD_AONIA_EOD</v>
          </cell>
          <cell r="C4">
            <v>42335</v>
          </cell>
          <cell r="E4">
            <v>1.9966752092200099E-2</v>
          </cell>
        </row>
        <row r="5">
          <cell r="A5" t="str">
            <v>AUD_AONIA_EOD</v>
          </cell>
          <cell r="C5">
            <v>42342</v>
          </cell>
          <cell r="E5">
            <v>1.9941680539768501E-2</v>
          </cell>
        </row>
        <row r="6">
          <cell r="A6" t="str">
            <v>AUD_AONIA_EOD</v>
          </cell>
          <cell r="C6">
            <v>42351</v>
          </cell>
          <cell r="E6">
            <v>1.9909445686642199E-2</v>
          </cell>
        </row>
        <row r="7">
          <cell r="A7" t="str">
            <v>AUD_AONIA_EOD</v>
          </cell>
          <cell r="C7">
            <v>42381</v>
          </cell>
          <cell r="E7">
            <v>1.9870305286759801E-2</v>
          </cell>
        </row>
        <row r="8">
          <cell r="A8" t="str">
            <v>AUD_AONIA_EOD</v>
          </cell>
          <cell r="C8">
            <v>42412</v>
          </cell>
          <cell r="E8">
            <v>1.9795959843348501E-2</v>
          </cell>
        </row>
        <row r="9">
          <cell r="A9" t="str">
            <v>AUD_AONIA_EOD</v>
          </cell>
          <cell r="C9">
            <v>42442</v>
          </cell>
          <cell r="E9">
            <v>1.9657790141554599E-2</v>
          </cell>
        </row>
        <row r="10">
          <cell r="A10" t="str">
            <v>AUD_AONIA_EOD</v>
          </cell>
          <cell r="C10">
            <v>42473</v>
          </cell>
          <cell r="E10">
            <v>1.95314646837761E-2</v>
          </cell>
        </row>
        <row r="11">
          <cell r="A11" t="str">
            <v>AUD_AONIA_EOD</v>
          </cell>
          <cell r="C11">
            <v>42503</v>
          </cell>
          <cell r="E11">
            <v>1.9405416412555901E-2</v>
          </cell>
        </row>
        <row r="12">
          <cell r="A12" t="str">
            <v>AUD_AONIA_EOD</v>
          </cell>
          <cell r="C12">
            <v>42533</v>
          </cell>
          <cell r="E12">
            <v>1.9315341054680701E-2</v>
          </cell>
        </row>
        <row r="13">
          <cell r="A13" t="str">
            <v>AUD_AONIA_EOD</v>
          </cell>
          <cell r="C13">
            <v>42564</v>
          </cell>
          <cell r="E13">
            <v>1.9226541180244899E-2</v>
          </cell>
        </row>
        <row r="14">
          <cell r="A14" t="str">
            <v>AUD_AONIA_EOD</v>
          </cell>
          <cell r="C14">
            <v>42594</v>
          </cell>
          <cell r="E14">
            <v>1.91406058178877E-2</v>
          </cell>
        </row>
        <row r="15">
          <cell r="A15" t="str">
            <v>AUD_AONIA_EOD</v>
          </cell>
          <cell r="C15">
            <v>42625</v>
          </cell>
          <cell r="E15">
            <v>1.9070641084695601E-2</v>
          </cell>
        </row>
        <row r="16">
          <cell r="A16" t="str">
            <v>AUD_AONIA_EOD</v>
          </cell>
          <cell r="C16">
            <v>42655</v>
          </cell>
          <cell r="E16">
            <v>1.9005633657053499E-2</v>
          </cell>
        </row>
        <row r="17">
          <cell r="A17" t="str">
            <v>AUD_AONIA_EOD</v>
          </cell>
          <cell r="C17">
            <v>42686</v>
          </cell>
          <cell r="E17">
            <v>1.89384593151566E-2</v>
          </cell>
        </row>
        <row r="18">
          <cell r="A18" t="str">
            <v>AUD_AONIA_EOD</v>
          </cell>
          <cell r="C18">
            <v>42777</v>
          </cell>
          <cell r="E18">
            <v>1.89250439846891E-2</v>
          </cell>
        </row>
        <row r="19">
          <cell r="A19" t="str">
            <v>AUD_AONIA_EOD</v>
          </cell>
          <cell r="C19">
            <v>42868</v>
          </cell>
          <cell r="E19">
            <v>1.8920078027403801E-2</v>
          </cell>
        </row>
        <row r="20">
          <cell r="A20" t="str">
            <v>AUD_AONIA_EOD</v>
          </cell>
          <cell r="C20">
            <v>42959</v>
          </cell>
          <cell r="E20">
            <v>1.8976147317674202E-2</v>
          </cell>
        </row>
        <row r="21">
          <cell r="A21" t="str">
            <v>AUD_AONIA_EOD</v>
          </cell>
          <cell r="C21">
            <v>43051</v>
          </cell>
          <cell r="E21">
            <v>1.9034936366419699E-2</v>
          </cell>
        </row>
        <row r="22">
          <cell r="A22" t="str">
            <v>AUD_AONIA_EOD</v>
          </cell>
          <cell r="C22">
            <v>43416</v>
          </cell>
          <cell r="E22">
            <v>1.9904567570984601E-2</v>
          </cell>
        </row>
        <row r="23">
          <cell r="A23" t="str">
            <v>AUD_AONIA_EOD</v>
          </cell>
          <cell r="C23">
            <v>43781</v>
          </cell>
          <cell r="E23">
            <v>2.1170062517604601E-2</v>
          </cell>
        </row>
        <row r="24">
          <cell r="A24" t="str">
            <v>AUD_AONIA_EOD</v>
          </cell>
          <cell r="C24">
            <v>44146</v>
          </cell>
          <cell r="E24">
            <v>2.25547705676548E-2</v>
          </cell>
        </row>
        <row r="25">
          <cell r="A25" t="str">
            <v>AUD_BBSW_EOD</v>
          </cell>
          <cell r="C25">
            <v>42322</v>
          </cell>
          <cell r="E25">
            <v>1.99983563445074E-2</v>
          </cell>
        </row>
        <row r="26">
          <cell r="A26" t="str">
            <v>AUD_BBSW_EOD</v>
          </cell>
          <cell r="C26">
            <v>42328</v>
          </cell>
          <cell r="E26">
            <v>2.0099573877958601E-2</v>
          </cell>
        </row>
        <row r="27">
          <cell r="A27" t="str">
            <v>AUD_BBSW_EOD</v>
          </cell>
          <cell r="C27">
            <v>42351</v>
          </cell>
          <cell r="E27">
            <v>2.0406070645060899E-2</v>
          </cell>
        </row>
        <row r="28">
          <cell r="A28" t="str">
            <v>AUD_BBSW_EOD</v>
          </cell>
          <cell r="C28">
            <v>42381</v>
          </cell>
          <cell r="E28">
            <v>2.0805849036933399E-2</v>
          </cell>
        </row>
        <row r="29">
          <cell r="A29" t="str">
            <v>AUD_BBSW_EOD</v>
          </cell>
          <cell r="C29">
            <v>42412</v>
          </cell>
          <cell r="E29">
            <v>2.1218953375201698E-2</v>
          </cell>
        </row>
        <row r="30">
          <cell r="A30" t="str">
            <v>AUD_BBSW_EOD</v>
          </cell>
          <cell r="C30">
            <v>42503</v>
          </cell>
          <cell r="E30">
            <v>2.1533592657922301E-2</v>
          </cell>
        </row>
        <row r="31">
          <cell r="A31" t="str">
            <v>AUD_BBSW_EOD</v>
          </cell>
          <cell r="C31">
            <v>42594</v>
          </cell>
          <cell r="E31">
            <v>2.1387270059516302E-2</v>
          </cell>
        </row>
        <row r="32">
          <cell r="A32" t="str">
            <v>AUD_BBSW_EOD</v>
          </cell>
          <cell r="C32">
            <v>42686</v>
          </cell>
          <cell r="E32">
            <v>2.12444737548068E-2</v>
          </cell>
        </row>
        <row r="33">
          <cell r="A33" t="str">
            <v>AUD_BBSW_EOD</v>
          </cell>
          <cell r="C33">
            <v>42868</v>
          </cell>
          <cell r="E33">
            <v>2.11439846692725E-2</v>
          </cell>
        </row>
        <row r="34">
          <cell r="A34" t="str">
            <v>AUD_BBSW_EOD</v>
          </cell>
          <cell r="C34">
            <v>43051</v>
          </cell>
          <cell r="E34">
            <v>2.1425209997698699E-2</v>
          </cell>
        </row>
        <row r="35">
          <cell r="A35" t="str">
            <v>AUD_BBSW_EOD</v>
          </cell>
          <cell r="C35">
            <v>43416</v>
          </cell>
          <cell r="E35">
            <v>2.2176166532376099E-2</v>
          </cell>
        </row>
        <row r="36">
          <cell r="A36" t="str">
            <v>AUD_BBSW_EOD</v>
          </cell>
          <cell r="C36">
            <v>43781</v>
          </cell>
          <cell r="E36">
            <v>2.4515314801786699E-2</v>
          </cell>
        </row>
        <row r="37">
          <cell r="A37" t="str">
            <v>AUD_BBSW_EOD</v>
          </cell>
          <cell r="C37">
            <v>44146</v>
          </cell>
          <cell r="E37">
            <v>2.5734151835491201E-2</v>
          </cell>
        </row>
        <row r="38">
          <cell r="A38" t="str">
            <v>AUD_BBSW_EOD</v>
          </cell>
          <cell r="C38">
            <v>44511</v>
          </cell>
          <cell r="E38">
            <v>2.69491783590028E-2</v>
          </cell>
        </row>
        <row r="39">
          <cell r="A39" t="str">
            <v>AUD_BBSW_EOD</v>
          </cell>
          <cell r="C39">
            <v>44876</v>
          </cell>
          <cell r="E39">
            <v>2.81642009114546E-2</v>
          </cell>
        </row>
        <row r="40">
          <cell r="A40" t="str">
            <v>AUD_BBSW_EOD</v>
          </cell>
          <cell r="C40">
            <v>45241</v>
          </cell>
          <cell r="E40">
            <v>2.9081836672760899E-2</v>
          </cell>
        </row>
        <row r="41">
          <cell r="A41" t="str">
            <v>AUD_BBSW_EOD</v>
          </cell>
          <cell r="C41">
            <v>45606</v>
          </cell>
          <cell r="E41">
            <v>2.9997007902648799E-2</v>
          </cell>
        </row>
        <row r="42">
          <cell r="A42" t="str">
            <v>AUD_BBSW_EOD</v>
          </cell>
          <cell r="C42">
            <v>45971</v>
          </cell>
          <cell r="E42">
            <v>3.0912179132536698E-2</v>
          </cell>
        </row>
        <row r="43">
          <cell r="A43" t="str">
            <v>AUD_BBSW_EOD</v>
          </cell>
          <cell r="C43">
            <v>46701</v>
          </cell>
          <cell r="E43">
            <v>3.25812038800668E-2</v>
          </cell>
        </row>
        <row r="44">
          <cell r="A44" t="str">
            <v>AUD_BBSW_EOD</v>
          </cell>
          <cell r="C44">
            <v>47796</v>
          </cell>
          <cell r="E44">
            <v>3.3967084336163599E-2</v>
          </cell>
        </row>
        <row r="45">
          <cell r="A45" t="str">
            <v>AUD_BBSW_EOD</v>
          </cell>
          <cell r="C45">
            <v>49621</v>
          </cell>
          <cell r="E45">
            <v>3.5476457843839002E-2</v>
          </cell>
        </row>
        <row r="46">
          <cell r="A46" t="str">
            <v>AUD_BBSW_EOD</v>
          </cell>
          <cell r="C46">
            <v>51446</v>
          </cell>
          <cell r="E46">
            <v>3.5855316137381001E-2</v>
          </cell>
        </row>
        <row r="47">
          <cell r="A47" t="str">
            <v>AUD_BBSW_EOD</v>
          </cell>
          <cell r="C47">
            <v>53271</v>
          </cell>
          <cell r="E47">
            <v>3.5342649193140702E-2</v>
          </cell>
        </row>
        <row r="48">
          <cell r="A48" t="str">
            <v>CAD_CDOR_EOD</v>
          </cell>
          <cell r="C48">
            <v>42322</v>
          </cell>
          <cell r="E48">
            <v>4.9828979604935302E-3</v>
          </cell>
        </row>
        <row r="49">
          <cell r="A49" t="str">
            <v>CAD_CDOR_EOD</v>
          </cell>
          <cell r="C49">
            <v>42328</v>
          </cell>
          <cell r="E49">
            <v>5.6503490149629899E-3</v>
          </cell>
        </row>
        <row r="50">
          <cell r="A50" t="str">
            <v>CAD_CDOR_EOD</v>
          </cell>
          <cell r="C50">
            <v>42351</v>
          </cell>
          <cell r="E50">
            <v>8.1006060494644393E-3</v>
          </cell>
        </row>
        <row r="51">
          <cell r="A51" t="str">
            <v>CAD_CDOR_EOD</v>
          </cell>
          <cell r="C51">
            <v>42381</v>
          </cell>
          <cell r="E51">
            <v>8.1794927564798406E-3</v>
          </cell>
        </row>
        <row r="52">
          <cell r="A52" t="str">
            <v>CAD_CDOR_EOD</v>
          </cell>
          <cell r="C52">
            <v>42412</v>
          </cell>
          <cell r="E52">
            <v>8.1499399139497598E-3</v>
          </cell>
        </row>
        <row r="53">
          <cell r="A53" t="str">
            <v>CAD_CDOR_EOD</v>
          </cell>
          <cell r="C53">
            <v>42503</v>
          </cell>
          <cell r="E53">
            <v>8.0549690239359994E-3</v>
          </cell>
        </row>
        <row r="54">
          <cell r="A54" t="str">
            <v>CAD_CDOR_EOD</v>
          </cell>
          <cell r="C54">
            <v>42594</v>
          </cell>
          <cell r="E54">
            <v>7.9943520562953101E-3</v>
          </cell>
        </row>
        <row r="55">
          <cell r="A55" t="str">
            <v>CAD_CDOR_EOD</v>
          </cell>
          <cell r="C55">
            <v>42686</v>
          </cell>
          <cell r="E55">
            <v>7.9904644148486807E-3</v>
          </cell>
        </row>
        <row r="56">
          <cell r="A56" t="str">
            <v>CAD_CDOR_EOD</v>
          </cell>
          <cell r="C56">
            <v>42868</v>
          </cell>
          <cell r="E56">
            <v>8.3741451645978002E-3</v>
          </cell>
        </row>
        <row r="57">
          <cell r="A57" t="str">
            <v>CAD_CDOR_EOD</v>
          </cell>
          <cell r="C57">
            <v>43051</v>
          </cell>
          <cell r="E57">
            <v>8.8470512042297597E-3</v>
          </cell>
        </row>
        <row r="58">
          <cell r="A58" t="str">
            <v>CAD_CDOR_EOD</v>
          </cell>
          <cell r="C58">
            <v>43416</v>
          </cell>
          <cell r="E58">
            <v>1.0057394733952001E-2</v>
          </cell>
        </row>
        <row r="59">
          <cell r="A59" t="str">
            <v>CAD_CDOR_EOD</v>
          </cell>
          <cell r="C59">
            <v>43781</v>
          </cell>
          <cell r="E59">
            <v>1.13832518120117E-2</v>
          </cell>
        </row>
        <row r="60">
          <cell r="A60" t="str">
            <v>CAD_CDOR_EOD</v>
          </cell>
          <cell r="C60">
            <v>44146</v>
          </cell>
          <cell r="E60">
            <v>1.28726822989627E-2</v>
          </cell>
        </row>
        <row r="61">
          <cell r="A61" t="str">
            <v>CAD_CDOR_EOD</v>
          </cell>
          <cell r="C61">
            <v>44511</v>
          </cell>
          <cell r="E61">
            <v>1.4463799094975501E-2</v>
          </cell>
        </row>
        <row r="62">
          <cell r="A62" t="str">
            <v>CAD_CDOR_EOD</v>
          </cell>
          <cell r="C62">
            <v>44876</v>
          </cell>
          <cell r="E62">
            <v>1.60937702164086E-2</v>
          </cell>
        </row>
        <row r="63">
          <cell r="A63" t="str">
            <v>CAD_CDOR_EOD</v>
          </cell>
          <cell r="C63">
            <v>45241</v>
          </cell>
          <cell r="E63">
            <v>1.7657785080758201E-2</v>
          </cell>
        </row>
        <row r="64">
          <cell r="A64" t="str">
            <v>CAD_CDOR_EOD</v>
          </cell>
          <cell r="C64">
            <v>45606</v>
          </cell>
          <cell r="E64">
            <v>1.9108129218637498E-2</v>
          </cell>
        </row>
        <row r="65">
          <cell r="A65" t="str">
            <v>CAD_CDOR_EOD</v>
          </cell>
          <cell r="C65">
            <v>45971</v>
          </cell>
          <cell r="E65">
            <v>2.0345298740090799E-2</v>
          </cell>
        </row>
        <row r="66">
          <cell r="A66" t="str">
            <v>CAD_CDOR_EOD</v>
          </cell>
          <cell r="C66">
            <v>46701</v>
          </cell>
          <cell r="E66">
            <v>2.2575194477149799E-2</v>
          </cell>
        </row>
        <row r="67">
          <cell r="A67" t="str">
            <v>CAD_CDOR_EOD</v>
          </cell>
          <cell r="C67">
            <v>47796</v>
          </cell>
          <cell r="E67">
            <v>2.4887425610703701E-2</v>
          </cell>
        </row>
        <row r="68">
          <cell r="A68" t="str">
            <v>CAD_CDOR_EOD</v>
          </cell>
          <cell r="C68">
            <v>49621</v>
          </cell>
          <cell r="E68">
            <v>2.63490397638096E-2</v>
          </cell>
        </row>
        <row r="69">
          <cell r="A69" t="str">
            <v>CAD_CDOR_EOD</v>
          </cell>
          <cell r="C69">
            <v>51446</v>
          </cell>
          <cell r="E69">
            <v>2.6262931587688901E-2</v>
          </cell>
        </row>
        <row r="70">
          <cell r="A70" t="str">
            <v>CAD_CDOR_EOD</v>
          </cell>
          <cell r="C70">
            <v>53271</v>
          </cell>
          <cell r="E70">
            <v>2.6010169126787101E-2</v>
          </cell>
        </row>
        <row r="71">
          <cell r="A71" t="str">
            <v>CAD_CORRA_EOD</v>
          </cell>
          <cell r="C71">
            <v>42322</v>
          </cell>
          <cell r="E71">
            <v>4.9828979604935302E-3</v>
          </cell>
        </row>
        <row r="72">
          <cell r="A72" t="str">
            <v>CAD_CORRA_EOD</v>
          </cell>
          <cell r="C72">
            <v>42328</v>
          </cell>
          <cell r="E72">
            <v>4.9896428920159401E-3</v>
          </cell>
        </row>
        <row r="73">
          <cell r="A73" t="str">
            <v>CAD_CORRA_EOD</v>
          </cell>
          <cell r="C73">
            <v>42335</v>
          </cell>
          <cell r="E73">
            <v>4.9928197065578599E-3</v>
          </cell>
        </row>
        <row r="74">
          <cell r="A74" t="str">
            <v>CAD_CORRA_EOD</v>
          </cell>
          <cell r="C74">
            <v>42342</v>
          </cell>
          <cell r="E74">
            <v>4.9895264093830702E-3</v>
          </cell>
        </row>
        <row r="75">
          <cell r="A75" t="str">
            <v>CAD_CORRA_EOD</v>
          </cell>
          <cell r="C75">
            <v>42351</v>
          </cell>
          <cell r="E75">
            <v>4.9852921701583298E-3</v>
          </cell>
        </row>
        <row r="76">
          <cell r="A76" t="str">
            <v>CAD_CORRA_EOD</v>
          </cell>
          <cell r="C76">
            <v>42381</v>
          </cell>
          <cell r="E76">
            <v>4.9765416934489702E-3</v>
          </cell>
        </row>
        <row r="77">
          <cell r="A77" t="str">
            <v>CAD_CORRA_EOD</v>
          </cell>
          <cell r="C77">
            <v>42412</v>
          </cell>
          <cell r="E77">
            <v>4.9628730941427297E-3</v>
          </cell>
        </row>
        <row r="78">
          <cell r="A78" t="str">
            <v>CAD_CORRA_EOD</v>
          </cell>
          <cell r="C78">
            <v>42442</v>
          </cell>
          <cell r="E78">
            <v>4.9439296400145202E-3</v>
          </cell>
        </row>
        <row r="79">
          <cell r="A79" t="str">
            <v>CAD_CORRA_EOD</v>
          </cell>
          <cell r="C79">
            <v>42473</v>
          </cell>
          <cell r="E79">
            <v>4.9325619719965902E-3</v>
          </cell>
        </row>
        <row r="80">
          <cell r="A80" t="str">
            <v>CAD_CORRA_EOD</v>
          </cell>
          <cell r="C80">
            <v>42503</v>
          </cell>
          <cell r="E80">
            <v>4.9197050644024902E-3</v>
          </cell>
        </row>
        <row r="81">
          <cell r="A81" t="str">
            <v>CAD_CORRA_EOD</v>
          </cell>
          <cell r="C81">
            <v>42533</v>
          </cell>
          <cell r="E81">
            <v>4.9230592419036304E-3</v>
          </cell>
        </row>
        <row r="82">
          <cell r="A82" t="str">
            <v>CAD_CORRA_EOD</v>
          </cell>
          <cell r="C82">
            <v>42564</v>
          </cell>
          <cell r="E82">
            <v>4.91447178732533E-3</v>
          </cell>
        </row>
        <row r="83">
          <cell r="A83" t="str">
            <v>CAD_CORRA_EOD</v>
          </cell>
          <cell r="C83">
            <v>42594</v>
          </cell>
          <cell r="E83">
            <v>4.8948669599379602E-3</v>
          </cell>
        </row>
        <row r="84">
          <cell r="A84" t="str">
            <v>CAD_CORRA_EOD</v>
          </cell>
          <cell r="C84">
            <v>42625</v>
          </cell>
          <cell r="E84">
            <v>4.9125171055411703E-3</v>
          </cell>
        </row>
        <row r="85">
          <cell r="A85" t="str">
            <v>CAD_CORRA_EOD</v>
          </cell>
          <cell r="C85">
            <v>42655</v>
          </cell>
          <cell r="E85">
            <v>4.9229290763177103E-3</v>
          </cell>
        </row>
        <row r="86">
          <cell r="A86" t="str">
            <v>CAD_CORRA_EOD</v>
          </cell>
          <cell r="C86">
            <v>42686</v>
          </cell>
          <cell r="E86">
            <v>4.9063472915034699E-3</v>
          </cell>
        </row>
        <row r="87">
          <cell r="A87" t="str">
            <v>CAD_CORRA_EOD</v>
          </cell>
          <cell r="C87">
            <v>42777</v>
          </cell>
          <cell r="E87">
            <v>5.0641379955103302E-3</v>
          </cell>
        </row>
        <row r="88">
          <cell r="A88" t="str">
            <v>CAD_CORRA_EOD</v>
          </cell>
          <cell r="C88">
            <v>42868</v>
          </cell>
          <cell r="E88">
            <v>5.23207994850925E-3</v>
          </cell>
        </row>
        <row r="89">
          <cell r="A89" t="str">
            <v>CAD_CORRA_EOD</v>
          </cell>
          <cell r="C89">
            <v>42959</v>
          </cell>
          <cell r="E89">
            <v>5.5311075212367503E-3</v>
          </cell>
        </row>
        <row r="90">
          <cell r="A90" t="str">
            <v>CAD_CORRA_EOD</v>
          </cell>
          <cell r="C90">
            <v>43051</v>
          </cell>
          <cell r="E90">
            <v>5.8379390471916598E-3</v>
          </cell>
        </row>
        <row r="91">
          <cell r="A91" t="str">
            <v>CAD_CORRA_EOD</v>
          </cell>
          <cell r="C91">
            <v>43416</v>
          </cell>
          <cell r="E91">
            <v>7.1080984009882098E-3</v>
          </cell>
        </row>
        <row r="92">
          <cell r="A92" t="str">
            <v>CAD_CORRA_EOD</v>
          </cell>
          <cell r="C92">
            <v>43781</v>
          </cell>
          <cell r="E92">
            <v>8.4305609990811201E-3</v>
          </cell>
        </row>
        <row r="93">
          <cell r="A93" t="str">
            <v>CAD_CORRA_EOD</v>
          </cell>
          <cell r="C93">
            <v>44146</v>
          </cell>
          <cell r="E93">
            <v>9.8948242114392793E-3</v>
          </cell>
        </row>
        <row r="94">
          <cell r="A94" t="str">
            <v>CHF_LIBOR_EOD</v>
          </cell>
          <cell r="C94">
            <v>42322</v>
          </cell>
          <cell r="E94">
            <v>-7.86803218023251E-3</v>
          </cell>
        </row>
        <row r="95">
          <cell r="A95" t="str">
            <v>CHF_LIBOR_EOD</v>
          </cell>
          <cell r="C95">
            <v>42328</v>
          </cell>
          <cell r="E95">
            <v>-7.9372332507005299E-3</v>
          </cell>
        </row>
        <row r="96">
          <cell r="A96" t="str">
            <v>CHF_LIBOR_EOD</v>
          </cell>
          <cell r="C96">
            <v>42351</v>
          </cell>
          <cell r="E96">
            <v>-8.2529537274706397E-3</v>
          </cell>
        </row>
        <row r="97">
          <cell r="A97" t="str">
            <v>CHF_LIBOR_EOD</v>
          </cell>
          <cell r="C97">
            <v>42381</v>
          </cell>
          <cell r="E97">
            <v>-8.6056840139547199E-3</v>
          </cell>
        </row>
        <row r="98">
          <cell r="A98" t="str">
            <v>CHF_LIBOR_EOD</v>
          </cell>
          <cell r="C98">
            <v>42412</v>
          </cell>
          <cell r="E98">
            <v>-8.97017197665494E-3</v>
          </cell>
        </row>
        <row r="99">
          <cell r="A99" t="str">
            <v>CHF_LIBOR_EOD</v>
          </cell>
          <cell r="C99">
            <v>42503</v>
          </cell>
          <cell r="E99">
            <v>-9.7376516805963795E-3</v>
          </cell>
        </row>
        <row r="100">
          <cell r="A100" t="str">
            <v>CHF_LIBOR_EOD</v>
          </cell>
          <cell r="C100">
            <v>42594</v>
          </cell>
          <cell r="E100">
            <v>-1.0180197307941299E-2</v>
          </cell>
        </row>
        <row r="101">
          <cell r="A101" t="str">
            <v>CHF_LIBOR_EOD</v>
          </cell>
          <cell r="C101">
            <v>42686</v>
          </cell>
          <cell r="E101">
            <v>-1.04584823204859E-2</v>
          </cell>
        </row>
        <row r="102">
          <cell r="A102" t="str">
            <v>CHF_LIBOR_EOD</v>
          </cell>
          <cell r="C102">
            <v>42868</v>
          </cell>
          <cell r="E102">
            <v>-9.9644616157458007E-3</v>
          </cell>
        </row>
        <row r="103">
          <cell r="A103" t="str">
            <v>CHF_LIBOR_EOD</v>
          </cell>
          <cell r="C103">
            <v>43051</v>
          </cell>
          <cell r="E103">
            <v>-9.2151743710306294E-3</v>
          </cell>
        </row>
        <row r="104">
          <cell r="A104" t="str">
            <v>CHF_LIBOR_EOD</v>
          </cell>
          <cell r="C104">
            <v>43416</v>
          </cell>
          <cell r="E104">
            <v>-8.6730323800353892E-3</v>
          </cell>
        </row>
        <row r="105">
          <cell r="A105" t="str">
            <v>CHF_LIBOR_EOD</v>
          </cell>
          <cell r="C105">
            <v>43781</v>
          </cell>
          <cell r="E105">
            <v>-7.6110402929768801E-3</v>
          </cell>
        </row>
        <row r="106">
          <cell r="A106" t="str">
            <v>CHF_LIBOR_EOD</v>
          </cell>
          <cell r="C106">
            <v>44146</v>
          </cell>
          <cell r="E106">
            <v>-6.2227684984782899E-3</v>
          </cell>
        </row>
        <row r="107">
          <cell r="A107" t="str">
            <v>CHF_LIBOR_EOD</v>
          </cell>
          <cell r="C107">
            <v>44511</v>
          </cell>
          <cell r="E107">
            <v>-4.6738601098645803E-3</v>
          </cell>
        </row>
        <row r="108">
          <cell r="A108" t="str">
            <v>CHF_LIBOR_EOD</v>
          </cell>
          <cell r="C108">
            <v>44876</v>
          </cell>
          <cell r="E108">
            <v>-3.1571598682760601E-3</v>
          </cell>
        </row>
        <row r="109">
          <cell r="A109" t="str">
            <v>CHF_LIBOR_EOD</v>
          </cell>
          <cell r="C109">
            <v>45241</v>
          </cell>
          <cell r="E109">
            <v>-1.7854619106791999E-3</v>
          </cell>
        </row>
        <row r="110">
          <cell r="A110" t="str">
            <v>CHF_LIBOR_EOD</v>
          </cell>
          <cell r="C110">
            <v>45606</v>
          </cell>
          <cell r="E110">
            <v>-5.6592987333995998E-4</v>
          </cell>
        </row>
        <row r="111">
          <cell r="A111" t="str">
            <v>CHF_LIBOR_EOD</v>
          </cell>
          <cell r="C111">
            <v>45971</v>
          </cell>
          <cell r="E111">
            <v>5.0210723235955001E-4</v>
          </cell>
        </row>
        <row r="112">
          <cell r="A112" t="str">
            <v>CHF_LIBOR_EOD</v>
          </cell>
          <cell r="C112">
            <v>46701</v>
          </cell>
          <cell r="E112">
            <v>2.2423130963162298E-3</v>
          </cell>
        </row>
        <row r="113">
          <cell r="A113" t="str">
            <v>CHF_LIBOR_EOD</v>
          </cell>
          <cell r="C113">
            <v>47796</v>
          </cell>
          <cell r="E113">
            <v>4.1960169544019502E-3</v>
          </cell>
        </row>
        <row r="114">
          <cell r="A114" t="str">
            <v>CHF_LIBOR_EOD</v>
          </cell>
          <cell r="C114">
            <v>49621</v>
          </cell>
          <cell r="E114">
            <v>6.2254242251602501E-3</v>
          </cell>
        </row>
        <row r="115">
          <cell r="A115" t="str">
            <v>CHF_LIBOR_EOD</v>
          </cell>
          <cell r="C115">
            <v>51446</v>
          </cell>
          <cell r="E115">
            <v>7.51322395035802E-3</v>
          </cell>
        </row>
        <row r="116">
          <cell r="A116" t="str">
            <v>CHF_LIBOR_EOD</v>
          </cell>
          <cell r="C116">
            <v>53271</v>
          </cell>
          <cell r="E116">
            <v>8.1490698821558502E-3</v>
          </cell>
        </row>
        <row r="117">
          <cell r="A117" t="str">
            <v>CHF_TOIS_EOD</v>
          </cell>
          <cell r="C117">
            <v>42322</v>
          </cell>
          <cell r="E117">
            <v>-5.34838144272192E-3</v>
          </cell>
        </row>
        <row r="118">
          <cell r="A118" t="str">
            <v>CHF_TOIS_EOD</v>
          </cell>
          <cell r="C118">
            <v>42328</v>
          </cell>
          <cell r="E118">
            <v>-5.3900753237215099E-3</v>
          </cell>
        </row>
        <row r="119">
          <cell r="A119" t="str">
            <v>CHF_TOIS_EOD</v>
          </cell>
          <cell r="C119">
            <v>42335</v>
          </cell>
          <cell r="E119">
            <v>-5.4874067618685398E-3</v>
          </cell>
        </row>
        <row r="120">
          <cell r="A120" t="str">
            <v>CHF_TOIS_EOD</v>
          </cell>
          <cell r="C120">
            <v>42342</v>
          </cell>
          <cell r="E120">
            <v>-5.5847382000155698E-3</v>
          </cell>
        </row>
        <row r="121">
          <cell r="A121" t="str">
            <v>CHF_TOIS_EOD</v>
          </cell>
          <cell r="C121">
            <v>42351</v>
          </cell>
          <cell r="E121">
            <v>-5.70987862049031E-3</v>
          </cell>
        </row>
        <row r="122">
          <cell r="A122" t="str">
            <v>CHF_TOIS_EOD</v>
          </cell>
          <cell r="C122">
            <v>42381</v>
          </cell>
          <cell r="E122">
            <v>-6.23009844314388E-3</v>
          </cell>
        </row>
        <row r="123">
          <cell r="A123" t="str">
            <v>CHF_TOIS_EOD</v>
          </cell>
          <cell r="C123">
            <v>42412</v>
          </cell>
          <cell r="E123">
            <v>-6.8054183730903604E-3</v>
          </cell>
        </row>
        <row r="124">
          <cell r="A124" t="str">
            <v>CHF_TOIS_EOD</v>
          </cell>
          <cell r="C124">
            <v>42442</v>
          </cell>
          <cell r="E124">
            <v>-7.1869313546620104E-3</v>
          </cell>
        </row>
        <row r="125">
          <cell r="A125" t="str">
            <v>CHF_TOIS_EOD</v>
          </cell>
          <cell r="C125">
            <v>42473</v>
          </cell>
          <cell r="E125">
            <v>-7.5902547965798301E-3</v>
          </cell>
        </row>
        <row r="126">
          <cell r="A126" t="str">
            <v>CHF_TOIS_EOD</v>
          </cell>
          <cell r="C126">
            <v>42503</v>
          </cell>
          <cell r="E126">
            <v>-7.8479000893039805E-3</v>
          </cell>
        </row>
        <row r="127">
          <cell r="A127" t="str">
            <v>CHF_TOIS_EOD</v>
          </cell>
          <cell r="C127">
            <v>42533</v>
          </cell>
          <cell r="E127">
            <v>-8.0607179613842797E-3</v>
          </cell>
        </row>
        <row r="128">
          <cell r="A128" t="str">
            <v>CHF_TOIS_EOD</v>
          </cell>
          <cell r="C128">
            <v>42564</v>
          </cell>
          <cell r="E128">
            <v>-8.3124115846103103E-3</v>
          </cell>
        </row>
        <row r="129">
          <cell r="A129" t="str">
            <v>CHF_TOIS_EOD</v>
          </cell>
          <cell r="C129">
            <v>42594</v>
          </cell>
          <cell r="E129">
            <v>-8.5316573628403392E-3</v>
          </cell>
        </row>
        <row r="130">
          <cell r="A130" t="str">
            <v>CHF_TOIS_EOD</v>
          </cell>
          <cell r="C130">
            <v>42625</v>
          </cell>
          <cell r="E130">
            <v>-8.6432202062058892E-3</v>
          </cell>
        </row>
        <row r="131">
          <cell r="A131" t="str">
            <v>CHF_TOIS_EOD</v>
          </cell>
          <cell r="C131">
            <v>42655</v>
          </cell>
          <cell r="E131">
            <v>-8.7495377738094904E-3</v>
          </cell>
        </row>
        <row r="132">
          <cell r="A132" t="str">
            <v>CHF_TOIS_EOD</v>
          </cell>
          <cell r="C132">
            <v>42686</v>
          </cell>
          <cell r="E132">
            <v>-8.8579716900868705E-3</v>
          </cell>
        </row>
        <row r="133">
          <cell r="A133" t="str">
            <v>CHF_TOIS_EOD</v>
          </cell>
          <cell r="C133">
            <v>42777</v>
          </cell>
          <cell r="E133">
            <v>-9.10081465739827E-3</v>
          </cell>
        </row>
        <row r="134">
          <cell r="A134" t="str">
            <v>CHF_TOIS_EOD</v>
          </cell>
          <cell r="C134">
            <v>42868</v>
          </cell>
          <cell r="E134">
            <v>-9.2119640964860201E-3</v>
          </cell>
        </row>
        <row r="135">
          <cell r="A135" t="str">
            <v>CHF_TOIS_EOD</v>
          </cell>
          <cell r="C135">
            <v>42959</v>
          </cell>
          <cell r="E135">
            <v>-9.2706816923259008E-3</v>
          </cell>
        </row>
        <row r="136">
          <cell r="A136" t="str">
            <v>CHF_TOIS_EOD</v>
          </cell>
          <cell r="C136">
            <v>43051</v>
          </cell>
          <cell r="E136">
            <v>-9.2334257609311896E-3</v>
          </cell>
        </row>
        <row r="137">
          <cell r="A137" t="str">
            <v>CHF_TOIS_EOD</v>
          </cell>
          <cell r="C137">
            <v>43416</v>
          </cell>
          <cell r="E137">
            <v>-8.9759990271038002E-3</v>
          </cell>
        </row>
        <row r="138">
          <cell r="A138" t="str">
            <v>CHF_TOIS_EOD</v>
          </cell>
          <cell r="C138">
            <v>43781</v>
          </cell>
          <cell r="E138">
            <v>-8.0869115026233097E-3</v>
          </cell>
        </row>
        <row r="139">
          <cell r="A139" t="str">
            <v>CHF_TOIS_EOD</v>
          </cell>
          <cell r="C139">
            <v>44146</v>
          </cell>
          <cell r="E139">
            <v>-7.1244187049796202E-3</v>
          </cell>
        </row>
        <row r="140">
          <cell r="A140" t="str">
            <v>CHF_TOIS_EOD</v>
          </cell>
          <cell r="C140">
            <v>44511</v>
          </cell>
          <cell r="E140">
            <v>-5.8499694900780701E-3</v>
          </cell>
        </row>
        <row r="141">
          <cell r="A141" t="str">
            <v>CHF_TOIS_EOD</v>
          </cell>
          <cell r="C141">
            <v>44876</v>
          </cell>
          <cell r="E141">
            <v>-4.5342983341310501E-3</v>
          </cell>
        </row>
        <row r="142">
          <cell r="A142" t="str">
            <v>CHF_TOIS_EOD</v>
          </cell>
          <cell r="C142">
            <v>45241</v>
          </cell>
          <cell r="E142">
            <v>-3.2872752024156199E-3</v>
          </cell>
        </row>
        <row r="143">
          <cell r="A143" t="str">
            <v>CHF_TOIS_EOD</v>
          </cell>
          <cell r="C143">
            <v>45606</v>
          </cell>
          <cell r="E143">
            <v>-2.14207923201209E-3</v>
          </cell>
        </row>
        <row r="144">
          <cell r="A144" t="str">
            <v>CHF_TOIS_EOD</v>
          </cell>
          <cell r="C144">
            <v>45971</v>
          </cell>
          <cell r="E144">
            <v>-1.05913072527369E-3</v>
          </cell>
        </row>
        <row r="145">
          <cell r="A145" t="str">
            <v>CHF_TOIS_EOD</v>
          </cell>
          <cell r="C145">
            <v>46701</v>
          </cell>
          <cell r="E145">
            <v>7.0472719661406004E-4</v>
          </cell>
        </row>
        <row r="146">
          <cell r="A146" t="str">
            <v>CHF_TOIS_EOD</v>
          </cell>
          <cell r="C146">
            <v>47796</v>
          </cell>
          <cell r="E146">
            <v>2.5906293005237401E-3</v>
          </cell>
        </row>
        <row r="147">
          <cell r="A147" t="str">
            <v>CHF_TOIS_EOD</v>
          </cell>
          <cell r="C147">
            <v>49621</v>
          </cell>
          <cell r="E147">
            <v>4.7470578211266301E-3</v>
          </cell>
        </row>
        <row r="148">
          <cell r="A148" t="str">
            <v>CHF_TOIS_EOD</v>
          </cell>
          <cell r="C148">
            <v>51446</v>
          </cell>
          <cell r="E148">
            <v>6.0726595929271798E-3</v>
          </cell>
        </row>
        <row r="149">
          <cell r="A149" t="str">
            <v>CHF_TOIS_EOD</v>
          </cell>
          <cell r="C149">
            <v>53271</v>
          </cell>
          <cell r="E149">
            <v>6.8042644510426797E-3</v>
          </cell>
        </row>
        <row r="150">
          <cell r="A150" t="str">
            <v>CZK_PRIBOR_EOD</v>
          </cell>
          <cell r="C150">
            <v>42322</v>
          </cell>
          <cell r="E150">
            <v>1.3180484161343601E-3</v>
          </cell>
        </row>
        <row r="151">
          <cell r="A151" t="str">
            <v>CZK_PRIBOR_EOD</v>
          </cell>
          <cell r="C151">
            <v>42328</v>
          </cell>
          <cell r="E151">
            <v>1.33494532747276E-3</v>
          </cell>
        </row>
        <row r="152">
          <cell r="A152" t="str">
            <v>CZK_PRIBOR_EOD</v>
          </cell>
          <cell r="C152">
            <v>42351</v>
          </cell>
          <cell r="E152">
            <v>1.7388813829133801E-3</v>
          </cell>
        </row>
        <row r="153">
          <cell r="A153" t="str">
            <v>CZK_PRIBOR_EOD</v>
          </cell>
          <cell r="C153">
            <v>42381</v>
          </cell>
          <cell r="E153">
            <v>2.17432173294557E-3</v>
          </cell>
        </row>
        <row r="154">
          <cell r="A154" t="str">
            <v>CZK_PRIBOR_EOD</v>
          </cell>
          <cell r="C154">
            <v>42412</v>
          </cell>
          <cell r="E154">
            <v>2.73931962410822E-3</v>
          </cell>
        </row>
        <row r="155">
          <cell r="A155" t="str">
            <v>CZK_PRIBOR_EOD</v>
          </cell>
          <cell r="C155">
            <v>42503</v>
          </cell>
          <cell r="E155">
            <v>2.9023691817133702E-3</v>
          </cell>
        </row>
        <row r="156">
          <cell r="A156" t="str">
            <v>CZK_PRIBOR_EOD</v>
          </cell>
          <cell r="C156">
            <v>42594</v>
          </cell>
          <cell r="E156">
            <v>2.6345242840771299E-3</v>
          </cell>
        </row>
        <row r="157">
          <cell r="A157" t="str">
            <v>CZK_PRIBOR_EOD</v>
          </cell>
          <cell r="C157">
            <v>42686</v>
          </cell>
          <cell r="E157">
            <v>2.4431955799043702E-3</v>
          </cell>
        </row>
        <row r="158">
          <cell r="A158" t="str">
            <v>CZK_PRIBOR_EOD</v>
          </cell>
          <cell r="C158">
            <v>42868</v>
          </cell>
          <cell r="E158">
            <v>2.7045012914422698E-3</v>
          </cell>
        </row>
        <row r="159">
          <cell r="A159" t="str">
            <v>CZK_PRIBOR_EOD</v>
          </cell>
          <cell r="C159">
            <v>43051</v>
          </cell>
          <cell r="E159">
            <v>2.9887097615372898E-3</v>
          </cell>
        </row>
        <row r="160">
          <cell r="A160" t="str">
            <v>CZK_PRIBOR_EOD</v>
          </cell>
          <cell r="C160">
            <v>43416</v>
          </cell>
          <cell r="E160">
            <v>3.2707088701896302E-3</v>
          </cell>
        </row>
        <row r="161">
          <cell r="A161" t="str">
            <v>CZK_PRIBOR_EOD</v>
          </cell>
          <cell r="C161">
            <v>43781</v>
          </cell>
          <cell r="E161">
            <v>3.8195636584698002E-3</v>
          </cell>
        </row>
        <row r="162">
          <cell r="A162" t="str">
            <v>CZK_PRIBOR_EOD</v>
          </cell>
          <cell r="C162">
            <v>44146</v>
          </cell>
          <cell r="E162">
            <v>4.4591538775824897E-3</v>
          </cell>
        </row>
        <row r="163">
          <cell r="A163" t="str">
            <v>CZK_PRIBOR_EOD</v>
          </cell>
          <cell r="C163">
            <v>44511</v>
          </cell>
          <cell r="E163">
            <v>5.2480760455221199E-3</v>
          </cell>
        </row>
        <row r="164">
          <cell r="A164" t="str">
            <v>CZK_PRIBOR_EOD</v>
          </cell>
          <cell r="C164">
            <v>44876</v>
          </cell>
          <cell r="E164">
            <v>6.0432462462782603E-3</v>
          </cell>
        </row>
        <row r="165">
          <cell r="A165" t="str">
            <v>CZK_PRIBOR_EOD</v>
          </cell>
          <cell r="C165">
            <v>45241</v>
          </cell>
          <cell r="E165">
            <v>7.0407937937488497E-3</v>
          </cell>
        </row>
        <row r="166">
          <cell r="A166" t="str">
            <v>CZK_PRIBOR_EOD</v>
          </cell>
          <cell r="C166">
            <v>45606</v>
          </cell>
          <cell r="E166">
            <v>8.0767534007338392E-3</v>
          </cell>
        </row>
        <row r="167">
          <cell r="A167" t="str">
            <v>CZK_PRIBOR_EOD</v>
          </cell>
          <cell r="C167">
            <v>45971</v>
          </cell>
          <cell r="E167">
            <v>8.9635122638477005E-3</v>
          </cell>
        </row>
        <row r="168">
          <cell r="A168" t="str">
            <v>CZK_PRIBOR_EOD</v>
          </cell>
          <cell r="C168">
            <v>46701</v>
          </cell>
          <cell r="E168">
            <v>1.05397389381127E-2</v>
          </cell>
        </row>
        <row r="169">
          <cell r="A169" t="str">
            <v>CZK_PRIBOR_EOD</v>
          </cell>
          <cell r="C169">
            <v>47796</v>
          </cell>
          <cell r="E169">
            <v>1.23846201164144E-2</v>
          </cell>
        </row>
        <row r="170">
          <cell r="A170" t="str">
            <v>CZK_PRIBOR_EOD</v>
          </cell>
          <cell r="C170">
            <v>49621</v>
          </cell>
          <cell r="E170">
            <v>1.4114065831099599E-2</v>
          </cell>
        </row>
        <row r="171">
          <cell r="A171" t="str">
            <v>CZK_PRIBOR_EOD</v>
          </cell>
          <cell r="C171">
            <v>51446</v>
          </cell>
          <cell r="E171">
            <v>1.3780604184764501E-2</v>
          </cell>
        </row>
        <row r="172">
          <cell r="A172" t="str">
            <v>CZK_PRIBOR_EOD</v>
          </cell>
          <cell r="C172">
            <v>53271</v>
          </cell>
          <cell r="E172">
            <v>1.3722912040909399E-2</v>
          </cell>
        </row>
        <row r="173">
          <cell r="A173" t="str">
            <v>DKK_CIBOR_EOD</v>
          </cell>
          <cell r="C173">
            <v>42322</v>
          </cell>
          <cell r="E173">
            <v>3.0416628644744999E-4</v>
          </cell>
        </row>
        <row r="174">
          <cell r="A174" t="str">
            <v>DKK_CIBOR_EOD</v>
          </cell>
          <cell r="C174">
            <v>42328</v>
          </cell>
          <cell r="E174">
            <v>-2.09732459590932E-3</v>
          </cell>
        </row>
        <row r="175">
          <cell r="A175" t="str">
            <v>DKK_CIBOR_EOD</v>
          </cell>
          <cell r="C175">
            <v>42351</v>
          </cell>
          <cell r="E175">
            <v>-2.74009440222158E-3</v>
          </cell>
        </row>
        <row r="176">
          <cell r="A176" t="str">
            <v>DKK_CIBOR_EOD</v>
          </cell>
          <cell r="C176">
            <v>42381</v>
          </cell>
          <cell r="E176">
            <v>-2.40902249499402E-3</v>
          </cell>
        </row>
        <row r="177">
          <cell r="A177" t="str">
            <v>DKK_CIBOR_EOD</v>
          </cell>
          <cell r="C177">
            <v>42412</v>
          </cell>
          <cell r="E177">
            <v>-2.0669148575255402E-3</v>
          </cell>
        </row>
        <row r="178">
          <cell r="A178" t="str">
            <v>DKK_CIBOR_EOD</v>
          </cell>
          <cell r="C178">
            <v>42503</v>
          </cell>
          <cell r="E178">
            <v>-1.5730279203491199E-3</v>
          </cell>
        </row>
        <row r="179">
          <cell r="A179" t="str">
            <v>DKK_CIBOR_EOD</v>
          </cell>
          <cell r="C179">
            <v>42594</v>
          </cell>
          <cell r="E179">
            <v>-1.3877076292898101E-3</v>
          </cell>
        </row>
        <row r="180">
          <cell r="A180" t="str">
            <v>DKK_CIBOR_EOD</v>
          </cell>
          <cell r="C180">
            <v>42686</v>
          </cell>
          <cell r="E180">
            <v>-1.2086397704182501E-3</v>
          </cell>
        </row>
        <row r="181">
          <cell r="A181" t="str">
            <v>DKK_CIBOR_EOD</v>
          </cell>
          <cell r="C181">
            <v>42868</v>
          </cell>
          <cell r="E181">
            <v>-7.7842700953032005E-4</v>
          </cell>
        </row>
        <row r="182">
          <cell r="A182" t="str">
            <v>DKK_CIBOR_EOD</v>
          </cell>
          <cell r="C182">
            <v>43051</v>
          </cell>
          <cell r="E182">
            <v>1.2182330361998101E-3</v>
          </cell>
        </row>
        <row r="183">
          <cell r="A183" t="str">
            <v>DKK_CIBOR_EOD</v>
          </cell>
          <cell r="C183">
            <v>43416</v>
          </cell>
          <cell r="E183">
            <v>2.4673514258904102E-3</v>
          </cell>
        </row>
        <row r="184">
          <cell r="A184" t="str">
            <v>DKK_CIBOR_EOD</v>
          </cell>
          <cell r="C184">
            <v>43781</v>
          </cell>
          <cell r="E184">
            <v>3.9707653460204799E-3</v>
          </cell>
        </row>
        <row r="185">
          <cell r="A185" t="str">
            <v>DKK_CIBOR_EOD</v>
          </cell>
          <cell r="C185">
            <v>44146</v>
          </cell>
          <cell r="E185">
            <v>5.5318263590789403E-3</v>
          </cell>
        </row>
        <row r="186">
          <cell r="A186" t="str">
            <v>DKK_CIBOR_EOD</v>
          </cell>
          <cell r="C186">
            <v>44511</v>
          </cell>
          <cell r="E186">
            <v>7.0599583703135202E-3</v>
          </cell>
        </row>
        <row r="187">
          <cell r="A187" t="str">
            <v>DKK_CIBOR_EOD</v>
          </cell>
          <cell r="C187">
            <v>44876</v>
          </cell>
          <cell r="E187">
            <v>8.6647053307204493E-3</v>
          </cell>
        </row>
        <row r="188">
          <cell r="A188" t="str">
            <v>DKK_CIBOR_EOD</v>
          </cell>
          <cell r="C188">
            <v>45241</v>
          </cell>
          <cell r="E188">
            <v>1.0145614909115501E-2</v>
          </cell>
        </row>
        <row r="189">
          <cell r="A189" t="str">
            <v>DKK_CIBOR_EOD</v>
          </cell>
          <cell r="C189">
            <v>45606</v>
          </cell>
          <cell r="E189">
            <v>1.14860818911614E-2</v>
          </cell>
        </row>
        <row r="190">
          <cell r="A190" t="str">
            <v>DKK_CIBOR_EOD</v>
          </cell>
          <cell r="C190">
            <v>45971</v>
          </cell>
          <cell r="E190">
            <v>1.2696031675545401E-2</v>
          </cell>
        </row>
        <row r="191">
          <cell r="A191" t="str">
            <v>DKK_CIBOR_EOD</v>
          </cell>
          <cell r="C191">
            <v>46701</v>
          </cell>
          <cell r="E191">
            <v>1.4892832258937699E-2</v>
          </cell>
        </row>
        <row r="192">
          <cell r="A192" t="str">
            <v>DKK_CIBOR_EOD</v>
          </cell>
          <cell r="C192">
            <v>47796</v>
          </cell>
          <cell r="E192">
            <v>1.7087497296403801E-2</v>
          </cell>
        </row>
        <row r="193">
          <cell r="A193" t="str">
            <v>DKK_CIBOR_EOD</v>
          </cell>
          <cell r="C193">
            <v>49621</v>
          </cell>
          <cell r="E193">
            <v>1.8848608725141699E-2</v>
          </cell>
        </row>
        <row r="194">
          <cell r="A194" t="str">
            <v>DKK_CIBOR_EOD</v>
          </cell>
          <cell r="C194">
            <v>51446</v>
          </cell>
          <cell r="E194">
            <v>1.9165257656830401E-2</v>
          </cell>
        </row>
        <row r="195">
          <cell r="A195" t="str">
            <v>DKK_CIBOR_EOD</v>
          </cell>
          <cell r="C195">
            <v>53271</v>
          </cell>
          <cell r="E195">
            <v>1.91689037272679E-2</v>
          </cell>
        </row>
        <row r="196">
          <cell r="A196" t="str">
            <v>EUR_EONIA_EOD</v>
          </cell>
          <cell r="C196">
            <v>42322</v>
          </cell>
          <cell r="E196">
            <v>-1.33834069421861E-3</v>
          </cell>
        </row>
        <row r="197">
          <cell r="A197" t="str">
            <v>EUR_EONIA_EOD</v>
          </cell>
          <cell r="C197">
            <v>42328</v>
          </cell>
          <cell r="E197">
            <v>-1.3604642758443201E-3</v>
          </cell>
        </row>
        <row r="198">
          <cell r="A198" t="str">
            <v>EUR_EONIA_EOD</v>
          </cell>
          <cell r="C198">
            <v>42335</v>
          </cell>
          <cell r="E198">
            <v>-1.40164671485967E-3</v>
          </cell>
        </row>
        <row r="199">
          <cell r="A199" t="str">
            <v>EUR_EONIA_EOD</v>
          </cell>
          <cell r="C199">
            <v>42342</v>
          </cell>
          <cell r="E199">
            <v>-1.41263479660002E-3</v>
          </cell>
        </row>
        <row r="200">
          <cell r="A200" t="str">
            <v>EUR_EONIA_EOD</v>
          </cell>
          <cell r="C200">
            <v>42351</v>
          </cell>
          <cell r="E200">
            <v>-1.5575588007888E-3</v>
          </cell>
        </row>
        <row r="201">
          <cell r="A201" t="str">
            <v>EUR_EONIA_EOD</v>
          </cell>
          <cell r="C201">
            <v>42381</v>
          </cell>
          <cell r="E201">
            <v>-1.9801937212488002E-3</v>
          </cell>
        </row>
        <row r="202">
          <cell r="A202" t="str">
            <v>EUR_EONIA_EOD</v>
          </cell>
          <cell r="C202">
            <v>42412</v>
          </cell>
          <cell r="E202">
            <v>-2.1969629238775298E-3</v>
          </cell>
        </row>
        <row r="203">
          <cell r="A203" t="str">
            <v>EUR_EONIA_EOD</v>
          </cell>
          <cell r="C203">
            <v>42442</v>
          </cell>
          <cell r="E203">
            <v>-2.3447070785909E-3</v>
          </cell>
        </row>
        <row r="204">
          <cell r="A204" t="str">
            <v>EUR_EONIA_EOD</v>
          </cell>
          <cell r="C204">
            <v>42473</v>
          </cell>
          <cell r="E204">
            <v>-2.4583432911474E-3</v>
          </cell>
        </row>
        <row r="205">
          <cell r="A205" t="str">
            <v>EUR_EONIA_EOD</v>
          </cell>
          <cell r="C205">
            <v>42503</v>
          </cell>
          <cell r="E205">
            <v>-2.5411025491841898E-3</v>
          </cell>
        </row>
        <row r="206">
          <cell r="A206" t="str">
            <v>EUR_EONIA_EOD</v>
          </cell>
          <cell r="C206">
            <v>42533</v>
          </cell>
          <cell r="E206">
            <v>-2.6322918163850699E-3</v>
          </cell>
        </row>
        <row r="207">
          <cell r="A207" t="str">
            <v>EUR_EONIA_EOD</v>
          </cell>
          <cell r="C207">
            <v>42564</v>
          </cell>
          <cell r="E207">
            <v>-2.7009393183707901E-3</v>
          </cell>
        </row>
        <row r="208">
          <cell r="A208" t="str">
            <v>EUR_EONIA_EOD</v>
          </cell>
          <cell r="C208">
            <v>42594</v>
          </cell>
          <cell r="E208">
            <v>-2.7561975555696599E-3</v>
          </cell>
        </row>
        <row r="209">
          <cell r="A209" t="str">
            <v>EUR_EONIA_EOD</v>
          </cell>
          <cell r="C209">
            <v>42625</v>
          </cell>
          <cell r="E209">
            <v>-2.80476541606587E-3</v>
          </cell>
        </row>
        <row r="210">
          <cell r="A210" t="str">
            <v>EUR_EONIA_EOD</v>
          </cell>
          <cell r="C210">
            <v>42655</v>
          </cell>
          <cell r="E210">
            <v>-2.8754224951485501E-3</v>
          </cell>
        </row>
        <row r="211">
          <cell r="A211" t="str">
            <v>EUR_EONIA_EOD</v>
          </cell>
          <cell r="C211">
            <v>42686</v>
          </cell>
          <cell r="E211">
            <v>-2.8956902194559099E-3</v>
          </cell>
        </row>
        <row r="212">
          <cell r="A212" t="str">
            <v>EUR_EONIA_EOD</v>
          </cell>
          <cell r="C212">
            <v>42777</v>
          </cell>
          <cell r="E212">
            <v>-2.9717702377660801E-3</v>
          </cell>
        </row>
        <row r="213">
          <cell r="A213" t="str">
            <v>EUR_EONIA_EOD</v>
          </cell>
          <cell r="C213">
            <v>42868</v>
          </cell>
          <cell r="E213">
            <v>-3.00951930145681E-3</v>
          </cell>
        </row>
        <row r="214">
          <cell r="A214" t="str">
            <v>EUR_EONIA_EOD</v>
          </cell>
          <cell r="C214">
            <v>42959</v>
          </cell>
          <cell r="E214">
            <v>-2.9954578730813199E-3</v>
          </cell>
        </row>
        <row r="215">
          <cell r="A215" t="str">
            <v>EUR_EONIA_EOD</v>
          </cell>
          <cell r="C215">
            <v>43051</v>
          </cell>
          <cell r="E215">
            <v>-2.8996284341031402E-3</v>
          </cell>
        </row>
        <row r="216">
          <cell r="A216" t="str">
            <v>EUR_EONIA_EOD</v>
          </cell>
          <cell r="C216">
            <v>43416</v>
          </cell>
          <cell r="E216">
            <v>-2.3363598578108498E-3</v>
          </cell>
        </row>
        <row r="217">
          <cell r="A217" t="str">
            <v>EUR_EONIA_EOD</v>
          </cell>
          <cell r="C217">
            <v>43781</v>
          </cell>
          <cell r="E217">
            <v>-1.2781022022463301E-3</v>
          </cell>
        </row>
        <row r="218">
          <cell r="A218" t="str">
            <v>EUR_EONIA_EOD</v>
          </cell>
          <cell r="C218">
            <v>44146</v>
          </cell>
          <cell r="E218">
            <v>-6.36044205788E-6</v>
          </cell>
        </row>
        <row r="219">
          <cell r="A219" t="str">
            <v>EUR_EONIA_EOD</v>
          </cell>
          <cell r="C219">
            <v>44511</v>
          </cell>
          <cell r="E219">
            <v>1.4549081159882301E-3</v>
          </cell>
        </row>
        <row r="220">
          <cell r="A220" t="str">
            <v>EUR_EONIA_EOD</v>
          </cell>
          <cell r="C220">
            <v>44876</v>
          </cell>
          <cell r="E220">
            <v>3.0054010181684702E-3</v>
          </cell>
        </row>
        <row r="221">
          <cell r="A221" t="str">
            <v>EUR_EONIA_EOD</v>
          </cell>
          <cell r="C221">
            <v>45241</v>
          </cell>
          <cell r="E221">
            <v>4.5289386873220896E-3</v>
          </cell>
        </row>
        <row r="222">
          <cell r="A222" t="str">
            <v>EUR_EONIA_EOD</v>
          </cell>
          <cell r="C222">
            <v>45606</v>
          </cell>
          <cell r="E222">
            <v>5.9579468851293201E-3</v>
          </cell>
        </row>
        <row r="223">
          <cell r="A223" t="str">
            <v>EUR_EONIA_EOD</v>
          </cell>
          <cell r="C223">
            <v>45971</v>
          </cell>
          <cell r="E223">
            <v>7.2444222390227898E-3</v>
          </cell>
        </row>
        <row r="224">
          <cell r="A224" t="str">
            <v>EUR_EONIA_EOD</v>
          </cell>
          <cell r="C224">
            <v>46701</v>
          </cell>
          <cell r="E224">
            <v>9.4650793797824706E-3</v>
          </cell>
        </row>
        <row r="225">
          <cell r="A225" t="str">
            <v>EUR_EONIA_EOD</v>
          </cell>
          <cell r="C225">
            <v>47796</v>
          </cell>
          <cell r="E225">
            <v>1.19391903244307E-2</v>
          </cell>
        </row>
        <row r="226">
          <cell r="A226" t="str">
            <v>EUR_EONIA_EOD</v>
          </cell>
          <cell r="C226">
            <v>49621</v>
          </cell>
          <cell r="E226">
            <v>1.4263791245211601E-2</v>
          </cell>
        </row>
        <row r="227">
          <cell r="A227" t="str">
            <v>EUR_EONIA_EOD</v>
          </cell>
          <cell r="C227">
            <v>51446</v>
          </cell>
          <cell r="E227">
            <v>1.50131477788198E-2</v>
          </cell>
        </row>
        <row r="228">
          <cell r="A228" t="str">
            <v>EUR_EONIA_EOD</v>
          </cell>
          <cell r="C228">
            <v>53271</v>
          </cell>
          <cell r="E228">
            <v>1.5310425084921499E-2</v>
          </cell>
        </row>
        <row r="229">
          <cell r="A229" t="str">
            <v>EUR_EONIA_EOD</v>
          </cell>
          <cell r="C229">
            <v>55096</v>
          </cell>
          <cell r="E229">
            <v>1.54591352251825E-2</v>
          </cell>
        </row>
        <row r="230">
          <cell r="A230" t="str">
            <v>EUR_EONIA_EOD</v>
          </cell>
          <cell r="C230">
            <v>56921</v>
          </cell>
          <cell r="E230">
            <v>1.5606883036151899E-2</v>
          </cell>
        </row>
        <row r="231">
          <cell r="A231" t="str">
            <v>EUR_EONIA_EOD</v>
          </cell>
          <cell r="C231">
            <v>58746</v>
          </cell>
          <cell r="E231">
            <v>1.5391640462283401E-2</v>
          </cell>
        </row>
        <row r="232">
          <cell r="A232" t="str">
            <v>EUR_EONIA_EOD</v>
          </cell>
          <cell r="C232">
            <v>60571</v>
          </cell>
          <cell r="E232">
            <v>1.5173591778316901E-2</v>
          </cell>
        </row>
        <row r="233">
          <cell r="A233" t="str">
            <v>EUR_EURIBOR_EOD</v>
          </cell>
          <cell r="C233">
            <v>42322</v>
          </cell>
          <cell r="E233">
            <v>-1.39917471194315E-3</v>
          </cell>
        </row>
        <row r="234">
          <cell r="A234" t="str">
            <v>EUR_EURIBOR_EOD</v>
          </cell>
          <cell r="C234">
            <v>42328</v>
          </cell>
          <cell r="E234">
            <v>-1.44618557722465E-3</v>
          </cell>
        </row>
        <row r="235">
          <cell r="A235" t="str">
            <v>EUR_EURIBOR_EOD</v>
          </cell>
          <cell r="C235">
            <v>42351</v>
          </cell>
          <cell r="E235">
            <v>-1.50425941058439E-3</v>
          </cell>
        </row>
        <row r="236">
          <cell r="A236" t="str">
            <v>EUR_EURIBOR_EOD</v>
          </cell>
          <cell r="C236">
            <v>42381</v>
          </cell>
          <cell r="E236">
            <v>-1.49698187135884E-3</v>
          </cell>
        </row>
        <row r="237">
          <cell r="A237" t="str">
            <v>EUR_EURIBOR_EOD</v>
          </cell>
          <cell r="C237">
            <v>42412</v>
          </cell>
          <cell r="E237">
            <v>-1.48946174749244E-3</v>
          </cell>
        </row>
        <row r="238">
          <cell r="A238" t="str">
            <v>EUR_EURIBOR_EOD</v>
          </cell>
          <cell r="C238">
            <v>42503</v>
          </cell>
          <cell r="E238">
            <v>-1.59203334085316E-3</v>
          </cell>
        </row>
        <row r="239">
          <cell r="A239" t="str">
            <v>EUR_EURIBOR_EOD</v>
          </cell>
          <cell r="C239">
            <v>42594</v>
          </cell>
          <cell r="E239">
            <v>-1.7399204671921099E-3</v>
          </cell>
        </row>
        <row r="240">
          <cell r="A240" t="str">
            <v>EUR_EURIBOR_EOD</v>
          </cell>
          <cell r="C240">
            <v>42686</v>
          </cell>
          <cell r="E240">
            <v>-1.84872637681388E-3</v>
          </cell>
        </row>
        <row r="241">
          <cell r="A241" t="str">
            <v>EUR_EURIBOR_EOD</v>
          </cell>
          <cell r="C241">
            <v>42868</v>
          </cell>
          <cell r="E241">
            <v>-1.92827547507135E-3</v>
          </cell>
        </row>
        <row r="242">
          <cell r="A242" t="str">
            <v>EUR_EURIBOR_EOD</v>
          </cell>
          <cell r="C242">
            <v>43051</v>
          </cell>
          <cell r="E242">
            <v>-1.8484718073143399E-3</v>
          </cell>
        </row>
        <row r="243">
          <cell r="A243" t="str">
            <v>EUR_EURIBOR_EOD</v>
          </cell>
          <cell r="C243">
            <v>43416</v>
          </cell>
          <cell r="E243">
            <v>-1.29237893167287E-3</v>
          </cell>
        </row>
        <row r="244">
          <cell r="A244" t="str">
            <v>EUR_EURIBOR_EOD</v>
          </cell>
          <cell r="C244">
            <v>43781</v>
          </cell>
          <cell r="E244">
            <v>9.9803240060392009E-4</v>
          </cell>
        </row>
        <row r="245">
          <cell r="A245" t="str">
            <v>EUR_EURIBOR_EOD</v>
          </cell>
          <cell r="C245">
            <v>44146</v>
          </cell>
          <cell r="E245">
            <v>2.3381410989862898E-3</v>
          </cell>
        </row>
        <row r="246">
          <cell r="A246" t="str">
            <v>EUR_EURIBOR_EOD</v>
          </cell>
          <cell r="C246">
            <v>44511</v>
          </cell>
          <cell r="E246">
            <v>3.7807541382504999E-3</v>
          </cell>
        </row>
        <row r="247">
          <cell r="A247" t="str">
            <v>EUR_EURIBOR_EOD</v>
          </cell>
          <cell r="C247">
            <v>44876</v>
          </cell>
          <cell r="E247">
            <v>5.2788024145327198E-3</v>
          </cell>
        </row>
        <row r="248">
          <cell r="A248" t="str">
            <v>EUR_EURIBOR_EOD</v>
          </cell>
          <cell r="C248">
            <v>45241</v>
          </cell>
          <cell r="E248">
            <v>6.7266396412838199E-3</v>
          </cell>
        </row>
        <row r="249">
          <cell r="A249" t="str">
            <v>EUR_EURIBOR_EOD</v>
          </cell>
          <cell r="C249">
            <v>45606</v>
          </cell>
          <cell r="E249">
            <v>8.0718799763153503E-3</v>
          </cell>
        </row>
        <row r="250">
          <cell r="A250" t="str">
            <v>EUR_EURIBOR_EOD</v>
          </cell>
          <cell r="C250">
            <v>45971</v>
          </cell>
          <cell r="E250">
            <v>9.2769085538056094E-3</v>
          </cell>
        </row>
        <row r="251">
          <cell r="A251" t="str">
            <v>EUR_EURIBOR_EOD</v>
          </cell>
          <cell r="C251">
            <v>46701</v>
          </cell>
          <cell r="E251">
            <v>1.1357091770866299E-2</v>
          </cell>
        </row>
        <row r="252">
          <cell r="A252" t="str">
            <v>EUR_EURIBOR_EOD</v>
          </cell>
          <cell r="C252">
            <v>47796</v>
          </cell>
          <cell r="E252">
            <v>1.3611454261673201E-2</v>
          </cell>
        </row>
        <row r="253">
          <cell r="A253" t="str">
            <v>EUR_EURIBOR_EOD</v>
          </cell>
          <cell r="C253">
            <v>49621</v>
          </cell>
          <cell r="E253">
            <v>1.55922502055231E-2</v>
          </cell>
        </row>
        <row r="254">
          <cell r="A254" t="str">
            <v>EUR_EURIBOR_EOD</v>
          </cell>
          <cell r="C254">
            <v>51446</v>
          </cell>
          <cell r="E254">
            <v>1.6119429504253199E-2</v>
          </cell>
        </row>
        <row r="255">
          <cell r="A255" t="str">
            <v>EUR_EURIBOR_EOD</v>
          </cell>
          <cell r="C255">
            <v>53271</v>
          </cell>
          <cell r="E255">
            <v>1.6241612012483201E-2</v>
          </cell>
        </row>
        <row r="256">
          <cell r="A256" t="str">
            <v>EUR_EURIBOR_EOD</v>
          </cell>
          <cell r="C256">
            <v>55096</v>
          </cell>
          <cell r="E256">
            <v>1.62704757108461E-2</v>
          </cell>
        </row>
        <row r="257">
          <cell r="A257" t="str">
            <v>EUR_EURIBOR_EOD</v>
          </cell>
          <cell r="C257">
            <v>56921</v>
          </cell>
          <cell r="E257">
            <v>1.6298740560477601E-2</v>
          </cell>
        </row>
        <row r="258">
          <cell r="A258" t="str">
            <v>EUR_EURIBOR_EOD</v>
          </cell>
          <cell r="C258">
            <v>58746</v>
          </cell>
          <cell r="E258">
            <v>1.6003240058334402E-2</v>
          </cell>
        </row>
        <row r="259">
          <cell r="A259" t="str">
            <v>EUR_EURIBOR_EOD</v>
          </cell>
          <cell r="C259">
            <v>60571</v>
          </cell>
          <cell r="E259">
            <v>1.5705236676608201E-2</v>
          </cell>
        </row>
        <row r="260">
          <cell r="A260" t="str">
            <v>EUR_EURIBOR_EOD</v>
          </cell>
          <cell r="C260">
            <v>62396</v>
          </cell>
          <cell r="E260">
            <v>1.54384316890731E-2</v>
          </cell>
        </row>
        <row r="261">
          <cell r="A261" t="str">
            <v>EUR_EURIBOR_EOD</v>
          </cell>
          <cell r="C261">
            <v>64221</v>
          </cell>
          <cell r="E261">
            <v>1.51719200492709E-2</v>
          </cell>
        </row>
        <row r="262">
          <cell r="A262" t="str">
            <v>GBP_LIBOR_EOD</v>
          </cell>
          <cell r="C262">
            <v>42322</v>
          </cell>
          <cell r="E262">
            <v>4.81870457444376E-3</v>
          </cell>
        </row>
        <row r="263">
          <cell r="A263" t="str">
            <v>GBP_LIBOR_EOD</v>
          </cell>
          <cell r="C263">
            <v>42328</v>
          </cell>
          <cell r="E263">
            <v>4.8591735806733797E-3</v>
          </cell>
        </row>
        <row r="264">
          <cell r="A264" t="str">
            <v>GBP_LIBOR_EOD</v>
          </cell>
          <cell r="C264">
            <v>42351</v>
          </cell>
          <cell r="E264">
            <v>5.0894821104699199E-3</v>
          </cell>
        </row>
        <row r="265">
          <cell r="A265" t="str">
            <v>GBP_LIBOR_EOD</v>
          </cell>
          <cell r="C265">
            <v>42381</v>
          </cell>
          <cell r="E265">
            <v>5.28228122076424E-3</v>
          </cell>
        </row>
        <row r="266">
          <cell r="A266" t="str">
            <v>GBP_LIBOR_EOD</v>
          </cell>
          <cell r="C266">
            <v>42412</v>
          </cell>
          <cell r="E266">
            <v>5.4776728267854798E-3</v>
          </cell>
        </row>
        <row r="267">
          <cell r="A267" t="str">
            <v>GBP_LIBOR_EOD</v>
          </cell>
          <cell r="C267">
            <v>42503</v>
          </cell>
          <cell r="E267">
            <v>5.8745581617620397E-3</v>
          </cell>
        </row>
        <row r="268">
          <cell r="A268" t="str">
            <v>GBP_LIBOR_EOD</v>
          </cell>
          <cell r="C268">
            <v>42594</v>
          </cell>
          <cell r="E268">
            <v>6.1841325357060101E-3</v>
          </cell>
        </row>
        <row r="269">
          <cell r="A269" t="str">
            <v>GBP_LIBOR_EOD</v>
          </cell>
          <cell r="C269">
            <v>42686</v>
          </cell>
          <cell r="E269">
            <v>6.5592121771514602E-3</v>
          </cell>
        </row>
        <row r="270">
          <cell r="A270" t="str">
            <v>GBP_LIBOR_EOD</v>
          </cell>
          <cell r="C270">
            <v>42868</v>
          </cell>
          <cell r="E270">
            <v>7.5231568905834798E-3</v>
          </cell>
        </row>
        <row r="271">
          <cell r="A271" t="str">
            <v>GBP_LIBOR_EOD</v>
          </cell>
          <cell r="C271">
            <v>43051</v>
          </cell>
          <cell r="E271">
            <v>8.6134979871759099E-3</v>
          </cell>
        </row>
        <row r="272">
          <cell r="A272" t="str">
            <v>GBP_LIBOR_EOD</v>
          </cell>
          <cell r="C272">
            <v>43416</v>
          </cell>
          <cell r="E272">
            <v>1.1927241644084201E-2</v>
          </cell>
        </row>
        <row r="273">
          <cell r="A273" t="str">
            <v>GBP_LIBOR_EOD</v>
          </cell>
          <cell r="C273">
            <v>43781</v>
          </cell>
          <cell r="E273">
            <v>1.37116607066961E-2</v>
          </cell>
        </row>
        <row r="274">
          <cell r="A274" t="str">
            <v>GBP_LIBOR_EOD</v>
          </cell>
          <cell r="C274">
            <v>44146</v>
          </cell>
          <cell r="E274">
            <v>1.5209284100014601E-2</v>
          </cell>
        </row>
        <row r="275">
          <cell r="A275" t="str">
            <v>GBP_LIBOR_EOD</v>
          </cell>
          <cell r="C275">
            <v>44511</v>
          </cell>
          <cell r="E275">
            <v>1.6456294898049201E-2</v>
          </cell>
        </row>
        <row r="276">
          <cell r="A276" t="str">
            <v>GBP_LIBOR_EOD</v>
          </cell>
          <cell r="C276">
            <v>44876</v>
          </cell>
          <cell r="E276">
            <v>1.74955821968606E-2</v>
          </cell>
        </row>
        <row r="277">
          <cell r="A277" t="str">
            <v>GBP_LIBOR_EOD</v>
          </cell>
          <cell r="C277">
            <v>45241</v>
          </cell>
          <cell r="E277">
            <v>1.8351397308741298E-2</v>
          </cell>
        </row>
        <row r="278">
          <cell r="A278" t="str">
            <v>GBP_LIBOR_EOD</v>
          </cell>
          <cell r="C278">
            <v>45606</v>
          </cell>
          <cell r="E278">
            <v>1.9071491439919101E-2</v>
          </cell>
        </row>
        <row r="279">
          <cell r="A279" t="str">
            <v>GBP_LIBOR_EOD</v>
          </cell>
          <cell r="C279">
            <v>45971</v>
          </cell>
          <cell r="E279">
            <v>1.96716624382774E-2</v>
          </cell>
        </row>
        <row r="280">
          <cell r="A280" t="str">
            <v>GBP_LIBOR_EOD</v>
          </cell>
          <cell r="C280">
            <v>46701</v>
          </cell>
          <cell r="E280">
            <v>2.06288832179214E-2</v>
          </cell>
        </row>
        <row r="281">
          <cell r="A281" t="str">
            <v>GBP_LIBOR_EOD</v>
          </cell>
          <cell r="C281">
            <v>47796</v>
          </cell>
          <cell r="E281">
            <v>2.1542287474084099E-2</v>
          </cell>
        </row>
        <row r="282">
          <cell r="A282" t="str">
            <v>GBP_LIBOR_EOD</v>
          </cell>
          <cell r="C282">
            <v>49621</v>
          </cell>
          <cell r="E282">
            <v>2.2014600977124901E-2</v>
          </cell>
        </row>
        <row r="283">
          <cell r="A283" t="str">
            <v>GBP_LIBOR_EOD</v>
          </cell>
          <cell r="C283">
            <v>51446</v>
          </cell>
          <cell r="E283">
            <v>2.1770126585821999E-2</v>
          </cell>
        </row>
        <row r="284">
          <cell r="A284" t="str">
            <v>GBP_LIBOR_EOD</v>
          </cell>
          <cell r="C284">
            <v>53271</v>
          </cell>
          <cell r="E284">
            <v>2.1456624766810001E-2</v>
          </cell>
        </row>
        <row r="285">
          <cell r="A285" t="str">
            <v>GBP_LIBOR_EOD</v>
          </cell>
          <cell r="C285">
            <v>55096</v>
          </cell>
          <cell r="E285">
            <v>2.0989205610239401E-2</v>
          </cell>
        </row>
        <row r="286">
          <cell r="A286" t="str">
            <v>GBP_LIBOR_EOD</v>
          </cell>
          <cell r="C286">
            <v>56921</v>
          </cell>
          <cell r="E286">
            <v>2.0521109913819599E-2</v>
          </cell>
        </row>
        <row r="287">
          <cell r="A287" t="str">
            <v>GBP_LIBOR_EOD</v>
          </cell>
          <cell r="C287">
            <v>58746</v>
          </cell>
          <cell r="E287">
            <v>2.02078918266109E-2</v>
          </cell>
        </row>
        <row r="288">
          <cell r="A288" t="str">
            <v>GBP_LIBOR_EOD</v>
          </cell>
          <cell r="C288">
            <v>60571</v>
          </cell>
          <cell r="E288">
            <v>1.98956988531972E-2</v>
          </cell>
        </row>
        <row r="289">
          <cell r="A289" t="str">
            <v>GBP_LIBOR_EOD</v>
          </cell>
          <cell r="C289">
            <v>62396</v>
          </cell>
          <cell r="E289">
            <v>1.98959389191233E-2</v>
          </cell>
        </row>
        <row r="290">
          <cell r="A290" t="str">
            <v>GBP_LIBOR_EOD</v>
          </cell>
          <cell r="C290">
            <v>64221</v>
          </cell>
          <cell r="E290">
            <v>1.9898420502439899E-2</v>
          </cell>
        </row>
        <row r="291">
          <cell r="A291" t="str">
            <v>GBP_SONIA_EOD</v>
          </cell>
          <cell r="C291">
            <v>42322</v>
          </cell>
          <cell r="E291">
            <v>4.6419114481650904E-3</v>
          </cell>
        </row>
        <row r="292">
          <cell r="A292" t="str">
            <v>GBP_SONIA_EOD</v>
          </cell>
          <cell r="C292">
            <v>42328</v>
          </cell>
          <cell r="E292">
            <v>4.6372937864150102E-3</v>
          </cell>
        </row>
        <row r="293">
          <cell r="A293" t="str">
            <v>GBP_SONIA_EOD</v>
          </cell>
          <cell r="C293">
            <v>42335</v>
          </cell>
          <cell r="E293">
            <v>4.6245898173427101E-3</v>
          </cell>
        </row>
        <row r="294">
          <cell r="A294" t="str">
            <v>GBP_SONIA_EOD</v>
          </cell>
          <cell r="C294">
            <v>42342</v>
          </cell>
          <cell r="E294">
            <v>4.6247963827146001E-3</v>
          </cell>
        </row>
        <row r="295">
          <cell r="A295" t="str">
            <v>GBP_SONIA_EOD</v>
          </cell>
          <cell r="C295">
            <v>42351</v>
          </cell>
          <cell r="E295">
            <v>4.6250619667641798E-3</v>
          </cell>
        </row>
        <row r="296">
          <cell r="A296" t="str">
            <v>GBP_SONIA_EOD</v>
          </cell>
          <cell r="C296">
            <v>42381</v>
          </cell>
          <cell r="E296">
            <v>4.5426211968299397E-3</v>
          </cell>
        </row>
        <row r="297">
          <cell r="A297" t="str">
            <v>GBP_SONIA_EOD</v>
          </cell>
          <cell r="C297">
            <v>42412</v>
          </cell>
          <cell r="E297">
            <v>4.5937526891045204E-3</v>
          </cell>
        </row>
        <row r="298">
          <cell r="A298" t="str">
            <v>GBP_SONIA_EOD</v>
          </cell>
          <cell r="C298">
            <v>42442</v>
          </cell>
          <cell r="E298">
            <v>4.66070930519219E-3</v>
          </cell>
        </row>
        <row r="299">
          <cell r="A299" t="str">
            <v>GBP_SONIA_EOD</v>
          </cell>
          <cell r="C299">
            <v>42473</v>
          </cell>
          <cell r="E299">
            <v>4.7168643364861899E-3</v>
          </cell>
        </row>
        <row r="300">
          <cell r="A300" t="str">
            <v>GBP_SONIA_EOD</v>
          </cell>
          <cell r="C300">
            <v>42503</v>
          </cell>
          <cell r="E300">
            <v>4.7539859292707503E-3</v>
          </cell>
        </row>
        <row r="301">
          <cell r="A301" t="str">
            <v>GBP_SONIA_EOD</v>
          </cell>
          <cell r="C301">
            <v>42533</v>
          </cell>
          <cell r="E301">
            <v>4.8495614658173297E-3</v>
          </cell>
        </row>
        <row r="302">
          <cell r="A302" t="str">
            <v>GBP_SONIA_EOD</v>
          </cell>
          <cell r="C302">
            <v>42564</v>
          </cell>
          <cell r="E302">
            <v>4.9361927342657002E-3</v>
          </cell>
        </row>
        <row r="303">
          <cell r="A303" t="str">
            <v>GBP_SONIA_EOD</v>
          </cell>
          <cell r="C303">
            <v>42594</v>
          </cell>
          <cell r="E303">
            <v>5.0248542106061996E-3</v>
          </cell>
        </row>
        <row r="304">
          <cell r="A304" t="str">
            <v>GBP_SONIA_EOD</v>
          </cell>
          <cell r="C304">
            <v>42625</v>
          </cell>
          <cell r="E304">
            <v>5.1708922628952896E-3</v>
          </cell>
        </row>
        <row r="305">
          <cell r="A305" t="str">
            <v>GBP_SONIA_EOD</v>
          </cell>
          <cell r="C305">
            <v>42655</v>
          </cell>
          <cell r="E305">
            <v>5.2335748624557296E-3</v>
          </cell>
        </row>
        <row r="306">
          <cell r="A306" t="str">
            <v>GBP_SONIA_EOD</v>
          </cell>
          <cell r="C306">
            <v>42686</v>
          </cell>
          <cell r="E306">
            <v>5.3466566258202099E-3</v>
          </cell>
        </row>
        <row r="307">
          <cell r="A307" t="str">
            <v>GBP_SONIA_EOD</v>
          </cell>
          <cell r="C307">
            <v>42777</v>
          </cell>
          <cell r="E307">
            <v>5.7611232498673897E-3</v>
          </cell>
        </row>
        <row r="308">
          <cell r="A308" t="str">
            <v>GBP_SONIA_EOD</v>
          </cell>
          <cell r="C308">
            <v>42868</v>
          </cell>
          <cell r="E308">
            <v>6.2250219192157598E-3</v>
          </cell>
        </row>
        <row r="309">
          <cell r="A309" t="str">
            <v>GBP_SONIA_EOD</v>
          </cell>
          <cell r="C309">
            <v>42959</v>
          </cell>
          <cell r="E309">
            <v>6.7047338731778001E-3</v>
          </cell>
        </row>
        <row r="310">
          <cell r="A310" t="str">
            <v>GBP_SONIA_EOD</v>
          </cell>
          <cell r="C310">
            <v>43051</v>
          </cell>
          <cell r="E310">
            <v>7.2077322839919902E-3</v>
          </cell>
        </row>
        <row r="311">
          <cell r="A311" t="str">
            <v>GBP_SONIA_EOD</v>
          </cell>
          <cell r="C311">
            <v>43416</v>
          </cell>
          <cell r="E311">
            <v>9.0065883429379604E-3</v>
          </cell>
        </row>
        <row r="312">
          <cell r="A312" t="str">
            <v>GBP_SONIA_EOD</v>
          </cell>
          <cell r="C312">
            <v>43781</v>
          </cell>
          <cell r="E312">
            <v>1.0621031951353201E-2</v>
          </cell>
        </row>
        <row r="313">
          <cell r="A313" t="str">
            <v>GBP_SONIA_EOD</v>
          </cell>
          <cell r="C313">
            <v>44146</v>
          </cell>
          <cell r="E313">
            <v>1.2001273133343201E-2</v>
          </cell>
        </row>
        <row r="314">
          <cell r="A314" t="str">
            <v>GBP_SONIA_EOD</v>
          </cell>
          <cell r="C314">
            <v>44511</v>
          </cell>
          <cell r="E314">
            <v>1.32268850720883E-2</v>
          </cell>
        </row>
        <row r="315">
          <cell r="A315" t="str">
            <v>GBP_SONIA_EOD</v>
          </cell>
          <cell r="C315">
            <v>44876</v>
          </cell>
          <cell r="E315">
            <v>1.42706089013457E-2</v>
          </cell>
        </row>
        <row r="316">
          <cell r="A316" t="str">
            <v>GBP_SONIA_EOD</v>
          </cell>
          <cell r="C316">
            <v>45241</v>
          </cell>
          <cell r="E316">
            <v>1.5157654900711101E-2</v>
          </cell>
        </row>
        <row r="317">
          <cell r="A317" t="str">
            <v>GBP_SONIA_EOD</v>
          </cell>
          <cell r="C317">
            <v>45606</v>
          </cell>
          <cell r="E317">
            <v>1.5930695604718801E-2</v>
          </cell>
        </row>
        <row r="318">
          <cell r="A318" t="str">
            <v>GBP_SONIA_EOD</v>
          </cell>
          <cell r="C318">
            <v>45971</v>
          </cell>
          <cell r="E318">
            <v>1.6595662065749101E-2</v>
          </cell>
        </row>
        <row r="319">
          <cell r="A319" t="str">
            <v>GBP_SONIA_EOD</v>
          </cell>
          <cell r="C319">
            <v>46701</v>
          </cell>
          <cell r="E319">
            <v>1.77395334900541E-2</v>
          </cell>
        </row>
        <row r="320">
          <cell r="A320" t="str">
            <v>GBP_SONIA_EOD</v>
          </cell>
          <cell r="C320">
            <v>47796</v>
          </cell>
          <cell r="E320">
            <v>1.8938375407438798E-2</v>
          </cell>
        </row>
        <row r="321">
          <cell r="A321" t="str">
            <v>GBP_SONIA_EOD</v>
          </cell>
          <cell r="C321">
            <v>49621</v>
          </cell>
          <cell r="E321">
            <v>1.9809183643028899E-2</v>
          </cell>
        </row>
        <row r="322">
          <cell r="A322" t="str">
            <v>GBP_SONIA_EOD</v>
          </cell>
          <cell r="C322">
            <v>51446</v>
          </cell>
          <cell r="E322">
            <v>1.9826491676072599E-2</v>
          </cell>
        </row>
        <row r="323">
          <cell r="A323" t="str">
            <v>GBP_SONIA_EOD</v>
          </cell>
          <cell r="C323">
            <v>53271</v>
          </cell>
          <cell r="E323">
            <v>1.9711785367905299E-2</v>
          </cell>
        </row>
        <row r="324">
          <cell r="A324" t="str">
            <v>GBP_SONIA_EOD</v>
          </cell>
          <cell r="C324">
            <v>55096</v>
          </cell>
          <cell r="E324">
            <v>1.9365467777352301E-2</v>
          </cell>
        </row>
        <row r="325">
          <cell r="A325" t="str">
            <v>GBP_SONIA_EOD</v>
          </cell>
          <cell r="C325">
            <v>56921</v>
          </cell>
          <cell r="E325">
            <v>1.9018132632683499E-2</v>
          </cell>
        </row>
        <row r="326">
          <cell r="A326" t="str">
            <v>GBP_SONIA_EOD</v>
          </cell>
          <cell r="C326">
            <v>58746</v>
          </cell>
          <cell r="E326">
            <v>1.8796412120840301E-2</v>
          </cell>
        </row>
        <row r="327">
          <cell r="A327" t="str">
            <v>GBP_SONIA_EOD</v>
          </cell>
          <cell r="C327">
            <v>60571</v>
          </cell>
          <cell r="E327">
            <v>1.8575523035138201E-2</v>
          </cell>
        </row>
        <row r="328">
          <cell r="A328" t="str">
            <v>GBP_SONIA_EOD</v>
          </cell>
          <cell r="C328">
            <v>62396</v>
          </cell>
          <cell r="E328">
            <v>1.8608649353370098E-2</v>
          </cell>
        </row>
        <row r="329">
          <cell r="A329" t="str">
            <v>GBP_SONIA_EOD</v>
          </cell>
          <cell r="C329">
            <v>64221</v>
          </cell>
          <cell r="E329">
            <v>1.8643598077921701E-2</v>
          </cell>
        </row>
        <row r="330">
          <cell r="A330" t="str">
            <v>HKD_HIBOR_EOD</v>
          </cell>
          <cell r="C330">
            <v>42322</v>
          </cell>
          <cell r="E330">
            <v>4.5709914134603002E-4</v>
          </cell>
        </row>
        <row r="331">
          <cell r="A331" t="str">
            <v>HKD_HIBOR_EOD</v>
          </cell>
          <cell r="C331">
            <v>42328</v>
          </cell>
          <cell r="E331">
            <v>8.5499299025064001E-4</v>
          </cell>
        </row>
        <row r="332">
          <cell r="A332" t="str">
            <v>HKD_HIBOR_EOD</v>
          </cell>
          <cell r="C332">
            <v>42351</v>
          </cell>
          <cell r="E332">
            <v>1.9545240338229701E-3</v>
          </cell>
        </row>
        <row r="333">
          <cell r="A333" t="str">
            <v>HKD_HIBOR_EOD</v>
          </cell>
          <cell r="C333">
            <v>42381</v>
          </cell>
          <cell r="E333">
            <v>2.9080463553531298E-3</v>
          </cell>
        </row>
        <row r="334">
          <cell r="A334" t="str">
            <v>HKD_HIBOR_EOD</v>
          </cell>
          <cell r="C334">
            <v>42412</v>
          </cell>
          <cell r="E334">
            <v>3.6928171143657102E-3</v>
          </cell>
        </row>
        <row r="335">
          <cell r="A335" t="str">
            <v>HKD_HIBOR_EOD</v>
          </cell>
          <cell r="C335">
            <v>42503</v>
          </cell>
          <cell r="E335">
            <v>5.4758175843627101E-3</v>
          </cell>
        </row>
        <row r="336">
          <cell r="A336" t="str">
            <v>HKD_HIBOR_EOD</v>
          </cell>
          <cell r="C336">
            <v>42594</v>
          </cell>
          <cell r="E336">
            <v>6.0767101037634396E-3</v>
          </cell>
        </row>
        <row r="337">
          <cell r="A337" t="str">
            <v>HKD_HIBOR_EOD</v>
          </cell>
          <cell r="C337">
            <v>42686</v>
          </cell>
          <cell r="E337">
            <v>6.6842058376630703E-3</v>
          </cell>
        </row>
        <row r="338">
          <cell r="A338" t="str">
            <v>HKD_HIBOR_EOD</v>
          </cell>
          <cell r="C338">
            <v>42868</v>
          </cell>
          <cell r="E338">
            <v>8.3018751001166999E-3</v>
          </cell>
        </row>
        <row r="339">
          <cell r="A339" t="str">
            <v>HKD_HIBOR_EOD</v>
          </cell>
          <cell r="C339">
            <v>43051</v>
          </cell>
          <cell r="E339">
            <v>9.9330789807967699E-3</v>
          </cell>
        </row>
        <row r="340">
          <cell r="A340" t="str">
            <v>HKD_HIBOR_EOD</v>
          </cell>
          <cell r="C340">
            <v>43416</v>
          </cell>
          <cell r="E340">
            <v>1.27781529154958E-2</v>
          </cell>
        </row>
        <row r="341">
          <cell r="A341" t="str">
            <v>HKD_HIBOR_EOD</v>
          </cell>
          <cell r="C341">
            <v>43781</v>
          </cell>
          <cell r="E341">
            <v>1.4846634411472E-2</v>
          </cell>
        </row>
        <row r="342">
          <cell r="A342" t="str">
            <v>HKD_HIBOR_EOD</v>
          </cell>
          <cell r="C342">
            <v>44146</v>
          </cell>
          <cell r="E342">
            <v>1.6446761131727401E-2</v>
          </cell>
        </row>
        <row r="343">
          <cell r="A343" t="str">
            <v>HKD_HIBOR_EOD</v>
          </cell>
          <cell r="C343">
            <v>44511</v>
          </cell>
          <cell r="E343">
            <v>1.75678912357645E-2</v>
          </cell>
        </row>
        <row r="344">
          <cell r="A344" t="str">
            <v>HKD_HIBOR_EOD</v>
          </cell>
          <cell r="C344">
            <v>44876</v>
          </cell>
          <cell r="E344">
            <v>1.8686389296936199E-2</v>
          </cell>
        </row>
        <row r="345">
          <cell r="A345" t="str">
            <v>HKD_HIBOR_EOD</v>
          </cell>
          <cell r="C345">
            <v>45241</v>
          </cell>
          <cell r="E345">
            <v>1.9447875461970299E-2</v>
          </cell>
        </row>
        <row r="346">
          <cell r="A346" t="str">
            <v>HKD_HIBOR_EOD</v>
          </cell>
          <cell r="C346">
            <v>45606</v>
          </cell>
          <cell r="E346">
            <v>2.02064029648816E-2</v>
          </cell>
        </row>
        <row r="347">
          <cell r="A347" t="str">
            <v>HKD_HIBOR_EOD</v>
          </cell>
          <cell r="C347">
            <v>45971</v>
          </cell>
          <cell r="E347">
            <v>2.0964930467792998E-2</v>
          </cell>
        </row>
        <row r="348">
          <cell r="A348" t="str">
            <v>HUF_BUBOR_EOD</v>
          </cell>
          <cell r="C348">
            <v>42322</v>
          </cell>
          <cell r="E348">
            <v>1.12536461935506E-2</v>
          </cell>
        </row>
        <row r="349">
          <cell r="A349" t="str">
            <v>HUF_BUBOR_EOD</v>
          </cell>
          <cell r="C349">
            <v>42328</v>
          </cell>
          <cell r="E349">
            <v>1.18893534407917E-2</v>
          </cell>
        </row>
        <row r="350">
          <cell r="A350" t="str">
            <v>HUF_BUBOR_EOD</v>
          </cell>
          <cell r="C350">
            <v>42351</v>
          </cell>
          <cell r="E350">
            <v>1.32800315725986E-2</v>
          </cell>
        </row>
        <row r="351">
          <cell r="A351" t="str">
            <v>HUF_BUBOR_EOD</v>
          </cell>
          <cell r="C351">
            <v>42381</v>
          </cell>
          <cell r="E351">
            <v>1.35005706100587E-2</v>
          </cell>
        </row>
        <row r="352">
          <cell r="A352" t="str">
            <v>HUF_BUBOR_EOD</v>
          </cell>
          <cell r="C352">
            <v>42412</v>
          </cell>
          <cell r="E352">
            <v>1.35571106192803E-2</v>
          </cell>
        </row>
        <row r="353">
          <cell r="A353" t="str">
            <v>HUF_BUBOR_EOD</v>
          </cell>
          <cell r="C353">
            <v>42503</v>
          </cell>
          <cell r="E353">
            <v>1.3353203925687099E-2</v>
          </cell>
        </row>
        <row r="354">
          <cell r="A354" t="str">
            <v>HUF_BUBOR_EOD</v>
          </cell>
          <cell r="C354">
            <v>42594</v>
          </cell>
          <cell r="E354">
            <v>1.31907389467921E-2</v>
          </cell>
        </row>
        <row r="355">
          <cell r="A355" t="str">
            <v>HUF_BUBOR_EOD</v>
          </cell>
          <cell r="C355">
            <v>42686</v>
          </cell>
          <cell r="E355">
            <v>1.31764961139774E-2</v>
          </cell>
        </row>
        <row r="356">
          <cell r="A356" t="str">
            <v>HUF_BUBOR_EOD</v>
          </cell>
          <cell r="C356">
            <v>42868</v>
          </cell>
          <cell r="E356">
            <v>1.3547887195734199E-2</v>
          </cell>
        </row>
        <row r="357">
          <cell r="A357" t="str">
            <v>HUF_BUBOR_EOD</v>
          </cell>
          <cell r="C357">
            <v>43051</v>
          </cell>
          <cell r="E357">
            <v>1.3932192708306101E-2</v>
          </cell>
        </row>
        <row r="358">
          <cell r="A358" t="str">
            <v>HUF_BUBOR_EOD</v>
          </cell>
          <cell r="C358">
            <v>43416</v>
          </cell>
          <cell r="E358">
            <v>1.4972712334323599E-2</v>
          </cell>
        </row>
        <row r="359">
          <cell r="A359" t="str">
            <v>HUF_BUBOR_EOD</v>
          </cell>
          <cell r="C359">
            <v>43781</v>
          </cell>
          <cell r="E359">
            <v>1.6279428071550001E-2</v>
          </cell>
        </row>
        <row r="360">
          <cell r="A360" t="str">
            <v>HUF_BUBOR_EOD</v>
          </cell>
          <cell r="C360">
            <v>44146</v>
          </cell>
          <cell r="E360">
            <v>1.8200510290815201E-2</v>
          </cell>
        </row>
        <row r="361">
          <cell r="A361" t="str">
            <v>HUF_BUBOR_EOD</v>
          </cell>
          <cell r="C361">
            <v>44511</v>
          </cell>
          <cell r="E361">
            <v>2.0408378685311299E-2</v>
          </cell>
        </row>
        <row r="362">
          <cell r="A362" t="str">
            <v>HUF_BUBOR_EOD</v>
          </cell>
          <cell r="C362">
            <v>44876</v>
          </cell>
          <cell r="E362">
            <v>2.25996420473175E-2</v>
          </cell>
        </row>
        <row r="363">
          <cell r="A363" t="str">
            <v>HUF_BUBOR_EOD</v>
          </cell>
          <cell r="C363">
            <v>45241</v>
          </cell>
          <cell r="E363">
            <v>2.4506230412620001E-2</v>
          </cell>
        </row>
        <row r="364">
          <cell r="A364" t="str">
            <v>HUF_BUBOR_EOD</v>
          </cell>
          <cell r="C364">
            <v>45606</v>
          </cell>
          <cell r="E364">
            <v>2.5996684691550899E-2</v>
          </cell>
        </row>
        <row r="365">
          <cell r="A365" t="str">
            <v>HUF_BUBOR_EOD</v>
          </cell>
          <cell r="C365">
            <v>45971</v>
          </cell>
          <cell r="E365">
            <v>2.72430018087155E-2</v>
          </cell>
        </row>
        <row r="366">
          <cell r="A366" t="str">
            <v>JPY_LIBOR_EOD</v>
          </cell>
          <cell r="C366">
            <v>42322</v>
          </cell>
          <cell r="E366">
            <v>3.6205918350543998E-4</v>
          </cell>
        </row>
        <row r="367">
          <cell r="A367" t="str">
            <v>JPY_LIBOR_EOD</v>
          </cell>
          <cell r="C367">
            <v>42328</v>
          </cell>
          <cell r="E367">
            <v>3.6404994802838997E-4</v>
          </cell>
        </row>
        <row r="368">
          <cell r="A368" t="str">
            <v>JPY_LIBOR_EOD</v>
          </cell>
          <cell r="C368">
            <v>42351</v>
          </cell>
          <cell r="E368">
            <v>4.0513429067675998E-4</v>
          </cell>
        </row>
        <row r="369">
          <cell r="A369" t="str">
            <v>JPY_LIBOR_EOD</v>
          </cell>
          <cell r="C369">
            <v>42381</v>
          </cell>
          <cell r="E369">
            <v>4.8771478108523998E-4</v>
          </cell>
        </row>
        <row r="370">
          <cell r="A370" t="str">
            <v>JPY_LIBOR_EOD</v>
          </cell>
          <cell r="C370">
            <v>42412</v>
          </cell>
          <cell r="E370">
            <v>6.9236475199175999E-4</v>
          </cell>
        </row>
        <row r="371">
          <cell r="A371" t="str">
            <v>JPY_LIBOR_EOD</v>
          </cell>
          <cell r="C371">
            <v>42503</v>
          </cell>
          <cell r="E371">
            <v>1.18385056758251E-3</v>
          </cell>
        </row>
        <row r="372">
          <cell r="A372" t="str">
            <v>JPY_LIBOR_EOD</v>
          </cell>
          <cell r="C372">
            <v>42594</v>
          </cell>
          <cell r="E372">
            <v>1.160172867157E-3</v>
          </cell>
        </row>
        <row r="373">
          <cell r="A373" t="str">
            <v>JPY_LIBOR_EOD</v>
          </cell>
          <cell r="C373">
            <v>42686</v>
          </cell>
          <cell r="E373">
            <v>1.1128048250501699E-3</v>
          </cell>
        </row>
        <row r="374">
          <cell r="A374" t="str">
            <v>JPY_LIBOR_EOD</v>
          </cell>
          <cell r="C374">
            <v>42868</v>
          </cell>
          <cell r="E374">
            <v>1.06096212150175E-3</v>
          </cell>
        </row>
        <row r="375">
          <cell r="A375" t="str">
            <v>JPY_LIBOR_EOD</v>
          </cell>
          <cell r="C375">
            <v>43051</v>
          </cell>
          <cell r="E375">
            <v>1.01002365439211E-3</v>
          </cell>
        </row>
        <row r="376">
          <cell r="A376" t="str">
            <v>JPY_LIBOR_EOD</v>
          </cell>
          <cell r="C376">
            <v>43416</v>
          </cell>
          <cell r="E376">
            <v>1.0342582309003901E-3</v>
          </cell>
        </row>
        <row r="377">
          <cell r="A377" t="str">
            <v>JPY_LIBOR_EOD</v>
          </cell>
          <cell r="C377">
            <v>43781</v>
          </cell>
          <cell r="E377">
            <v>1.2563458585094301E-3</v>
          </cell>
        </row>
        <row r="378">
          <cell r="A378" t="str">
            <v>JPY_LIBOR_EOD</v>
          </cell>
          <cell r="C378">
            <v>44146</v>
          </cell>
          <cell r="E378">
            <v>1.6572462214802001E-3</v>
          </cell>
        </row>
        <row r="379">
          <cell r="A379" t="str">
            <v>JPY_LIBOR_EOD</v>
          </cell>
          <cell r="C379">
            <v>44511</v>
          </cell>
          <cell r="E379">
            <v>2.1746088302235498E-3</v>
          </cell>
        </row>
        <row r="380">
          <cell r="A380" t="str">
            <v>JPY_LIBOR_EOD</v>
          </cell>
          <cell r="C380">
            <v>44876</v>
          </cell>
          <cell r="E380">
            <v>2.7449534319291201E-3</v>
          </cell>
        </row>
        <row r="381">
          <cell r="A381" t="str">
            <v>JPY_LIBOR_EOD</v>
          </cell>
          <cell r="C381">
            <v>45241</v>
          </cell>
          <cell r="E381">
            <v>3.36391992548953E-3</v>
          </cell>
        </row>
        <row r="382">
          <cell r="A382" t="str">
            <v>JPY_LIBOR_EOD</v>
          </cell>
          <cell r="C382">
            <v>45606</v>
          </cell>
          <cell r="E382">
            <v>4.0069425087085504E-3</v>
          </cell>
        </row>
        <row r="383">
          <cell r="A383" t="str">
            <v>JPY_LIBOR_EOD</v>
          </cell>
          <cell r="C383">
            <v>45971</v>
          </cell>
          <cell r="E383">
            <v>4.6856671465989397E-3</v>
          </cell>
        </row>
        <row r="384">
          <cell r="A384" t="str">
            <v>JPY_LIBOR_EOD</v>
          </cell>
          <cell r="C384">
            <v>46701</v>
          </cell>
          <cell r="E384">
            <v>6.1021463520140899E-3</v>
          </cell>
        </row>
        <row r="385">
          <cell r="A385" t="str">
            <v>JPY_LIBOR_EOD</v>
          </cell>
          <cell r="C385">
            <v>47796</v>
          </cell>
          <cell r="E385">
            <v>8.3367722704325801E-3</v>
          </cell>
        </row>
        <row r="386">
          <cell r="A386" t="str">
            <v>JPY_LIBOR_EOD</v>
          </cell>
          <cell r="C386">
            <v>49621</v>
          </cell>
          <cell r="E386">
            <v>1.1319293728074499E-2</v>
          </cell>
        </row>
        <row r="387">
          <cell r="A387" t="str">
            <v>JPY_LIBOR_EOD</v>
          </cell>
          <cell r="C387">
            <v>51446</v>
          </cell>
          <cell r="E387">
            <v>1.2985717779978799E-2</v>
          </cell>
        </row>
        <row r="388">
          <cell r="A388" t="str">
            <v>JPY_LIBOR_EOD</v>
          </cell>
          <cell r="C388">
            <v>53271</v>
          </cell>
          <cell r="E388">
            <v>1.38959901395466E-2</v>
          </cell>
        </row>
        <row r="389">
          <cell r="A389" t="str">
            <v>JPY_LIBOR_EOD</v>
          </cell>
          <cell r="C389">
            <v>56921</v>
          </cell>
          <cell r="E389">
            <v>1.53711297469796E-2</v>
          </cell>
        </row>
        <row r="390">
          <cell r="A390" t="str">
            <v>JPY_TONA_EOD</v>
          </cell>
          <cell r="C390">
            <v>42322</v>
          </cell>
          <cell r="E390">
            <v>7.7999749974656005E-4</v>
          </cell>
        </row>
        <row r="391">
          <cell r="A391" t="str">
            <v>JPY_TONA_EOD</v>
          </cell>
          <cell r="C391">
            <v>42328</v>
          </cell>
          <cell r="E391">
            <v>7.5183955969567004E-4</v>
          </cell>
        </row>
        <row r="392">
          <cell r="A392" t="str">
            <v>JPY_TONA_EOD</v>
          </cell>
          <cell r="C392">
            <v>42335</v>
          </cell>
          <cell r="E392">
            <v>7.0669790879479999E-4</v>
          </cell>
        </row>
        <row r="393">
          <cell r="A393" t="str">
            <v>JPY_TONA_EOD</v>
          </cell>
          <cell r="C393">
            <v>42342</v>
          </cell>
          <cell r="E393">
            <v>6.9322575563106998E-4</v>
          </cell>
        </row>
        <row r="394">
          <cell r="A394" t="str">
            <v>JPY_TONA_EOD</v>
          </cell>
          <cell r="C394">
            <v>42351</v>
          </cell>
          <cell r="E394">
            <v>6.8581868203035996E-4</v>
          </cell>
        </row>
        <row r="395">
          <cell r="A395" t="str">
            <v>JPY_TONA_EOD</v>
          </cell>
          <cell r="C395">
            <v>42381</v>
          </cell>
          <cell r="E395">
            <v>6.7118738651463004E-4</v>
          </cell>
        </row>
        <row r="396">
          <cell r="A396" t="str">
            <v>JPY_TONA_EOD</v>
          </cell>
          <cell r="C396">
            <v>42412</v>
          </cell>
          <cell r="E396">
            <v>6.6551535790110999E-4</v>
          </cell>
        </row>
        <row r="397">
          <cell r="A397" t="str">
            <v>JPY_TONA_EOD</v>
          </cell>
          <cell r="C397">
            <v>42442</v>
          </cell>
          <cell r="E397">
            <v>6.5853450388587997E-4</v>
          </cell>
        </row>
        <row r="398">
          <cell r="A398" t="str">
            <v>JPY_TONA_EOD</v>
          </cell>
          <cell r="C398">
            <v>42473</v>
          </cell>
          <cell r="E398">
            <v>6.4246047924580003E-4</v>
          </cell>
        </row>
        <row r="399">
          <cell r="A399" t="str">
            <v>JPY_TONA_EOD</v>
          </cell>
          <cell r="C399">
            <v>42503</v>
          </cell>
          <cell r="E399">
            <v>6.2454493888102999E-4</v>
          </cell>
        </row>
        <row r="400">
          <cell r="A400" t="str">
            <v>JPY_TONA_EOD</v>
          </cell>
          <cell r="C400">
            <v>42533</v>
          </cell>
          <cell r="E400">
            <v>6.0025713557819004E-4</v>
          </cell>
        </row>
        <row r="401">
          <cell r="A401" t="str">
            <v>JPY_TONA_EOD</v>
          </cell>
          <cell r="C401">
            <v>42564</v>
          </cell>
          <cell r="E401">
            <v>5.7848550138847002E-4</v>
          </cell>
        </row>
        <row r="402">
          <cell r="A402" t="str">
            <v>JPY_TONA_EOD</v>
          </cell>
          <cell r="C402">
            <v>42594</v>
          </cell>
          <cell r="E402">
            <v>5.6338124210515001E-4</v>
          </cell>
        </row>
        <row r="403">
          <cell r="A403" t="str">
            <v>JPY_TONA_EOD</v>
          </cell>
          <cell r="C403">
            <v>42625</v>
          </cell>
          <cell r="E403">
            <v>5.4348100795855001E-4</v>
          </cell>
        </row>
        <row r="404">
          <cell r="A404" t="str">
            <v>JPY_TONA_EOD</v>
          </cell>
          <cell r="C404">
            <v>42655</v>
          </cell>
          <cell r="E404">
            <v>5.2050202560292001E-4</v>
          </cell>
        </row>
        <row r="405">
          <cell r="A405" t="str">
            <v>JPY_TONA_EOD</v>
          </cell>
          <cell r="C405">
            <v>42686</v>
          </cell>
          <cell r="E405">
            <v>5.0269437219243999E-4</v>
          </cell>
        </row>
        <row r="406">
          <cell r="A406" t="str">
            <v>JPY_TONA_EOD</v>
          </cell>
          <cell r="C406">
            <v>42777</v>
          </cell>
          <cell r="E406">
            <v>4.6002567801926001E-4</v>
          </cell>
        </row>
        <row r="407">
          <cell r="A407" t="str">
            <v>JPY_TONA_EOD</v>
          </cell>
          <cell r="C407">
            <v>42868</v>
          </cell>
          <cell r="E407">
            <v>4.1768759851956998E-4</v>
          </cell>
        </row>
        <row r="408">
          <cell r="A408" t="str">
            <v>JPY_TONA_EOD</v>
          </cell>
          <cell r="C408">
            <v>42959</v>
          </cell>
          <cell r="E408">
            <v>3.9728528970236002E-4</v>
          </cell>
        </row>
        <row r="409">
          <cell r="A409" t="str">
            <v>JPY_TONA_EOD</v>
          </cell>
          <cell r="C409">
            <v>43051</v>
          </cell>
          <cell r="E409">
            <v>3.7767840374027998E-4</v>
          </cell>
        </row>
        <row r="410">
          <cell r="A410" t="str">
            <v>JPY_TONA_EOD</v>
          </cell>
          <cell r="C410">
            <v>43416</v>
          </cell>
          <cell r="E410">
            <v>3.3822523705067E-4</v>
          </cell>
        </row>
        <row r="411">
          <cell r="A411" t="str">
            <v>JPY_TONA_EOD</v>
          </cell>
          <cell r="C411">
            <v>43781</v>
          </cell>
          <cell r="E411">
            <v>4.9583501311311999E-4</v>
          </cell>
        </row>
        <row r="412">
          <cell r="A412" t="str">
            <v>JPY_TONA_EOD</v>
          </cell>
          <cell r="C412">
            <v>44146</v>
          </cell>
          <cell r="E412">
            <v>8.2906579161324005E-4</v>
          </cell>
        </row>
        <row r="413">
          <cell r="A413" t="str">
            <v>JPY_TONA_EOD</v>
          </cell>
          <cell r="C413">
            <v>44511</v>
          </cell>
          <cell r="E413">
            <v>1.2725208292091901E-3</v>
          </cell>
        </row>
        <row r="414">
          <cell r="A414" t="str">
            <v>JPY_TONA_EOD</v>
          </cell>
          <cell r="C414">
            <v>44876</v>
          </cell>
          <cell r="E414">
            <v>1.7805802003747801E-3</v>
          </cell>
        </row>
        <row r="415">
          <cell r="A415" t="str">
            <v>JPY_TONA_EOD</v>
          </cell>
          <cell r="C415">
            <v>45241</v>
          </cell>
          <cell r="E415">
            <v>2.32624685847601E-3</v>
          </cell>
        </row>
        <row r="416">
          <cell r="A416" t="str">
            <v>JPY_TONA_EOD</v>
          </cell>
          <cell r="C416">
            <v>45606</v>
          </cell>
          <cell r="E416">
            <v>2.8859664626832001E-3</v>
          </cell>
        </row>
        <row r="417">
          <cell r="A417" t="str">
            <v>JPY_TONA_EOD</v>
          </cell>
          <cell r="C417">
            <v>45971</v>
          </cell>
          <cell r="E417">
            <v>3.4803058522818401E-3</v>
          </cell>
        </row>
        <row r="418">
          <cell r="A418" t="str">
            <v>JPY_TONA_EOD</v>
          </cell>
          <cell r="C418">
            <v>46701</v>
          </cell>
          <cell r="E418">
            <v>4.8082214628852801E-3</v>
          </cell>
        </row>
        <row r="419">
          <cell r="A419" t="str">
            <v>JPY_TONA_EOD</v>
          </cell>
          <cell r="C419">
            <v>47796</v>
          </cell>
          <cell r="E419">
            <v>7.0250393149235701E-3</v>
          </cell>
        </row>
        <row r="420">
          <cell r="A420" t="str">
            <v>JPY_TONA_EOD</v>
          </cell>
          <cell r="C420">
            <v>49621</v>
          </cell>
          <cell r="E420">
            <v>9.9732340940193905E-3</v>
          </cell>
        </row>
        <row r="421">
          <cell r="A421" t="str">
            <v>JPY_TONA_EOD</v>
          </cell>
          <cell r="C421">
            <v>51446</v>
          </cell>
          <cell r="E421">
            <v>1.1616483703927399E-2</v>
          </cell>
        </row>
        <row r="422">
          <cell r="A422" t="str">
            <v>JPY_TONA_EOD</v>
          </cell>
          <cell r="C422">
            <v>53271</v>
          </cell>
          <cell r="E422">
            <v>1.2514803647023599E-2</v>
          </cell>
        </row>
        <row r="423">
          <cell r="A423" t="str">
            <v>JPY_TONA_EOD</v>
          </cell>
          <cell r="C423">
            <v>55096</v>
          </cell>
          <cell r="E423">
            <v>1.3237001805001401E-2</v>
          </cell>
        </row>
        <row r="424">
          <cell r="A424" t="str">
            <v>JPY_TONA_EOD</v>
          </cell>
          <cell r="C424">
            <v>56921</v>
          </cell>
          <cell r="E424">
            <v>1.3958069236157399E-2</v>
          </cell>
        </row>
        <row r="425">
          <cell r="A425" t="str">
            <v>JPY_TONA_EOD</v>
          </cell>
          <cell r="C425">
            <v>58746</v>
          </cell>
          <cell r="E425">
            <v>1.39636007123416E-2</v>
          </cell>
        </row>
        <row r="426">
          <cell r="A426" t="str">
            <v>JPY_TONA_EOD</v>
          </cell>
          <cell r="C426">
            <v>60571</v>
          </cell>
          <cell r="E426">
            <v>1.39636007123416E-2</v>
          </cell>
        </row>
        <row r="427">
          <cell r="A427" t="str">
            <v>MXN_TIIE_EOD</v>
          </cell>
          <cell r="C427">
            <v>42322</v>
          </cell>
          <cell r="E427">
            <v>3.4517731498853899E-2</v>
          </cell>
        </row>
        <row r="428">
          <cell r="A428" t="str">
            <v>MXN_TIIE_EOD</v>
          </cell>
          <cell r="C428">
            <v>42328</v>
          </cell>
          <cell r="E428">
            <v>3.4517731498853899E-2</v>
          </cell>
        </row>
        <row r="429">
          <cell r="A429" t="str">
            <v>MXN_TIIE_EOD</v>
          </cell>
          <cell r="C429">
            <v>42351</v>
          </cell>
          <cell r="E429">
            <v>3.4517731498853899E-2</v>
          </cell>
        </row>
        <row r="430">
          <cell r="A430" t="str">
            <v>MXN_TIIE_EOD</v>
          </cell>
          <cell r="C430">
            <v>42381</v>
          </cell>
          <cell r="E430">
            <v>3.4517731498853899E-2</v>
          </cell>
        </row>
        <row r="431">
          <cell r="A431" t="str">
            <v>MXN_TIIE_EOD</v>
          </cell>
          <cell r="C431">
            <v>42412</v>
          </cell>
          <cell r="E431">
            <v>3.4578336457883101E-2</v>
          </cell>
        </row>
        <row r="432">
          <cell r="A432" t="str">
            <v>MXN_TIIE_EOD</v>
          </cell>
          <cell r="C432">
            <v>42503</v>
          </cell>
          <cell r="E432">
            <v>3.6383340357095201E-2</v>
          </cell>
        </row>
        <row r="433">
          <cell r="A433" t="str">
            <v>MXN_TIIE_EOD</v>
          </cell>
          <cell r="C433">
            <v>42594</v>
          </cell>
          <cell r="E433">
            <v>3.7871608493141001E-2</v>
          </cell>
        </row>
        <row r="434">
          <cell r="A434" t="str">
            <v>MXN_TIIE_EOD</v>
          </cell>
          <cell r="C434">
            <v>42686</v>
          </cell>
          <cell r="E434">
            <v>3.9171027835692297E-2</v>
          </cell>
        </row>
        <row r="435">
          <cell r="A435" t="str">
            <v>MXN_TIIE_EOD</v>
          </cell>
          <cell r="C435">
            <v>42868</v>
          </cell>
          <cell r="E435">
            <v>4.1653217180067301E-2</v>
          </cell>
        </row>
        <row r="436">
          <cell r="A436" t="str">
            <v>MXN_TIIE_EOD</v>
          </cell>
          <cell r="C436">
            <v>43051</v>
          </cell>
          <cell r="E436">
            <v>4.4147555204286197E-2</v>
          </cell>
        </row>
        <row r="437">
          <cell r="A437" t="str">
            <v>MXN_TIIE_EOD</v>
          </cell>
          <cell r="C437">
            <v>43416</v>
          </cell>
          <cell r="E437">
            <v>4.8807258060308001E-2</v>
          </cell>
        </row>
        <row r="438">
          <cell r="A438" t="str">
            <v>MXN_TIIE_EOD</v>
          </cell>
          <cell r="C438">
            <v>43781</v>
          </cell>
          <cell r="E438">
            <v>5.2983252543599403E-2</v>
          </cell>
        </row>
        <row r="439">
          <cell r="A439" t="str">
            <v>MXN_TIIE_EOD</v>
          </cell>
          <cell r="C439">
            <v>44146</v>
          </cell>
          <cell r="E439">
            <v>5.6538872954750602E-2</v>
          </cell>
        </row>
        <row r="440">
          <cell r="A440" t="str">
            <v>MXN_TIIE_EOD</v>
          </cell>
          <cell r="C440">
            <v>44511</v>
          </cell>
          <cell r="E440">
            <v>5.94370069343957E-2</v>
          </cell>
        </row>
        <row r="441">
          <cell r="A441" t="str">
            <v>MXN_TIIE_EOD</v>
          </cell>
          <cell r="C441">
            <v>44876</v>
          </cell>
          <cell r="E441">
            <v>6.23250117214873E-2</v>
          </cell>
        </row>
        <row r="442">
          <cell r="A442" t="str">
            <v>MXN_TIIE_EOD</v>
          </cell>
          <cell r="C442">
            <v>45241</v>
          </cell>
          <cell r="E442">
            <v>6.3990760607126607E-2</v>
          </cell>
        </row>
        <row r="443">
          <cell r="A443" t="str">
            <v>MXN_TIIE_EOD</v>
          </cell>
          <cell r="C443">
            <v>45606</v>
          </cell>
          <cell r="E443">
            <v>6.5656509492765899E-2</v>
          </cell>
        </row>
        <row r="444">
          <cell r="A444" t="str">
            <v>MXN_TIIE_EOD</v>
          </cell>
          <cell r="C444">
            <v>45971</v>
          </cell>
          <cell r="E444">
            <v>6.7312668598780601E-2</v>
          </cell>
        </row>
        <row r="445">
          <cell r="A445" t="str">
            <v>MXN_TIIE_EOD</v>
          </cell>
          <cell r="C445">
            <v>46701</v>
          </cell>
          <cell r="E445">
            <v>6.9477409849072802E-2</v>
          </cell>
        </row>
        <row r="446">
          <cell r="A446" t="str">
            <v>MXN_TIIE_EOD</v>
          </cell>
          <cell r="C446">
            <v>47796</v>
          </cell>
          <cell r="E446">
            <v>7.2712859958330003E-2</v>
          </cell>
        </row>
        <row r="447">
          <cell r="A447" t="str">
            <v>MXN_TIIE_EOD</v>
          </cell>
          <cell r="C447">
            <v>49621</v>
          </cell>
          <cell r="E447">
            <v>7.6180869494892403E-2</v>
          </cell>
        </row>
        <row r="448">
          <cell r="A448" t="str">
            <v>NOK_NIBOR_EOD</v>
          </cell>
          <cell r="C448">
            <v>42322</v>
          </cell>
          <cell r="E448">
            <v>7.6039290463684201E-3</v>
          </cell>
        </row>
        <row r="449">
          <cell r="A449" t="str">
            <v>NOK_NIBOR_EOD</v>
          </cell>
          <cell r="C449">
            <v>42328</v>
          </cell>
          <cell r="E449">
            <v>8.3226878460638306E-3</v>
          </cell>
        </row>
        <row r="450">
          <cell r="A450" t="str">
            <v>NOK_NIBOR_EOD</v>
          </cell>
          <cell r="C450">
            <v>42351</v>
          </cell>
          <cell r="E450">
            <v>9.4238628483285306E-3</v>
          </cell>
        </row>
        <row r="451">
          <cell r="A451" t="str">
            <v>NOK_NIBOR_EOD</v>
          </cell>
          <cell r="C451">
            <v>42381</v>
          </cell>
          <cell r="E451">
            <v>9.6494671743095999E-3</v>
          </cell>
        </row>
        <row r="452">
          <cell r="A452" t="str">
            <v>NOK_NIBOR_EOD</v>
          </cell>
          <cell r="C452">
            <v>42412</v>
          </cell>
          <cell r="E452">
            <v>9.8825916444900408E-3</v>
          </cell>
        </row>
        <row r="453">
          <cell r="A453" t="str">
            <v>NOK_NIBOR_EOD</v>
          </cell>
          <cell r="C453">
            <v>42503</v>
          </cell>
          <cell r="E453">
            <v>9.7065384395110497E-3</v>
          </cell>
        </row>
        <row r="454">
          <cell r="A454" t="str">
            <v>NOK_NIBOR_EOD</v>
          </cell>
          <cell r="C454">
            <v>42594</v>
          </cell>
          <cell r="E454">
            <v>9.1563834002319697E-3</v>
          </cell>
        </row>
        <row r="455">
          <cell r="A455" t="str">
            <v>NOK_NIBOR_EOD</v>
          </cell>
          <cell r="C455">
            <v>42686</v>
          </cell>
          <cell r="E455">
            <v>8.7831438253960104E-3</v>
          </cell>
        </row>
        <row r="456">
          <cell r="A456" t="str">
            <v>NOK_NIBOR_EOD</v>
          </cell>
          <cell r="C456">
            <v>42868</v>
          </cell>
          <cell r="E456">
            <v>9.0421789397555994E-3</v>
          </cell>
        </row>
        <row r="457">
          <cell r="A457" t="str">
            <v>NOK_NIBOR_EOD</v>
          </cell>
          <cell r="C457">
            <v>43051</v>
          </cell>
          <cell r="E457">
            <v>9.5275077535421707E-3</v>
          </cell>
        </row>
        <row r="458">
          <cell r="A458" t="str">
            <v>NOK_NIBOR_EOD</v>
          </cell>
          <cell r="C458">
            <v>43416</v>
          </cell>
          <cell r="E458">
            <v>1.0231436686472299E-2</v>
          </cell>
        </row>
        <row r="459">
          <cell r="A459" t="str">
            <v>NOK_NIBOR_EOD</v>
          </cell>
          <cell r="C459">
            <v>43781</v>
          </cell>
          <cell r="E459">
            <v>1.15635291477558E-2</v>
          </cell>
        </row>
        <row r="460">
          <cell r="A460" t="str">
            <v>NOK_NIBOR_EOD</v>
          </cell>
          <cell r="C460">
            <v>44146</v>
          </cell>
          <cell r="E460">
            <v>1.3121489061863801E-2</v>
          </cell>
        </row>
        <row r="461">
          <cell r="A461" t="str">
            <v>NOK_NIBOR_EOD</v>
          </cell>
          <cell r="C461">
            <v>44511</v>
          </cell>
          <cell r="E461">
            <v>1.4721782173841401E-2</v>
          </cell>
        </row>
        <row r="462">
          <cell r="A462" t="str">
            <v>NOK_NIBOR_EOD</v>
          </cell>
          <cell r="C462">
            <v>44876</v>
          </cell>
          <cell r="E462">
            <v>1.6242749067781899E-2</v>
          </cell>
        </row>
        <row r="463">
          <cell r="A463" t="str">
            <v>NOK_NIBOR_EOD</v>
          </cell>
          <cell r="C463">
            <v>45241</v>
          </cell>
          <cell r="E463">
            <v>1.7519063075842101E-2</v>
          </cell>
        </row>
        <row r="464">
          <cell r="A464" t="str">
            <v>NOK_NIBOR_EOD</v>
          </cell>
          <cell r="C464">
            <v>45606</v>
          </cell>
          <cell r="E464">
            <v>1.8653901559041501E-2</v>
          </cell>
        </row>
        <row r="465">
          <cell r="A465" t="str">
            <v>NOK_NIBOR_EOD</v>
          </cell>
          <cell r="C465">
            <v>45971</v>
          </cell>
          <cell r="E465">
            <v>1.9601999734423899E-2</v>
          </cell>
        </row>
        <row r="466">
          <cell r="A466" t="str">
            <v>NOK_NIBOR_EOD</v>
          </cell>
          <cell r="C466">
            <v>46701</v>
          </cell>
          <cell r="E466">
            <v>2.0906671318708901E-2</v>
          </cell>
        </row>
        <row r="467">
          <cell r="A467" t="str">
            <v>NOK_NIBOR_EOD</v>
          </cell>
          <cell r="C467">
            <v>47796</v>
          </cell>
          <cell r="E467">
            <v>2.19862741362578E-2</v>
          </cell>
        </row>
        <row r="468">
          <cell r="A468" t="str">
            <v>NOK_NIBOR_EOD</v>
          </cell>
          <cell r="C468">
            <v>49621</v>
          </cell>
          <cell r="E468">
            <v>2.26118030186729E-2</v>
          </cell>
        </row>
        <row r="469">
          <cell r="A469" t="str">
            <v>NOK_NIBOR_EOD</v>
          </cell>
          <cell r="C469">
            <v>51446</v>
          </cell>
          <cell r="E469">
            <v>2.2867954667911201E-2</v>
          </cell>
        </row>
        <row r="470">
          <cell r="A470" t="str">
            <v>NOK_NIBOR_EOD</v>
          </cell>
          <cell r="C470">
            <v>53271</v>
          </cell>
          <cell r="E470">
            <v>2.27160712214452E-2</v>
          </cell>
        </row>
        <row r="471">
          <cell r="A471" t="str">
            <v>NZD_BKBM_EOD</v>
          </cell>
          <cell r="C471">
            <v>42322</v>
          </cell>
          <cell r="E471">
            <v>2.74968925915214E-2</v>
          </cell>
        </row>
        <row r="472">
          <cell r="A472" t="str">
            <v>NZD_BKBM_EOD</v>
          </cell>
          <cell r="C472">
            <v>42328</v>
          </cell>
          <cell r="E472">
            <v>2.7751234561727602E-2</v>
          </cell>
        </row>
        <row r="473">
          <cell r="A473" t="str">
            <v>NZD_BKBM_EOD</v>
          </cell>
          <cell r="C473">
            <v>42351</v>
          </cell>
          <cell r="E473">
            <v>2.86748013568459E-2</v>
          </cell>
        </row>
        <row r="474">
          <cell r="A474" t="str">
            <v>NZD_BKBM_EOD</v>
          </cell>
          <cell r="C474">
            <v>42381</v>
          </cell>
          <cell r="E474">
            <v>2.8754431224277299E-2</v>
          </cell>
        </row>
        <row r="475">
          <cell r="A475" t="str">
            <v>NZD_BKBM_EOD</v>
          </cell>
          <cell r="C475">
            <v>42412</v>
          </cell>
          <cell r="E475">
            <v>2.8789602113351902E-2</v>
          </cell>
        </row>
        <row r="476">
          <cell r="A476" t="str">
            <v>NZD_BKBM_EOD</v>
          </cell>
          <cell r="C476">
            <v>42503</v>
          </cell>
          <cell r="E476">
            <v>2.91373070245305E-2</v>
          </cell>
        </row>
        <row r="477">
          <cell r="A477" t="str">
            <v>NZD_BKBM_EOD</v>
          </cell>
          <cell r="C477">
            <v>42594</v>
          </cell>
          <cell r="E477">
            <v>2.8222671645811701E-2</v>
          </cell>
        </row>
        <row r="478">
          <cell r="A478" t="str">
            <v>NZD_BKBM_EOD</v>
          </cell>
          <cell r="C478">
            <v>42686</v>
          </cell>
          <cell r="E478">
            <v>2.7297985328865099E-2</v>
          </cell>
        </row>
        <row r="479">
          <cell r="A479" t="str">
            <v>NZD_BKBM_EOD</v>
          </cell>
          <cell r="C479">
            <v>42868</v>
          </cell>
          <cell r="E479">
            <v>2.7440613989648598E-2</v>
          </cell>
        </row>
        <row r="480">
          <cell r="A480" t="str">
            <v>NZD_BKBM_EOD</v>
          </cell>
          <cell r="C480">
            <v>43051</v>
          </cell>
          <cell r="E480">
            <v>2.7606056702508101E-2</v>
          </cell>
        </row>
        <row r="481">
          <cell r="A481" t="str">
            <v>NZD_BKBM_EOD</v>
          </cell>
          <cell r="C481">
            <v>43416</v>
          </cell>
          <cell r="E481">
            <v>2.8519452855809899E-2</v>
          </cell>
        </row>
        <row r="482">
          <cell r="A482" t="str">
            <v>NZD_BKBM_EOD</v>
          </cell>
          <cell r="C482">
            <v>43781</v>
          </cell>
          <cell r="E482">
            <v>2.98546309726824E-2</v>
          </cell>
        </row>
        <row r="483">
          <cell r="A483" t="str">
            <v>NZD_BKBM_EOD</v>
          </cell>
          <cell r="C483">
            <v>44146</v>
          </cell>
          <cell r="E483">
            <v>3.1391680423810901E-2</v>
          </cell>
        </row>
        <row r="484">
          <cell r="A484" t="str">
            <v>NZD_BKBM_EOD</v>
          </cell>
          <cell r="C484">
            <v>44511</v>
          </cell>
          <cell r="E484">
            <v>3.2783389625157401E-2</v>
          </cell>
        </row>
        <row r="485">
          <cell r="A485" t="str">
            <v>NZD_BKBM_EOD</v>
          </cell>
          <cell r="C485">
            <v>44876</v>
          </cell>
          <cell r="E485">
            <v>3.4174295015649399E-2</v>
          </cell>
        </row>
        <row r="486">
          <cell r="A486" t="str">
            <v>NZD_BKBM_EOD</v>
          </cell>
          <cell r="C486">
            <v>45241</v>
          </cell>
          <cell r="E486">
            <v>3.5125923104071401E-2</v>
          </cell>
        </row>
        <row r="487">
          <cell r="A487" t="str">
            <v>NZD_BKBM_EOD</v>
          </cell>
          <cell r="C487">
            <v>45606</v>
          </cell>
          <cell r="E487">
            <v>3.6073910772862899E-2</v>
          </cell>
        </row>
        <row r="488">
          <cell r="A488" t="str">
            <v>NZD_BKBM_EOD</v>
          </cell>
          <cell r="C488">
            <v>45971</v>
          </cell>
          <cell r="E488">
            <v>3.7021898441654398E-2</v>
          </cell>
        </row>
        <row r="489">
          <cell r="A489" t="str">
            <v>NZD_BKBM_EOD</v>
          </cell>
          <cell r="C489">
            <v>46701</v>
          </cell>
          <cell r="E489">
            <v>3.8355182566385197E-2</v>
          </cell>
        </row>
        <row r="490">
          <cell r="A490" t="str">
            <v>NZD_BKBM_EOD</v>
          </cell>
          <cell r="C490">
            <v>47796</v>
          </cell>
          <cell r="E490">
            <v>3.9870831856186402E-2</v>
          </cell>
        </row>
        <row r="491">
          <cell r="A491" t="str">
            <v>NZD_BKBM_EOD</v>
          </cell>
          <cell r="C491">
            <v>49621</v>
          </cell>
          <cell r="E491">
            <v>4.1362515738075402E-2</v>
          </cell>
        </row>
        <row r="492">
          <cell r="A492" t="str">
            <v>PLN_WIBOR_EOD</v>
          </cell>
          <cell r="C492">
            <v>42322</v>
          </cell>
          <cell r="E492">
            <v>1.4999075418449701E-2</v>
          </cell>
        </row>
        <row r="493">
          <cell r="A493" t="str">
            <v>PLN_WIBOR_EOD</v>
          </cell>
          <cell r="C493">
            <v>42328</v>
          </cell>
          <cell r="E493">
            <v>1.5353290413166401E-2</v>
          </cell>
        </row>
        <row r="494">
          <cell r="A494" t="str">
            <v>PLN_WIBOR_EOD</v>
          </cell>
          <cell r="C494">
            <v>42351</v>
          </cell>
          <cell r="E494">
            <v>1.6374251984356401E-2</v>
          </cell>
        </row>
        <row r="495">
          <cell r="A495" t="str">
            <v>PLN_WIBOR_EOD</v>
          </cell>
          <cell r="C495">
            <v>42381</v>
          </cell>
          <cell r="E495">
            <v>1.6793357334304201E-2</v>
          </cell>
        </row>
        <row r="496">
          <cell r="A496" t="str">
            <v>PLN_WIBOR_EOD</v>
          </cell>
          <cell r="C496">
            <v>42412</v>
          </cell>
          <cell r="E496">
            <v>1.7117311429951099E-2</v>
          </cell>
        </row>
        <row r="497">
          <cell r="A497" t="str">
            <v>PLN_WIBOR_EOD</v>
          </cell>
          <cell r="C497">
            <v>42503</v>
          </cell>
          <cell r="E497">
            <v>1.66838069575031E-2</v>
          </cell>
        </row>
        <row r="498">
          <cell r="A498" t="str">
            <v>PLN_WIBOR_EOD</v>
          </cell>
          <cell r="C498">
            <v>42594</v>
          </cell>
          <cell r="E498">
            <v>1.5863455650426499E-2</v>
          </cell>
        </row>
        <row r="499">
          <cell r="A499" t="str">
            <v>PLN_WIBOR_EOD</v>
          </cell>
          <cell r="C499">
            <v>42686</v>
          </cell>
          <cell r="E499">
            <v>1.52672650525091E-2</v>
          </cell>
        </row>
        <row r="500">
          <cell r="A500" t="str">
            <v>PLN_WIBOR_EOD</v>
          </cell>
          <cell r="C500">
            <v>42868</v>
          </cell>
          <cell r="E500">
            <v>1.51520230256828E-2</v>
          </cell>
        </row>
        <row r="501">
          <cell r="A501" t="str">
            <v>PLN_WIBOR_EOD</v>
          </cell>
          <cell r="C501">
            <v>43051</v>
          </cell>
          <cell r="E501">
            <v>1.50655752968148E-2</v>
          </cell>
        </row>
        <row r="502">
          <cell r="A502" t="str">
            <v>PLN_WIBOR_EOD</v>
          </cell>
          <cell r="C502">
            <v>43416</v>
          </cell>
          <cell r="E502">
            <v>1.55993844357893E-2</v>
          </cell>
        </row>
        <row r="503">
          <cell r="A503" t="str">
            <v>PLN_WIBOR_EOD</v>
          </cell>
          <cell r="C503">
            <v>43781</v>
          </cell>
          <cell r="E503">
            <v>1.66593755291259E-2</v>
          </cell>
        </row>
        <row r="504">
          <cell r="A504" t="str">
            <v>PLN_WIBOR_EOD</v>
          </cell>
          <cell r="C504">
            <v>44146</v>
          </cell>
          <cell r="E504">
            <v>1.7916923971647999E-2</v>
          </cell>
        </row>
        <row r="505">
          <cell r="A505" t="str">
            <v>PLN_WIBOR_EOD</v>
          </cell>
          <cell r="C505">
            <v>44511</v>
          </cell>
          <cell r="E505">
            <v>1.9247521473852901E-2</v>
          </cell>
        </row>
        <row r="506">
          <cell r="A506" t="str">
            <v>PLN_WIBOR_EOD</v>
          </cell>
          <cell r="C506">
            <v>44876</v>
          </cell>
          <cell r="E506">
            <v>2.0473570902774199E-2</v>
          </cell>
        </row>
        <row r="507">
          <cell r="A507" t="str">
            <v>PLN_WIBOR_EOD</v>
          </cell>
          <cell r="C507">
            <v>45241</v>
          </cell>
          <cell r="E507">
            <v>2.1589631215528898E-2</v>
          </cell>
        </row>
        <row r="508">
          <cell r="A508" t="str">
            <v>PLN_WIBOR_EOD</v>
          </cell>
          <cell r="C508">
            <v>45606</v>
          </cell>
          <cell r="E508">
            <v>2.2564437739294299E-2</v>
          </cell>
        </row>
        <row r="509">
          <cell r="A509" t="str">
            <v>PLN_WIBOR_EOD</v>
          </cell>
          <cell r="C509">
            <v>45971</v>
          </cell>
          <cell r="E509">
            <v>2.3383697558133298E-2</v>
          </cell>
        </row>
        <row r="510">
          <cell r="A510" t="str">
            <v>PLN_WIBOR_EOD</v>
          </cell>
          <cell r="C510">
            <v>46701</v>
          </cell>
          <cell r="E510">
            <v>2.4540726923449701E-2</v>
          </cell>
        </row>
        <row r="511">
          <cell r="A511" t="str">
            <v>PLN_WIBOR_EOD</v>
          </cell>
          <cell r="C511">
            <v>47796</v>
          </cell>
          <cell r="E511">
            <v>2.5586704709085799E-2</v>
          </cell>
        </row>
        <row r="512">
          <cell r="A512" t="str">
            <v>PLN_WIBOR_EOD</v>
          </cell>
          <cell r="C512">
            <v>49621</v>
          </cell>
          <cell r="E512">
            <v>2.5850321391404401E-2</v>
          </cell>
        </row>
        <row r="513">
          <cell r="A513" t="str">
            <v>PLN_WIBOR_EOD</v>
          </cell>
          <cell r="C513">
            <v>51446</v>
          </cell>
          <cell r="E513">
            <v>2.53787471045414E-2</v>
          </cell>
        </row>
        <row r="514">
          <cell r="A514" t="str">
            <v>PLN_WIBOR_EOD</v>
          </cell>
          <cell r="C514">
            <v>53271</v>
          </cell>
          <cell r="E514">
            <v>2.4538981310704699E-2</v>
          </cell>
        </row>
        <row r="515">
          <cell r="A515" t="str">
            <v>SEK_STIBOR_EOD</v>
          </cell>
          <cell r="C515">
            <v>42322</v>
          </cell>
          <cell r="E515">
            <v>-2.75780903305865E-3</v>
          </cell>
        </row>
        <row r="516">
          <cell r="A516" t="str">
            <v>SEK_STIBOR_EOD</v>
          </cell>
          <cell r="C516">
            <v>42328</v>
          </cell>
          <cell r="E516">
            <v>-2.7384595392717899E-3</v>
          </cell>
        </row>
        <row r="517">
          <cell r="A517" t="str">
            <v>SEK_STIBOR_EOD</v>
          </cell>
          <cell r="C517">
            <v>42351</v>
          </cell>
          <cell r="E517">
            <v>-2.8216587918047302E-3</v>
          </cell>
        </row>
        <row r="518">
          <cell r="A518" t="str">
            <v>SEK_STIBOR_EOD</v>
          </cell>
          <cell r="C518">
            <v>42381</v>
          </cell>
          <cell r="E518">
            <v>-2.9937508422017301E-3</v>
          </cell>
        </row>
        <row r="519">
          <cell r="A519" t="str">
            <v>SEK_STIBOR_EOD</v>
          </cell>
          <cell r="C519">
            <v>42412</v>
          </cell>
          <cell r="E519">
            <v>-3.17157929427864E-3</v>
          </cell>
        </row>
        <row r="520">
          <cell r="A520" t="str">
            <v>SEK_STIBOR_EOD</v>
          </cell>
          <cell r="C520">
            <v>42503</v>
          </cell>
          <cell r="E520">
            <v>-3.4365862225699999E-3</v>
          </cell>
        </row>
        <row r="521">
          <cell r="A521" t="str">
            <v>SEK_STIBOR_EOD</v>
          </cell>
          <cell r="C521">
            <v>42594</v>
          </cell>
          <cell r="E521">
            <v>-3.4739450765700801E-3</v>
          </cell>
        </row>
        <row r="522">
          <cell r="A522" t="str">
            <v>SEK_STIBOR_EOD</v>
          </cell>
          <cell r="C522">
            <v>42686</v>
          </cell>
          <cell r="E522">
            <v>-3.4084897514872099E-3</v>
          </cell>
        </row>
        <row r="523">
          <cell r="A523" t="str">
            <v>SEK_STIBOR_EOD</v>
          </cell>
          <cell r="C523">
            <v>42868</v>
          </cell>
          <cell r="E523">
            <v>-2.9737408211288601E-3</v>
          </cell>
        </row>
        <row r="524">
          <cell r="A524" t="str">
            <v>SEK_STIBOR_EOD</v>
          </cell>
          <cell r="C524">
            <v>43051</v>
          </cell>
          <cell r="E524">
            <v>-2.22976605696971E-3</v>
          </cell>
        </row>
        <row r="525">
          <cell r="A525" t="str">
            <v>SEK_STIBOR_EOD</v>
          </cell>
          <cell r="C525">
            <v>43416</v>
          </cell>
          <cell r="E525">
            <v>-2.1402586617594999E-4</v>
          </cell>
        </row>
        <row r="526">
          <cell r="A526" t="str">
            <v>SEK_STIBOR_EOD</v>
          </cell>
          <cell r="C526">
            <v>43781</v>
          </cell>
          <cell r="E526">
            <v>2.1850113701306901E-3</v>
          </cell>
        </row>
        <row r="527">
          <cell r="A527" t="str">
            <v>SEK_STIBOR_EOD</v>
          </cell>
          <cell r="C527">
            <v>44146</v>
          </cell>
          <cell r="E527">
            <v>4.76394143613238E-3</v>
          </cell>
        </row>
        <row r="528">
          <cell r="A528" t="str">
            <v>SEK_STIBOR_EOD</v>
          </cell>
          <cell r="C528">
            <v>44511</v>
          </cell>
          <cell r="E528">
            <v>7.2889525880837401E-3</v>
          </cell>
        </row>
        <row r="529">
          <cell r="A529" t="str">
            <v>SEK_STIBOR_EOD</v>
          </cell>
          <cell r="C529">
            <v>44876</v>
          </cell>
          <cell r="E529">
            <v>9.5198268568747607E-3</v>
          </cell>
        </row>
        <row r="530">
          <cell r="A530" t="str">
            <v>SEK_STIBOR_EOD</v>
          </cell>
          <cell r="C530">
            <v>45241</v>
          </cell>
          <cell r="E530">
            <v>1.1469134196383899E-2</v>
          </cell>
        </row>
        <row r="531">
          <cell r="A531" t="str">
            <v>SEK_STIBOR_EOD</v>
          </cell>
          <cell r="C531">
            <v>45606</v>
          </cell>
          <cell r="E531">
            <v>1.3144142750988699E-2</v>
          </cell>
        </row>
        <row r="532">
          <cell r="A532" t="str">
            <v>SEK_STIBOR_EOD</v>
          </cell>
          <cell r="C532">
            <v>45971</v>
          </cell>
          <cell r="E532">
            <v>1.4625608477617799E-2</v>
          </cell>
        </row>
        <row r="533">
          <cell r="A533" t="str">
            <v>SEK_STIBOR_EOD</v>
          </cell>
          <cell r="C533">
            <v>46701</v>
          </cell>
          <cell r="E533">
            <v>1.70622885282085E-2</v>
          </cell>
        </row>
        <row r="534">
          <cell r="A534" t="str">
            <v>SEK_STIBOR_EOD</v>
          </cell>
          <cell r="C534">
            <v>47796</v>
          </cell>
          <cell r="E534">
            <v>1.9972064460179101E-2</v>
          </cell>
        </row>
        <row r="535">
          <cell r="A535" t="str">
            <v>SEK_STIBOR_EOD</v>
          </cell>
          <cell r="C535">
            <v>49621</v>
          </cell>
          <cell r="E535">
            <v>2.28463233242381E-2</v>
          </cell>
        </row>
        <row r="536">
          <cell r="A536" t="str">
            <v>SEK_STIBOR_EOD</v>
          </cell>
          <cell r="C536">
            <v>51446</v>
          </cell>
          <cell r="E536">
            <v>2.3856354057998099E-2</v>
          </cell>
        </row>
        <row r="537">
          <cell r="A537" t="str">
            <v>SEK_STIBOR_EOD</v>
          </cell>
          <cell r="C537">
            <v>53271</v>
          </cell>
          <cell r="E537">
            <v>2.3988231687903899E-2</v>
          </cell>
        </row>
        <row r="538">
          <cell r="A538" t="str">
            <v>SGD_SOR_EOD</v>
          </cell>
          <cell r="C538">
            <v>42322</v>
          </cell>
          <cell r="E538">
            <v>9.8758991670398893E-3</v>
          </cell>
        </row>
        <row r="539">
          <cell r="A539" t="str">
            <v>SGD_SOR_EOD</v>
          </cell>
          <cell r="C539">
            <v>42328</v>
          </cell>
          <cell r="E539">
            <v>1.01027152165443E-2</v>
          </cell>
        </row>
        <row r="540">
          <cell r="A540" t="str">
            <v>SGD_SOR_EOD</v>
          </cell>
          <cell r="C540">
            <v>42351</v>
          </cell>
          <cell r="E540">
            <v>1.2894224324111201E-2</v>
          </cell>
        </row>
        <row r="541">
          <cell r="A541" t="str">
            <v>SGD_SOR_EOD</v>
          </cell>
          <cell r="C541">
            <v>42381</v>
          </cell>
          <cell r="E541">
            <v>1.3799465557983399E-2</v>
          </cell>
        </row>
        <row r="542">
          <cell r="A542" t="str">
            <v>SGD_SOR_EOD</v>
          </cell>
          <cell r="C542">
            <v>42412</v>
          </cell>
          <cell r="E542">
            <v>1.41589484950067E-2</v>
          </cell>
        </row>
        <row r="543">
          <cell r="A543" t="str">
            <v>SGD_SOR_EOD</v>
          </cell>
          <cell r="C543">
            <v>42503</v>
          </cell>
          <cell r="E543">
            <v>1.5349272534496699E-2</v>
          </cell>
        </row>
        <row r="544">
          <cell r="A544" t="str">
            <v>SGD_SOR_EOD</v>
          </cell>
          <cell r="C544">
            <v>42594</v>
          </cell>
          <cell r="E544">
            <v>1.5694296027672101E-2</v>
          </cell>
        </row>
        <row r="545">
          <cell r="A545" t="str">
            <v>SGD_SOR_EOD</v>
          </cell>
          <cell r="C545">
            <v>42686</v>
          </cell>
          <cell r="E545">
            <v>1.6003273570044E-2</v>
          </cell>
        </row>
        <row r="546">
          <cell r="A546" t="str">
            <v>SGD_SOR_EOD</v>
          </cell>
          <cell r="C546">
            <v>42868</v>
          </cell>
          <cell r="E546">
            <v>1.7509815981270702E-2</v>
          </cell>
        </row>
        <row r="547">
          <cell r="A547" t="str">
            <v>SGD_SOR_EOD</v>
          </cell>
          <cell r="C547">
            <v>43051</v>
          </cell>
          <cell r="E547">
            <v>1.9050066139962799E-2</v>
          </cell>
        </row>
        <row r="548">
          <cell r="A548" t="str">
            <v>SGD_SOR_EOD</v>
          </cell>
          <cell r="C548">
            <v>43416</v>
          </cell>
          <cell r="E548">
            <v>2.16365305536842E-2</v>
          </cell>
        </row>
        <row r="549">
          <cell r="A549" t="str">
            <v>SGD_SOR_EOD</v>
          </cell>
          <cell r="C549">
            <v>43781</v>
          </cell>
          <cell r="E549">
            <v>2.38334472508713E-2</v>
          </cell>
        </row>
        <row r="550">
          <cell r="A550" t="str">
            <v>SGD_SOR_EOD</v>
          </cell>
          <cell r="C550">
            <v>44146</v>
          </cell>
          <cell r="E550">
            <v>2.5439033969240001E-2</v>
          </cell>
        </row>
        <row r="551">
          <cell r="A551" t="str">
            <v>SGD_SOR_EOD</v>
          </cell>
          <cell r="C551">
            <v>44511</v>
          </cell>
          <cell r="E551">
            <v>2.6713498531682801E-2</v>
          </cell>
        </row>
        <row r="552">
          <cell r="A552" t="str">
            <v>SGD_SOR_EOD</v>
          </cell>
          <cell r="C552">
            <v>44876</v>
          </cell>
          <cell r="E552">
            <v>2.79825921030275E-2</v>
          </cell>
        </row>
        <row r="553">
          <cell r="A553" t="str">
            <v>SGD_SOR_EOD</v>
          </cell>
          <cell r="C553">
            <v>45241</v>
          </cell>
          <cell r="E553">
            <v>2.87467472836586E-2</v>
          </cell>
        </row>
        <row r="554">
          <cell r="A554" t="str">
            <v>SGD_SOR_EOD</v>
          </cell>
          <cell r="C554">
            <v>45606</v>
          </cell>
          <cell r="E554">
            <v>2.95024633825508E-2</v>
          </cell>
        </row>
        <row r="555">
          <cell r="A555" t="str">
            <v>SGD_SOR_EOD</v>
          </cell>
          <cell r="C555">
            <v>45971</v>
          </cell>
          <cell r="E555">
            <v>3.02581794814431E-2</v>
          </cell>
        </row>
        <row r="556">
          <cell r="A556" t="str">
            <v>USD_FEDFUND_EOD</v>
          </cell>
          <cell r="C556">
            <v>42322</v>
          </cell>
          <cell r="E556">
            <v>1.21666058338186E-3</v>
          </cell>
        </row>
        <row r="557">
          <cell r="A557" t="str">
            <v>USD_FEDFUND_EOD</v>
          </cell>
          <cell r="C557">
            <v>42328</v>
          </cell>
          <cell r="E557">
            <v>1.2443099517619801E-3</v>
          </cell>
        </row>
        <row r="558">
          <cell r="A558" t="str">
            <v>USD_FEDFUND_EOD</v>
          </cell>
          <cell r="C558">
            <v>42335</v>
          </cell>
          <cell r="E558">
            <v>1.2737951049254701E-3</v>
          </cell>
        </row>
        <row r="559">
          <cell r="A559" t="str">
            <v>USD_FEDFUND_EOD</v>
          </cell>
          <cell r="C559">
            <v>42342</v>
          </cell>
          <cell r="E559">
            <v>1.26922163243615E-3</v>
          </cell>
        </row>
        <row r="560">
          <cell r="A560" t="str">
            <v>USD_FEDFUND_EOD</v>
          </cell>
          <cell r="C560">
            <v>42351</v>
          </cell>
          <cell r="E560">
            <v>1.3027489084078199E-3</v>
          </cell>
        </row>
        <row r="561">
          <cell r="A561" t="str">
            <v>USD_FEDFUND_EOD</v>
          </cell>
          <cell r="C561">
            <v>42381</v>
          </cell>
          <cell r="E561">
            <v>1.92015792357036E-3</v>
          </cell>
        </row>
        <row r="562">
          <cell r="A562" t="str">
            <v>USD_FEDFUND_EOD</v>
          </cell>
          <cell r="C562">
            <v>42412</v>
          </cell>
          <cell r="E562">
            <v>2.32730551695367E-3</v>
          </cell>
        </row>
        <row r="563">
          <cell r="A563" t="str">
            <v>USD_FEDFUND_EOD</v>
          </cell>
          <cell r="C563">
            <v>42442</v>
          </cell>
          <cell r="E563">
            <v>2.4991990185294299E-3</v>
          </cell>
        </row>
        <row r="564">
          <cell r="A564" t="str">
            <v>USD_FEDFUND_EOD</v>
          </cell>
          <cell r="C564">
            <v>42473</v>
          </cell>
          <cell r="E564">
            <v>2.8108515347593402E-3</v>
          </cell>
        </row>
        <row r="565">
          <cell r="A565" t="str">
            <v>USD_FEDFUND_EOD</v>
          </cell>
          <cell r="C565">
            <v>42503</v>
          </cell>
          <cell r="E565">
            <v>3.0989344565545301E-3</v>
          </cell>
        </row>
        <row r="566">
          <cell r="A566" t="str">
            <v>USD_FEDFUND_EOD</v>
          </cell>
          <cell r="C566">
            <v>42533</v>
          </cell>
          <cell r="E566">
            <v>3.3319814231133902E-3</v>
          </cell>
        </row>
        <row r="567">
          <cell r="A567" t="str">
            <v>USD_FEDFUND_EOD</v>
          </cell>
          <cell r="C567">
            <v>42564</v>
          </cell>
          <cell r="E567">
            <v>3.6071361416797698E-3</v>
          </cell>
        </row>
        <row r="568">
          <cell r="A568" t="str">
            <v>USD_FEDFUND_EOD</v>
          </cell>
          <cell r="C568">
            <v>42594</v>
          </cell>
          <cell r="E568">
            <v>3.8820824502368702E-3</v>
          </cell>
        </row>
        <row r="569">
          <cell r="A569" t="str">
            <v>USD_FEDFUND_EOD</v>
          </cell>
          <cell r="C569">
            <v>42625</v>
          </cell>
          <cell r="E569">
            <v>4.0847195817428602E-3</v>
          </cell>
        </row>
        <row r="570">
          <cell r="A570" t="str">
            <v>USD_FEDFUND_EOD</v>
          </cell>
          <cell r="C570">
            <v>42655</v>
          </cell>
          <cell r="E570">
            <v>4.36177663650351E-3</v>
          </cell>
        </row>
        <row r="571">
          <cell r="A571" t="str">
            <v>USD_FEDFUND_EOD</v>
          </cell>
          <cell r="C571">
            <v>42686</v>
          </cell>
          <cell r="E571">
            <v>4.5475354480221204E-3</v>
          </cell>
        </row>
        <row r="572">
          <cell r="A572" t="str">
            <v>USD_FEDFUND_EOD</v>
          </cell>
          <cell r="C572">
            <v>42777</v>
          </cell>
          <cell r="E572">
            <v>5.27200783968632E-3</v>
          </cell>
        </row>
        <row r="573">
          <cell r="A573" t="str">
            <v>USD_FEDFUND_EOD</v>
          </cell>
          <cell r="C573">
            <v>42868</v>
          </cell>
          <cell r="E573">
            <v>6.0111897507605198E-3</v>
          </cell>
        </row>
        <row r="574">
          <cell r="A574" t="str">
            <v>USD_FEDFUND_EOD</v>
          </cell>
          <cell r="C574">
            <v>42959</v>
          </cell>
          <cell r="E574">
            <v>6.72499662590215E-3</v>
          </cell>
        </row>
        <row r="575">
          <cell r="A575" t="str">
            <v>USD_FEDFUND_EOD</v>
          </cell>
          <cell r="C575">
            <v>43051</v>
          </cell>
          <cell r="E575">
            <v>7.4454680437890299E-3</v>
          </cell>
        </row>
        <row r="576">
          <cell r="A576" t="str">
            <v>USD_FEDFUND_EOD</v>
          </cell>
          <cell r="C576">
            <v>43416</v>
          </cell>
          <cell r="E576">
            <v>1.0109214042429E-2</v>
          </cell>
        </row>
        <row r="577">
          <cell r="A577" t="str">
            <v>USD_FEDFUND_EOD</v>
          </cell>
          <cell r="C577">
            <v>43781</v>
          </cell>
          <cell r="E577">
            <v>1.22127046921779E-2</v>
          </cell>
        </row>
        <row r="578">
          <cell r="A578" t="str">
            <v>USD_FEDFUND_EOD</v>
          </cell>
          <cell r="C578">
            <v>44146</v>
          </cell>
          <cell r="E578">
            <v>1.39221829069249E-2</v>
          </cell>
        </row>
        <row r="579">
          <cell r="A579" t="str">
            <v>USD_FEDFUND_EOD</v>
          </cell>
          <cell r="C579">
            <v>44511</v>
          </cell>
          <cell r="E579">
            <v>1.5426906950457E-2</v>
          </cell>
        </row>
        <row r="580">
          <cell r="A580" t="str">
            <v>USD_FEDFUND_EOD</v>
          </cell>
          <cell r="C580">
            <v>44876</v>
          </cell>
          <cell r="E580">
            <v>1.6707508611347399E-2</v>
          </cell>
        </row>
        <row r="581">
          <cell r="A581" t="str">
            <v>USD_FEDFUND_EOD</v>
          </cell>
          <cell r="C581">
            <v>45241</v>
          </cell>
          <cell r="E581">
            <v>1.7772130363842599E-2</v>
          </cell>
        </row>
        <row r="582">
          <cell r="A582" t="str">
            <v>USD_FEDFUND_EOD</v>
          </cell>
          <cell r="C582">
            <v>45606</v>
          </cell>
          <cell r="E582">
            <v>1.86797469591506E-2</v>
          </cell>
        </row>
        <row r="583">
          <cell r="A583" t="str">
            <v>USD_FEDFUND_EOD</v>
          </cell>
          <cell r="C583">
            <v>45971</v>
          </cell>
          <cell r="E583">
            <v>1.9458767549075901E-2</v>
          </cell>
        </row>
        <row r="584">
          <cell r="A584" t="str">
            <v>USD_FEDFUND_EOD</v>
          </cell>
          <cell r="C584">
            <v>46701</v>
          </cell>
          <cell r="E584">
            <v>2.07919361991468E-2</v>
          </cell>
        </row>
        <row r="585">
          <cell r="A585" t="str">
            <v>USD_FEDFUND_EOD</v>
          </cell>
          <cell r="C585">
            <v>47796</v>
          </cell>
          <cell r="E585">
            <v>2.21203519633986E-2</v>
          </cell>
        </row>
        <row r="586">
          <cell r="A586" t="str">
            <v>USD_FEDFUND_EOD</v>
          </cell>
          <cell r="C586">
            <v>49621</v>
          </cell>
          <cell r="E586">
            <v>2.3445458165307999E-2</v>
          </cell>
        </row>
        <row r="587">
          <cell r="A587" t="str">
            <v>USD_FEDFUND_EOD</v>
          </cell>
          <cell r="C587">
            <v>51446</v>
          </cell>
          <cell r="E587">
            <v>2.4031441800088899E-2</v>
          </cell>
        </row>
        <row r="588">
          <cell r="A588" t="str">
            <v>USD_FEDFUND_EOD</v>
          </cell>
          <cell r="C588">
            <v>53271</v>
          </cell>
          <cell r="E588">
            <v>2.4356410069618101E-2</v>
          </cell>
        </row>
        <row r="589">
          <cell r="A589" t="str">
            <v>USD_FEDFUND_EOD</v>
          </cell>
          <cell r="C589">
            <v>55096</v>
          </cell>
          <cell r="E589">
            <v>2.4458153806651201E-2</v>
          </cell>
        </row>
        <row r="590">
          <cell r="A590" t="str">
            <v>USD_FEDFUND_EOD</v>
          </cell>
          <cell r="C590">
            <v>56921</v>
          </cell>
          <cell r="E590">
            <v>2.4558432234001601E-2</v>
          </cell>
        </row>
        <row r="591">
          <cell r="A591" t="str">
            <v>USD_FEDFUND_EOD</v>
          </cell>
          <cell r="C591">
            <v>58746</v>
          </cell>
          <cell r="E591">
            <v>2.4382370889438499E-2</v>
          </cell>
        </row>
        <row r="592">
          <cell r="A592" t="str">
            <v>USD_FEDFUND_EOD</v>
          </cell>
          <cell r="C592">
            <v>60571</v>
          </cell>
          <cell r="E592">
            <v>2.4204173290426501E-2</v>
          </cell>
        </row>
        <row r="593">
          <cell r="A593" t="str">
            <v>USD_LIBOR_EOD</v>
          </cell>
          <cell r="C593">
            <v>42322</v>
          </cell>
          <cell r="E593">
            <v>1.32818719476574E-3</v>
          </cell>
        </row>
        <row r="594">
          <cell r="A594" t="str">
            <v>USD_LIBOR_EOD</v>
          </cell>
          <cell r="C594">
            <v>42328</v>
          </cell>
          <cell r="E594">
            <v>1.39703578958786E-3</v>
          </cell>
        </row>
        <row r="595">
          <cell r="A595" t="str">
            <v>USD_LIBOR_EOD</v>
          </cell>
          <cell r="C595">
            <v>42351</v>
          </cell>
          <cell r="E595">
            <v>1.87504950128414E-3</v>
          </cell>
        </row>
        <row r="596">
          <cell r="A596" t="str">
            <v>USD_LIBOR_EOD</v>
          </cell>
          <cell r="C596">
            <v>42381</v>
          </cell>
          <cell r="E596">
            <v>2.4848661270092201E-3</v>
          </cell>
        </row>
        <row r="597">
          <cell r="A597" t="str">
            <v>USD_LIBOR_EOD</v>
          </cell>
          <cell r="C597">
            <v>42412</v>
          </cell>
          <cell r="E597">
            <v>3.1150099735917998E-3</v>
          </cell>
        </row>
        <row r="598">
          <cell r="A598" t="str">
            <v>USD_LIBOR_EOD</v>
          </cell>
          <cell r="C598">
            <v>42503</v>
          </cell>
          <cell r="E598">
            <v>4.4010712970683598E-3</v>
          </cell>
        </row>
        <row r="599">
          <cell r="A599" t="str">
            <v>USD_LIBOR_EOD</v>
          </cell>
          <cell r="C599">
            <v>42594</v>
          </cell>
          <cell r="E599">
            <v>5.2827746860920899E-3</v>
          </cell>
        </row>
        <row r="600">
          <cell r="A600" t="str">
            <v>USD_LIBOR_EOD</v>
          </cell>
          <cell r="C600">
            <v>42686</v>
          </cell>
          <cell r="E600">
            <v>6.1089815213382298E-3</v>
          </cell>
        </row>
        <row r="601">
          <cell r="A601" t="str">
            <v>USD_LIBOR_EOD</v>
          </cell>
          <cell r="C601">
            <v>42868</v>
          </cell>
          <cell r="E601">
            <v>7.7512293157986998E-3</v>
          </cell>
        </row>
        <row r="602">
          <cell r="A602" t="str">
            <v>USD_LIBOR_EOD</v>
          </cell>
          <cell r="C602">
            <v>43051</v>
          </cell>
          <cell r="E602">
            <v>9.3438085765879808E-3</v>
          </cell>
        </row>
        <row r="603">
          <cell r="A603" t="str">
            <v>USD_LIBOR_EOD</v>
          </cell>
          <cell r="C603">
            <v>43416</v>
          </cell>
          <cell r="E603">
            <v>1.21978204961992E-2</v>
          </cell>
        </row>
        <row r="604">
          <cell r="A604" t="str">
            <v>USD_LIBOR_EOD</v>
          </cell>
          <cell r="C604">
            <v>43781</v>
          </cell>
          <cell r="E604">
            <v>1.4388081910198001E-2</v>
          </cell>
        </row>
        <row r="605">
          <cell r="A605" t="str">
            <v>USD_LIBOR_EOD</v>
          </cell>
          <cell r="C605">
            <v>44146</v>
          </cell>
          <cell r="E605">
            <v>1.6176904989401799E-2</v>
          </cell>
        </row>
        <row r="606">
          <cell r="A606" t="str">
            <v>USD_LIBOR_EOD</v>
          </cell>
          <cell r="C606">
            <v>44511</v>
          </cell>
          <cell r="E606">
            <v>1.7743326493632298E-2</v>
          </cell>
        </row>
        <row r="607">
          <cell r="A607" t="str">
            <v>USD_LIBOR_EOD</v>
          </cell>
          <cell r="C607">
            <v>44876</v>
          </cell>
          <cell r="E607">
            <v>1.9086371461827501E-2</v>
          </cell>
        </row>
        <row r="608">
          <cell r="A608" t="str">
            <v>USD_LIBOR_EOD</v>
          </cell>
          <cell r="C608">
            <v>45241</v>
          </cell>
          <cell r="E608">
            <v>2.0168018499466402E-2</v>
          </cell>
        </row>
        <row r="609">
          <cell r="A609" t="str">
            <v>USD_LIBOR_EOD</v>
          </cell>
          <cell r="C609">
            <v>45606</v>
          </cell>
          <cell r="E609">
            <v>2.1092111432136199E-2</v>
          </cell>
        </row>
        <row r="610">
          <cell r="A610" t="str">
            <v>USD_LIBOR_EOD</v>
          </cell>
          <cell r="C610">
            <v>45971</v>
          </cell>
          <cell r="E610">
            <v>2.18879396250009E-2</v>
          </cell>
        </row>
        <row r="611">
          <cell r="A611" t="str">
            <v>USD_LIBOR_EOD</v>
          </cell>
          <cell r="C611">
            <v>46701</v>
          </cell>
          <cell r="E611">
            <v>2.3240988142142999E-2</v>
          </cell>
        </row>
        <row r="612">
          <cell r="A612" t="str">
            <v>USD_LIBOR_EOD</v>
          </cell>
          <cell r="C612">
            <v>47796</v>
          </cell>
          <cell r="E612">
            <v>2.46209419512185E-2</v>
          </cell>
        </row>
        <row r="613">
          <cell r="A613" t="str">
            <v>USD_LIBOR_EOD</v>
          </cell>
          <cell r="C613">
            <v>49621</v>
          </cell>
          <cell r="E613">
            <v>2.5985339192111798E-2</v>
          </cell>
        </row>
        <row r="614">
          <cell r="A614" t="str">
            <v>USD_LIBOR_EOD</v>
          </cell>
          <cell r="C614">
            <v>51446</v>
          </cell>
          <cell r="E614">
            <v>2.6587435208185201E-2</v>
          </cell>
        </row>
        <row r="615">
          <cell r="A615" t="str">
            <v>USD_LIBOR_EOD</v>
          </cell>
          <cell r="C615">
            <v>53271</v>
          </cell>
          <cell r="E615">
            <v>2.6910740955846901E-2</v>
          </cell>
        </row>
        <row r="616">
          <cell r="A616" t="str">
            <v>USD_LIBOR_EOD</v>
          </cell>
          <cell r="C616">
            <v>55096</v>
          </cell>
          <cell r="E616">
            <v>2.7008114445926601E-2</v>
          </cell>
        </row>
        <row r="617">
          <cell r="A617" t="str">
            <v>USD_LIBOR_EOD</v>
          </cell>
          <cell r="C617">
            <v>56921</v>
          </cell>
          <cell r="E617">
            <v>2.7104005541717598E-2</v>
          </cell>
        </row>
        <row r="618">
          <cell r="A618" t="str">
            <v>USD_LIBOR_EOD</v>
          </cell>
          <cell r="C618">
            <v>58746</v>
          </cell>
          <cell r="E618">
            <v>2.6911113520633599E-2</v>
          </cell>
        </row>
        <row r="619">
          <cell r="A619" t="str">
            <v>USD_LIBOR_EOD</v>
          </cell>
          <cell r="C619">
            <v>60571</v>
          </cell>
          <cell r="E619">
            <v>2.67159890513794E-2</v>
          </cell>
        </row>
        <row r="620">
          <cell r="A620" t="str">
            <v>ZAR_JIBAR_EOD</v>
          </cell>
          <cell r="C620">
            <v>42322</v>
          </cell>
          <cell r="E620">
            <v>5.7686322310516097E-2</v>
          </cell>
        </row>
        <row r="621">
          <cell r="A621" t="str">
            <v>ZAR_JIBAR_EOD</v>
          </cell>
          <cell r="C621">
            <v>42328</v>
          </cell>
          <cell r="E621">
            <v>5.8436897595543498E-2</v>
          </cell>
        </row>
        <row r="622">
          <cell r="A622" t="str">
            <v>ZAR_JIBAR_EOD</v>
          </cell>
          <cell r="C622">
            <v>42351</v>
          </cell>
          <cell r="E622">
            <v>6.1142712322459901E-2</v>
          </cell>
        </row>
        <row r="623">
          <cell r="A623" t="str">
            <v>ZAR_JIBAR_EOD</v>
          </cell>
          <cell r="C623">
            <v>42381</v>
          </cell>
          <cell r="E623">
            <v>6.2068792001422499E-2</v>
          </cell>
        </row>
        <row r="624">
          <cell r="A624" t="str">
            <v>ZAR_JIBAR_EOD</v>
          </cell>
          <cell r="C624">
            <v>42412</v>
          </cell>
          <cell r="E624">
            <v>6.2833931150812997E-2</v>
          </cell>
        </row>
        <row r="625">
          <cell r="A625" t="str">
            <v>ZAR_JIBAR_EOD</v>
          </cell>
          <cell r="C625">
            <v>42503</v>
          </cell>
          <cell r="E625">
            <v>6.4551365556803506E-2</v>
          </cell>
        </row>
        <row r="626">
          <cell r="A626" t="str">
            <v>ZAR_JIBAR_EOD</v>
          </cell>
          <cell r="C626">
            <v>42594</v>
          </cell>
          <cell r="E626">
            <v>6.5844272400366902E-2</v>
          </cell>
        </row>
        <row r="627">
          <cell r="A627" t="str">
            <v>ZAR_JIBAR_EOD</v>
          </cell>
          <cell r="C627">
            <v>42686</v>
          </cell>
          <cell r="E627">
            <v>6.7291294916885194E-2</v>
          </cell>
        </row>
        <row r="628">
          <cell r="A628" t="str">
            <v>ZAR_JIBAR_EOD</v>
          </cell>
          <cell r="C628">
            <v>42868</v>
          </cell>
          <cell r="E628">
            <v>6.9475936687294904E-2</v>
          </cell>
        </row>
        <row r="629">
          <cell r="A629" t="str">
            <v>ZAR_JIBAR_EOD</v>
          </cell>
          <cell r="C629">
            <v>43051</v>
          </cell>
          <cell r="E629">
            <v>7.1664903628764598E-2</v>
          </cell>
        </row>
        <row r="630">
          <cell r="A630" t="str">
            <v>ZAR_JIBAR_EOD</v>
          </cell>
          <cell r="C630">
            <v>43416</v>
          </cell>
          <cell r="E630">
            <v>7.5038685243399697E-2</v>
          </cell>
        </row>
        <row r="631">
          <cell r="A631" t="str">
            <v>ZAR_JIBAR_EOD</v>
          </cell>
          <cell r="C631">
            <v>43781</v>
          </cell>
          <cell r="E631">
            <v>7.7500355249418507E-2</v>
          </cell>
        </row>
        <row r="632">
          <cell r="A632" t="str">
            <v>ZAR_JIBAR_EOD</v>
          </cell>
          <cell r="C632">
            <v>44146</v>
          </cell>
          <cell r="E632">
            <v>7.9648232658461507E-2</v>
          </cell>
        </row>
        <row r="633">
          <cell r="A633" t="str">
            <v>ZAR_JIBAR_EOD</v>
          </cell>
          <cell r="C633">
            <v>44511</v>
          </cell>
          <cell r="E633">
            <v>8.1438874519193002E-2</v>
          </cell>
        </row>
        <row r="634">
          <cell r="A634" t="str">
            <v>ZAR_JIBAR_EOD</v>
          </cell>
          <cell r="C634">
            <v>44876</v>
          </cell>
          <cell r="E634">
            <v>8.28186993808043E-2</v>
          </cell>
        </row>
        <row r="635">
          <cell r="A635" t="str">
            <v>ZAR_JIBAR_EOD</v>
          </cell>
          <cell r="C635">
            <v>45241</v>
          </cell>
          <cell r="E635">
            <v>8.4156533394248806E-2</v>
          </cell>
        </row>
        <row r="636">
          <cell r="A636" t="str">
            <v>ZAR_JIBAR_EOD</v>
          </cell>
          <cell r="C636">
            <v>45606</v>
          </cell>
          <cell r="E636">
            <v>8.5311366363287303E-2</v>
          </cell>
        </row>
        <row r="637">
          <cell r="A637" t="str">
            <v>ZAR_JIBAR_EOD</v>
          </cell>
          <cell r="C637">
            <v>45971</v>
          </cell>
          <cell r="E637">
            <v>8.6483622571916996E-2</v>
          </cell>
        </row>
        <row r="638">
          <cell r="A638" t="str">
            <v>ZAR_JIBAR_EOD</v>
          </cell>
          <cell r="C638">
            <v>46701</v>
          </cell>
          <cell r="E638">
            <v>8.8534026790077394E-2</v>
          </cell>
        </row>
        <row r="639">
          <cell r="A639" t="str">
            <v>ZAR_JIBAR_EOD</v>
          </cell>
          <cell r="C639">
            <v>47796</v>
          </cell>
          <cell r="E639">
            <v>9.0470756873274799E-2</v>
          </cell>
        </row>
        <row r="640">
          <cell r="A640" t="str">
            <v>ZAR_JIBAR_EOD</v>
          </cell>
          <cell r="C640">
            <v>49621</v>
          </cell>
          <cell r="E640">
            <v>9.0367345281140196E-2</v>
          </cell>
        </row>
        <row r="641">
          <cell r="A641" t="str">
            <v>ZAR_JIBAR_EOD</v>
          </cell>
          <cell r="C641">
            <v>51446</v>
          </cell>
          <cell r="E641">
            <v>8.8643711610956397E-2</v>
          </cell>
        </row>
        <row r="642">
          <cell r="A642" t="str">
            <v>ZAR_JIBAR_EOD</v>
          </cell>
          <cell r="C642">
            <v>53271</v>
          </cell>
          <cell r="E642">
            <v>8.4957237111600206E-2</v>
          </cell>
        </row>
      </sheetData>
      <sheetData sheetId="10">
        <row r="2">
          <cell r="A2" t="str">
            <v>AUD_AONIA_EOD</v>
          </cell>
          <cell r="C2">
            <v>42324</v>
          </cell>
          <cell r="E2">
            <v>1.99983563445074E-2</v>
          </cell>
        </row>
        <row r="3">
          <cell r="A3" t="str">
            <v>AUD_AONIA_EOD</v>
          </cell>
          <cell r="C3">
            <v>42331</v>
          </cell>
          <cell r="E3">
            <v>1.9981078693589501E-2</v>
          </cell>
        </row>
        <row r="4">
          <cell r="A4" t="str">
            <v>AUD_AONIA_EOD</v>
          </cell>
          <cell r="C4">
            <v>42354</v>
          </cell>
          <cell r="E4">
            <v>1.98987007356001E-2</v>
          </cell>
        </row>
        <row r="5">
          <cell r="A5" t="str">
            <v>AUD_AONIA_EOD</v>
          </cell>
          <cell r="C5">
            <v>42387</v>
          </cell>
          <cell r="E5">
            <v>1.9863995187017501E-2</v>
          </cell>
        </row>
        <row r="6">
          <cell r="A6" t="str">
            <v>AUD_AONIA_EOD</v>
          </cell>
          <cell r="C6">
            <v>42416</v>
          </cell>
          <cell r="E6">
            <v>1.97850741883615E-2</v>
          </cell>
        </row>
        <row r="7">
          <cell r="A7" t="str">
            <v>AUD_AONIA_EOD</v>
          </cell>
          <cell r="C7">
            <v>42445</v>
          </cell>
          <cell r="E7">
            <v>1.9643103520769201E-2</v>
          </cell>
        </row>
        <row r="8">
          <cell r="A8" t="str">
            <v>AUD_AONIA_EOD</v>
          </cell>
          <cell r="C8">
            <v>42478</v>
          </cell>
          <cell r="E8">
            <v>1.9511529177170198E-2</v>
          </cell>
        </row>
        <row r="9">
          <cell r="A9" t="str">
            <v>AUD_AONIA_EOD</v>
          </cell>
          <cell r="C9">
            <v>42506</v>
          </cell>
          <cell r="E9">
            <v>1.93926828808022E-2</v>
          </cell>
        </row>
        <row r="10">
          <cell r="A10" t="str">
            <v>AUD_AONIA_EOD</v>
          </cell>
          <cell r="C10">
            <v>42598</v>
          </cell>
          <cell r="E10">
            <v>1.9129147769573401E-2</v>
          </cell>
        </row>
        <row r="11">
          <cell r="A11" t="str">
            <v>AUD_AONIA_EOD</v>
          </cell>
          <cell r="C11">
            <v>42690</v>
          </cell>
          <cell r="E11">
            <v>1.8929791658137698E-2</v>
          </cell>
        </row>
        <row r="12">
          <cell r="A12" t="str">
            <v>AUD_AONIA_EOD</v>
          </cell>
          <cell r="C12">
            <v>42871</v>
          </cell>
          <cell r="E12">
            <v>1.89199143145263E-2</v>
          </cell>
        </row>
        <row r="13">
          <cell r="A13" t="str">
            <v>AUD_AONIA_EOD</v>
          </cell>
          <cell r="C13">
            <v>43055</v>
          </cell>
          <cell r="E13">
            <v>1.9037492412017298E-2</v>
          </cell>
        </row>
        <row r="14">
          <cell r="A14" t="str">
            <v>AUD_AONIA_EOD</v>
          </cell>
          <cell r="C14">
            <v>43420</v>
          </cell>
          <cell r="E14">
            <v>1.9914175051970399E-2</v>
          </cell>
        </row>
        <row r="15">
          <cell r="A15" t="str">
            <v>AUD_AONIA_EOD</v>
          </cell>
          <cell r="C15">
            <v>43787</v>
          </cell>
          <cell r="E15">
            <v>2.11909359934878E-2</v>
          </cell>
        </row>
        <row r="16">
          <cell r="A16" t="str">
            <v>AUD_AONIA_EOD</v>
          </cell>
          <cell r="C16">
            <v>44151</v>
          </cell>
          <cell r="E16">
            <v>2.2573765478158599E-2</v>
          </cell>
        </row>
        <row r="17">
          <cell r="A17" t="str">
            <v>AUD_AONIA_EOD</v>
          </cell>
          <cell r="C17">
            <v>44881</v>
          </cell>
          <cell r="E17">
            <v>2.5280840181196699E-2</v>
          </cell>
        </row>
        <row r="18">
          <cell r="A18" t="str">
            <v>AUD_AONIA_EOD</v>
          </cell>
          <cell r="C18">
            <v>45978</v>
          </cell>
          <cell r="E18">
            <v>2.81123164989352E-2</v>
          </cell>
        </row>
        <row r="19">
          <cell r="A19" t="str">
            <v>AUD_AONIA_EOD</v>
          </cell>
          <cell r="C19">
            <v>46707</v>
          </cell>
          <cell r="E19">
            <v>2.9949503088049799E-2</v>
          </cell>
        </row>
        <row r="20">
          <cell r="A20" t="str">
            <v>AUD_AONIA_EOD</v>
          </cell>
          <cell r="C20">
            <v>47805</v>
          </cell>
          <cell r="E20">
            <v>3.1426410392364802E-2</v>
          </cell>
        </row>
        <row r="21">
          <cell r="A21" t="str">
            <v>AUD_AONIA_EOD</v>
          </cell>
          <cell r="C21">
            <v>49629</v>
          </cell>
          <cell r="E21">
            <v>3.3090246142429301E-2</v>
          </cell>
        </row>
        <row r="22">
          <cell r="A22" t="str">
            <v>AUD_AONIA_EOD</v>
          </cell>
          <cell r="C22">
            <v>51456</v>
          </cell>
          <cell r="E22">
            <v>3.3575922325994302E-2</v>
          </cell>
        </row>
        <row r="23">
          <cell r="A23" t="str">
            <v>AUD_AONIA_EOD</v>
          </cell>
          <cell r="C23">
            <v>53282</v>
          </cell>
          <cell r="E23">
            <v>3.3144991613630097E-2</v>
          </cell>
        </row>
        <row r="24">
          <cell r="A24" t="str">
            <v>AUD_AONIA_EOD</v>
          </cell>
          <cell r="C24">
            <v>56934</v>
          </cell>
          <cell r="E24">
            <v>3.17134651575448E-2</v>
          </cell>
        </row>
        <row r="25">
          <cell r="A25" t="str">
            <v>AUD_BBSW_3M_EOD</v>
          </cell>
          <cell r="C25">
            <v>42415</v>
          </cell>
          <cell r="E25">
            <v>2.23684478028131E-2</v>
          </cell>
        </row>
        <row r="26">
          <cell r="A26" t="str">
            <v>AUD_BBSW_3M_EOD</v>
          </cell>
          <cell r="C26">
            <v>42439</v>
          </cell>
          <cell r="E26">
            <v>2.2036919901762899E-2</v>
          </cell>
        </row>
        <row r="27">
          <cell r="A27" t="str">
            <v>AUD_BBSW_3M_EOD</v>
          </cell>
          <cell r="C27">
            <v>42530</v>
          </cell>
          <cell r="E27">
            <v>2.1773217686951798E-2</v>
          </cell>
        </row>
        <row r="28">
          <cell r="A28" t="str">
            <v>AUD_BBSW_3M_EOD</v>
          </cell>
          <cell r="C28">
            <v>42621</v>
          </cell>
          <cell r="E28">
            <v>2.1513789898825401E-2</v>
          </cell>
        </row>
        <row r="29">
          <cell r="A29" t="str">
            <v>AUD_BBSW_3M_EOD</v>
          </cell>
          <cell r="C29">
            <v>42712</v>
          </cell>
          <cell r="E29">
            <v>2.1347102115232799E-2</v>
          </cell>
        </row>
        <row r="30">
          <cell r="A30" t="str">
            <v>AUD_BBSW_3M_EOD</v>
          </cell>
          <cell r="C30">
            <v>42803</v>
          </cell>
          <cell r="E30">
            <v>2.1257066070647E-2</v>
          </cell>
        </row>
        <row r="31">
          <cell r="A31" t="str">
            <v>AUD_BBSW_3M_EOD</v>
          </cell>
          <cell r="C31">
            <v>42894</v>
          </cell>
          <cell r="E31">
            <v>2.1237969960435601E-2</v>
          </cell>
        </row>
        <row r="32">
          <cell r="A32" t="str">
            <v>AUD_BBSW_3M_EOD</v>
          </cell>
          <cell r="C32">
            <v>43052</v>
          </cell>
          <cell r="E32">
            <v>2.1421944651100599E-2</v>
          </cell>
        </row>
        <row r="33">
          <cell r="A33" t="str">
            <v>AUD_BBSW_3M_EOD</v>
          </cell>
          <cell r="C33">
            <v>43417</v>
          </cell>
          <cell r="E33">
            <v>2.2172742517737799E-2</v>
          </cell>
        </row>
        <row r="34">
          <cell r="A34" t="str">
            <v>AUD_BBSW_3M_EOD</v>
          </cell>
          <cell r="C34">
            <v>43782</v>
          </cell>
          <cell r="E34">
            <v>2.3426885698399999E-2</v>
          </cell>
        </row>
        <row r="35">
          <cell r="A35" t="str">
            <v>AUD_BBSW_3M_EOD</v>
          </cell>
          <cell r="C35">
            <v>44148</v>
          </cell>
          <cell r="E35">
            <v>2.4785153306497301E-2</v>
          </cell>
        </row>
        <row r="36">
          <cell r="A36" t="str">
            <v>AUD_BBSW_3M_EOD</v>
          </cell>
          <cell r="C36">
            <v>44879</v>
          </cell>
          <cell r="E36">
            <v>2.7413328190893201E-2</v>
          </cell>
        </row>
        <row r="37">
          <cell r="A37" t="str">
            <v>AUD_BBSW_3M_EOD</v>
          </cell>
          <cell r="C37">
            <v>45974</v>
          </cell>
          <cell r="E37">
            <v>3.0274152646842401E-2</v>
          </cell>
        </row>
        <row r="38">
          <cell r="A38" t="str">
            <v>AUD_BBSW_3M_EOD</v>
          </cell>
          <cell r="C38">
            <v>46706</v>
          </cell>
          <cell r="E38">
            <v>3.2080775875935198E-2</v>
          </cell>
        </row>
        <row r="39">
          <cell r="A39" t="str">
            <v>AUD_BBSW_3M_EOD</v>
          </cell>
          <cell r="C39">
            <v>47800</v>
          </cell>
          <cell r="E39">
            <v>3.35584898924665E-2</v>
          </cell>
        </row>
        <row r="40">
          <cell r="A40" t="str">
            <v>AUD_BBSW_3M_EOD</v>
          </cell>
          <cell r="C40">
            <v>49626</v>
          </cell>
          <cell r="E40">
            <v>3.5254604113289498E-2</v>
          </cell>
        </row>
        <row r="41">
          <cell r="A41" t="str">
            <v>AUD_BBSW_3M_EOD</v>
          </cell>
          <cell r="C41">
            <v>51453</v>
          </cell>
          <cell r="E41">
            <v>3.5738337941806697E-2</v>
          </cell>
        </row>
        <row r="42">
          <cell r="A42" t="str">
            <v>AUD_BBSW_3M_EOD</v>
          </cell>
          <cell r="C42">
            <v>53279</v>
          </cell>
          <cell r="E42">
            <v>3.5306560179661099E-2</v>
          </cell>
        </row>
        <row r="43">
          <cell r="A43" t="str">
            <v>AUD_BBSW_3M_EOD</v>
          </cell>
          <cell r="C43">
            <v>56933</v>
          </cell>
          <cell r="E43">
            <v>3.3873967446159101E-2</v>
          </cell>
        </row>
        <row r="44">
          <cell r="A44" t="str">
            <v>AUD_BBSW_6M_EOD</v>
          </cell>
          <cell r="C44">
            <v>42503</v>
          </cell>
          <cell r="E44">
            <v>2.3281341595973001E-2</v>
          </cell>
        </row>
        <row r="45">
          <cell r="A45" t="str">
            <v>AUD_BBSW_6M_EOD</v>
          </cell>
          <cell r="C45">
            <v>42688</v>
          </cell>
          <cell r="E45">
            <v>2.2792434051938901E-2</v>
          </cell>
        </row>
        <row r="46">
          <cell r="A46" t="str">
            <v>AUD_BBSW_6M_EOD</v>
          </cell>
          <cell r="C46">
            <v>43052</v>
          </cell>
          <cell r="E46">
            <v>2.2770807992184401E-2</v>
          </cell>
        </row>
        <row r="47">
          <cell r="A47" t="str">
            <v>AUD_BBSW_6M_EOD</v>
          </cell>
          <cell r="C47">
            <v>43417</v>
          </cell>
          <cell r="E47">
            <v>2.3377843455520401E-2</v>
          </cell>
        </row>
        <row r="48">
          <cell r="A48" t="str">
            <v>AUD_BBSW_6M_EOD</v>
          </cell>
          <cell r="C48">
            <v>43782</v>
          </cell>
          <cell r="E48">
            <v>2.4459766357388502E-2</v>
          </cell>
        </row>
        <row r="49">
          <cell r="A49" t="str">
            <v>AUD_BBSW_6M_EOD</v>
          </cell>
          <cell r="C49">
            <v>44148</v>
          </cell>
          <cell r="E49">
            <v>2.5681729892583698E-2</v>
          </cell>
        </row>
        <row r="50">
          <cell r="A50" t="str">
            <v>AUD_BBSW_6M_EOD</v>
          </cell>
          <cell r="C50">
            <v>44879</v>
          </cell>
          <cell r="E50">
            <v>2.81104574943279E-2</v>
          </cell>
        </row>
        <row r="51">
          <cell r="A51" t="str">
            <v>AUD_BBSW_6M_EOD</v>
          </cell>
          <cell r="C51">
            <v>45974</v>
          </cell>
          <cell r="E51">
            <v>3.0844208120610499E-2</v>
          </cell>
        </row>
        <row r="52">
          <cell r="A52" t="str">
            <v>AUD_BBSW_6M_EOD</v>
          </cell>
          <cell r="C52">
            <v>46706</v>
          </cell>
          <cell r="E52">
            <v>3.2505474390891902E-2</v>
          </cell>
        </row>
        <row r="53">
          <cell r="A53" t="str">
            <v>AUD_BBSW_6M_EOD</v>
          </cell>
          <cell r="C53">
            <v>47800</v>
          </cell>
          <cell r="E53">
            <v>3.3877724777986097E-2</v>
          </cell>
        </row>
        <row r="54">
          <cell r="A54" t="str">
            <v>AUD_BBSW_6M_EOD</v>
          </cell>
          <cell r="C54">
            <v>49626</v>
          </cell>
          <cell r="E54">
            <v>3.5376047042785103E-2</v>
          </cell>
        </row>
        <row r="55">
          <cell r="A55" t="str">
            <v>AUD_BBSW_6M_EOD</v>
          </cell>
          <cell r="C55">
            <v>51453</v>
          </cell>
          <cell r="E55">
            <v>3.5758428134212997E-2</v>
          </cell>
        </row>
        <row r="56">
          <cell r="A56" t="str">
            <v>AUD_BBSW_6M_EOD</v>
          </cell>
          <cell r="C56">
            <v>53279</v>
          </cell>
          <cell r="E56">
            <v>3.5268627995431498E-2</v>
          </cell>
        </row>
        <row r="57">
          <cell r="A57" t="str">
            <v>AUD_BBSW_6M_EOD</v>
          </cell>
          <cell r="C57">
            <v>56933</v>
          </cell>
          <cell r="E57">
            <v>3.3879468968880402E-2</v>
          </cell>
        </row>
        <row r="58">
          <cell r="A58" t="str">
            <v>AUD_BBSW_EOD</v>
          </cell>
          <cell r="C58">
            <v>42324</v>
          </cell>
          <cell r="E58">
            <v>1.99983563445074E-2</v>
          </cell>
        </row>
        <row r="59">
          <cell r="A59" t="str">
            <v>AUD_BBSW_EOD</v>
          </cell>
          <cell r="C59">
            <v>42328</v>
          </cell>
          <cell r="E59">
            <v>2.0099573877958601E-2</v>
          </cell>
        </row>
        <row r="60">
          <cell r="A60" t="str">
            <v>AUD_BBSW_EOD</v>
          </cell>
          <cell r="C60">
            <v>42439</v>
          </cell>
          <cell r="E60">
            <v>2.1578753927886898E-2</v>
          </cell>
        </row>
        <row r="61">
          <cell r="A61" t="str">
            <v>AUD_BBSW_EOD</v>
          </cell>
          <cell r="C61">
            <v>42530</v>
          </cell>
          <cell r="E61">
            <v>2.1514540247155899E-2</v>
          </cell>
        </row>
        <row r="62">
          <cell r="A62" t="str">
            <v>AUD_BBSW_EOD</v>
          </cell>
          <cell r="C62">
            <v>42621</v>
          </cell>
          <cell r="E62">
            <v>2.1333577949105901E-2</v>
          </cell>
        </row>
        <row r="63">
          <cell r="A63" t="str">
            <v>AUD_BBSW_EOD</v>
          </cell>
          <cell r="C63">
            <v>42712</v>
          </cell>
          <cell r="E63">
            <v>2.1208832077087101E-2</v>
          </cell>
        </row>
        <row r="64">
          <cell r="A64" t="str">
            <v>AUD_BBSW_EOD</v>
          </cell>
          <cell r="C64">
            <v>42803</v>
          </cell>
          <cell r="E64">
            <v>2.1144900956711701E-2</v>
          </cell>
        </row>
        <row r="65">
          <cell r="A65" t="str">
            <v>AUD_BBSW_EOD</v>
          </cell>
          <cell r="C65">
            <v>42894</v>
          </cell>
          <cell r="E65">
            <v>2.1143618154296901E-2</v>
          </cell>
        </row>
        <row r="66">
          <cell r="A66" t="str">
            <v>AUD_BBSW_EOD</v>
          </cell>
          <cell r="C66">
            <v>43052</v>
          </cell>
          <cell r="E66">
            <v>2.14270035763191E-2</v>
          </cell>
        </row>
        <row r="67">
          <cell r="A67" t="str">
            <v>AUD_BBSW_EOD</v>
          </cell>
          <cell r="C67">
            <v>43417</v>
          </cell>
          <cell r="E67">
            <v>2.2178224672365299E-2</v>
          </cell>
        </row>
        <row r="68">
          <cell r="A68" t="str">
            <v>AUD_BBSW_EOD</v>
          </cell>
          <cell r="C68">
            <v>43782</v>
          </cell>
          <cell r="E68">
            <v>2.45217353790654E-2</v>
          </cell>
        </row>
        <row r="69">
          <cell r="A69" t="str">
            <v>AUD_BBSW_EOD</v>
          </cell>
          <cell r="C69">
            <v>44148</v>
          </cell>
          <cell r="E69">
            <v>2.5740813464372701E-2</v>
          </cell>
        </row>
        <row r="70">
          <cell r="A70" t="str">
            <v>AUD_BBSW_EOD</v>
          </cell>
          <cell r="C70">
            <v>44879</v>
          </cell>
          <cell r="E70">
            <v>2.8174187398187101E-2</v>
          </cell>
        </row>
        <row r="71">
          <cell r="A71" t="str">
            <v>AUD_BBSW_EOD</v>
          </cell>
          <cell r="C71">
            <v>45974</v>
          </cell>
          <cell r="E71">
            <v>3.0919701087850901E-2</v>
          </cell>
        </row>
        <row r="72">
          <cell r="A72" t="str">
            <v>AUD_BBSW_EOD</v>
          </cell>
          <cell r="C72">
            <v>46706</v>
          </cell>
          <cell r="E72">
            <v>3.2592630996932097E-2</v>
          </cell>
        </row>
        <row r="73">
          <cell r="A73" t="str">
            <v>AUD_BBSW_EOD</v>
          </cell>
          <cell r="C73">
            <v>47800</v>
          </cell>
          <cell r="E73">
            <v>3.39721282016286E-2</v>
          </cell>
        </row>
        <row r="74">
          <cell r="A74" t="str">
            <v>AUD_BBSW_EOD</v>
          </cell>
          <cell r="C74">
            <v>49626</v>
          </cell>
          <cell r="E74">
            <v>3.5480588348073501E-2</v>
          </cell>
        </row>
        <row r="75">
          <cell r="A75" t="str">
            <v>AUD_BBSW_EOD</v>
          </cell>
          <cell r="C75">
            <v>51453</v>
          </cell>
          <cell r="E75">
            <v>3.5856757398109097E-2</v>
          </cell>
        </row>
        <row r="76">
          <cell r="A76" t="str">
            <v>AUD_BBSW_EOD</v>
          </cell>
          <cell r="C76">
            <v>53279</v>
          </cell>
          <cell r="E76">
            <v>3.5340386890808602E-2</v>
          </cell>
        </row>
        <row r="77">
          <cell r="A77" t="str">
            <v>AUD_BBSW_EOD</v>
          </cell>
          <cell r="C77">
            <v>56933</v>
          </cell>
          <cell r="E77">
            <v>3.3884220641590801E-2</v>
          </cell>
        </row>
        <row r="78">
          <cell r="A78" t="str">
            <v>CAD_CDOR_1M_EOD</v>
          </cell>
          <cell r="C78">
            <v>42352</v>
          </cell>
          <cell r="E78">
            <v>8.20713896400742E-3</v>
          </cell>
        </row>
        <row r="79">
          <cell r="A79" t="str">
            <v>CAD_CDOR_1M_EOD</v>
          </cell>
          <cell r="C79">
            <v>42382</v>
          </cell>
          <cell r="E79">
            <v>7.3152987760432796E-3</v>
          </cell>
        </row>
        <row r="80">
          <cell r="A80" t="str">
            <v>CAD_CDOR_1M_EOD</v>
          </cell>
          <cell r="C80">
            <v>42416</v>
          </cell>
          <cell r="E80">
            <v>7.8525446411129001E-3</v>
          </cell>
        </row>
        <row r="81">
          <cell r="A81" t="str">
            <v>CAD_CDOR_1M_EOD</v>
          </cell>
          <cell r="C81">
            <v>42503</v>
          </cell>
          <cell r="E81">
            <v>7.6760372182140199E-3</v>
          </cell>
        </row>
        <row r="82">
          <cell r="A82" t="str">
            <v>CAD_CDOR_1M_EOD</v>
          </cell>
          <cell r="C82">
            <v>42597</v>
          </cell>
          <cell r="E82">
            <v>7.6816126302347697E-3</v>
          </cell>
        </row>
        <row r="83">
          <cell r="A83" t="str">
            <v>CAD_CDOR_1M_EOD</v>
          </cell>
          <cell r="C83">
            <v>42688</v>
          </cell>
          <cell r="E83">
            <v>8.4286258017040004E-3</v>
          </cell>
        </row>
        <row r="84">
          <cell r="A84" t="str">
            <v>CAD_CDOR_1M_EOD</v>
          </cell>
          <cell r="C84">
            <v>43053</v>
          </cell>
          <cell r="E84">
            <v>8.3970908887906499E-3</v>
          </cell>
        </row>
        <row r="85">
          <cell r="A85" t="str">
            <v>CAD_CDOR_1M_EOD</v>
          </cell>
          <cell r="C85">
            <v>43417</v>
          </cell>
          <cell r="E85">
            <v>9.4906958340723793E-3</v>
          </cell>
        </row>
        <row r="86">
          <cell r="A86" t="str">
            <v>CAD_CDOR_1M_EOD</v>
          </cell>
          <cell r="C86">
            <v>43782</v>
          </cell>
          <cell r="E86">
            <v>1.07011329837516E-2</v>
          </cell>
        </row>
        <row r="87">
          <cell r="A87" t="str">
            <v>CAD_CDOR_1M_EOD</v>
          </cell>
          <cell r="C87">
            <v>44148</v>
          </cell>
          <cell r="E87">
            <v>1.20986861549531E-2</v>
          </cell>
        </row>
        <row r="88">
          <cell r="A88" t="str">
            <v>CAD_CDOR_1M_EOD</v>
          </cell>
          <cell r="C88">
            <v>44515</v>
          </cell>
          <cell r="E88">
            <v>1.3704254716900399E-2</v>
          </cell>
        </row>
        <row r="89">
          <cell r="A89" t="str">
            <v>CAD_CDOR_1M_EOD</v>
          </cell>
          <cell r="C89">
            <v>44879</v>
          </cell>
          <cell r="E89">
            <v>1.5322532959637499E-2</v>
          </cell>
        </row>
        <row r="90">
          <cell r="A90" t="str">
            <v>CAD_CDOR_1M_EOD</v>
          </cell>
          <cell r="C90">
            <v>45244</v>
          </cell>
          <cell r="E90">
            <v>1.6954921129792001E-2</v>
          </cell>
        </row>
        <row r="91">
          <cell r="A91" t="str">
            <v>CAD_CDOR_1M_EOD</v>
          </cell>
          <cell r="C91">
            <v>45609</v>
          </cell>
          <cell r="E91">
            <v>1.8413694821111801E-2</v>
          </cell>
        </row>
        <row r="92">
          <cell r="A92" t="str">
            <v>CAD_CDOR_1M_EOD</v>
          </cell>
          <cell r="C92">
            <v>45974</v>
          </cell>
          <cell r="E92">
            <v>1.96546172351795E-2</v>
          </cell>
        </row>
        <row r="93">
          <cell r="A93" t="str">
            <v>CAD_CDOR_1M_EOD</v>
          </cell>
          <cell r="C93">
            <v>46706</v>
          </cell>
          <cell r="E93">
            <v>2.19411540732731E-2</v>
          </cell>
        </row>
        <row r="94">
          <cell r="A94" t="str">
            <v>CAD_CDOR_1M_EOD</v>
          </cell>
          <cell r="C94">
            <v>47800</v>
          </cell>
          <cell r="E94">
            <v>2.4307058522244601E-2</v>
          </cell>
        </row>
        <row r="95">
          <cell r="A95" t="str">
            <v>CAD_CDOR_1M_EOD</v>
          </cell>
          <cell r="C95">
            <v>49626</v>
          </cell>
          <cell r="E95">
            <v>2.5857387782024201E-2</v>
          </cell>
        </row>
        <row r="96">
          <cell r="A96" t="str">
            <v>CAD_CDOR_1M_EOD</v>
          </cell>
          <cell r="C96">
            <v>51453</v>
          </cell>
          <cell r="E96">
            <v>2.5840714977611999E-2</v>
          </cell>
        </row>
        <row r="97">
          <cell r="A97" t="str">
            <v>CAD_CDOR_1M_EOD</v>
          </cell>
          <cell r="C97">
            <v>53280</v>
          </cell>
          <cell r="E97">
            <v>2.5703372423770601E-2</v>
          </cell>
        </row>
        <row r="98">
          <cell r="A98" t="str">
            <v>CAD_CDOR_3M_EOD</v>
          </cell>
          <cell r="C98">
            <v>42416</v>
          </cell>
          <cell r="E98">
            <v>8.20124070953091E-3</v>
          </cell>
        </row>
        <row r="99">
          <cell r="A99" t="str">
            <v>CAD_CDOR_3M_EOD</v>
          </cell>
          <cell r="C99">
            <v>42443</v>
          </cell>
          <cell r="E99">
            <v>8.1188883346262897E-3</v>
          </cell>
        </row>
        <row r="100">
          <cell r="A100" t="str">
            <v>CAD_CDOR_3M_EOD</v>
          </cell>
          <cell r="C100">
            <v>42534</v>
          </cell>
          <cell r="E100">
            <v>8.0203112679999699E-3</v>
          </cell>
        </row>
        <row r="101">
          <cell r="A101" t="str">
            <v>CAD_CDOR_3M_EOD</v>
          </cell>
          <cell r="C101">
            <v>42632</v>
          </cell>
          <cell r="E101">
            <v>7.9767796200909194E-3</v>
          </cell>
        </row>
        <row r="102">
          <cell r="A102" t="str">
            <v>CAD_CDOR_3M_EOD</v>
          </cell>
          <cell r="C102">
            <v>42723</v>
          </cell>
          <cell r="E102">
            <v>7.9989833527852397E-3</v>
          </cell>
        </row>
        <row r="103">
          <cell r="A103" t="str">
            <v>CAD_CDOR_3M_EOD</v>
          </cell>
          <cell r="C103">
            <v>43053</v>
          </cell>
          <cell r="E103">
            <v>8.8496181942666098E-3</v>
          </cell>
        </row>
        <row r="104">
          <cell r="A104" t="str">
            <v>CAD_CDOR_3M_EOD</v>
          </cell>
          <cell r="C104">
            <v>43417</v>
          </cell>
          <cell r="E104">
            <v>1.0054765851916799E-2</v>
          </cell>
        </row>
        <row r="105">
          <cell r="A105" t="str">
            <v>CAD_CDOR_3M_EOD</v>
          </cell>
          <cell r="C105">
            <v>43782</v>
          </cell>
          <cell r="E105">
            <v>1.13764905170834E-2</v>
          </cell>
        </row>
        <row r="106">
          <cell r="A106" t="str">
            <v>CAD_CDOR_3M_EOD</v>
          </cell>
          <cell r="C106">
            <v>44148</v>
          </cell>
          <cell r="E106">
            <v>1.2863474138111E-2</v>
          </cell>
        </row>
        <row r="107">
          <cell r="A107" t="str">
            <v>CAD_CDOR_3M_EOD</v>
          </cell>
          <cell r="C107">
            <v>44515</v>
          </cell>
          <cell r="E107">
            <v>1.4453978984292499E-2</v>
          </cell>
        </row>
        <row r="108">
          <cell r="A108" t="str">
            <v>CAD_CDOR_3M_EOD</v>
          </cell>
          <cell r="C108">
            <v>44879</v>
          </cell>
          <cell r="E108">
            <v>1.6068338101814E-2</v>
          </cell>
        </row>
        <row r="109">
          <cell r="A109" t="str">
            <v>CAD_CDOR_3M_EOD</v>
          </cell>
          <cell r="C109">
            <v>45244</v>
          </cell>
          <cell r="E109">
            <v>1.7618440521971399E-2</v>
          </cell>
        </row>
        <row r="110">
          <cell r="A110" t="str">
            <v>CAD_CDOR_3M_EOD</v>
          </cell>
          <cell r="C110">
            <v>45609</v>
          </cell>
          <cell r="E110">
            <v>1.9053789658269499E-2</v>
          </cell>
        </row>
        <row r="111">
          <cell r="A111" t="str">
            <v>CAD_CDOR_3M_EOD</v>
          </cell>
          <cell r="C111">
            <v>45974</v>
          </cell>
          <cell r="E111">
            <v>2.0278250304953001E-2</v>
          </cell>
        </row>
        <row r="112">
          <cell r="A112" t="str">
            <v>CAD_CDOR_3M_EOD</v>
          </cell>
          <cell r="C112">
            <v>46706</v>
          </cell>
          <cell r="E112">
            <v>2.2491044142129501E-2</v>
          </cell>
        </row>
        <row r="113">
          <cell r="A113" t="str">
            <v>CAD_CDOR_3M_EOD</v>
          </cell>
          <cell r="C113">
            <v>47800</v>
          </cell>
          <cell r="E113">
            <v>2.4770913997974701E-2</v>
          </cell>
        </row>
        <row r="114">
          <cell r="A114" t="str">
            <v>CAD_CDOR_3M_EOD</v>
          </cell>
          <cell r="C114">
            <v>49626</v>
          </cell>
          <cell r="E114">
            <v>2.6218089541386699E-2</v>
          </cell>
        </row>
        <row r="115">
          <cell r="A115" t="str">
            <v>CAD_CDOR_3M_EOD</v>
          </cell>
          <cell r="C115">
            <v>51453</v>
          </cell>
          <cell r="E115">
            <v>2.6150450951321499E-2</v>
          </cell>
        </row>
        <row r="116">
          <cell r="A116" t="str">
            <v>CAD_CDOR_3M_EOD</v>
          </cell>
          <cell r="C116">
            <v>53280</v>
          </cell>
          <cell r="E116">
            <v>2.5919707035189501E-2</v>
          </cell>
        </row>
        <row r="117">
          <cell r="A117" t="str">
            <v>CAD_CDOR_EOD</v>
          </cell>
          <cell r="C117">
            <v>42324</v>
          </cell>
          <cell r="E117">
            <v>4.9828979604935302E-3</v>
          </cell>
        </row>
        <row r="118">
          <cell r="A118" t="str">
            <v>CAD_CDOR_EOD</v>
          </cell>
          <cell r="C118">
            <v>42328</v>
          </cell>
          <cell r="E118">
            <v>5.6503490149629899E-3</v>
          </cell>
        </row>
        <row r="119">
          <cell r="A119" t="str">
            <v>CAD_CDOR_EOD</v>
          </cell>
          <cell r="C119">
            <v>42352</v>
          </cell>
          <cell r="E119">
            <v>8.2071389640079803E-3</v>
          </cell>
        </row>
        <row r="120">
          <cell r="A120" t="str">
            <v>CAD_CDOR_EOD</v>
          </cell>
          <cell r="C120">
            <v>42443</v>
          </cell>
          <cell r="E120">
            <v>8.1203870714196894E-3</v>
          </cell>
        </row>
        <row r="121">
          <cell r="A121" t="str">
            <v>CAD_CDOR_EOD</v>
          </cell>
          <cell r="C121">
            <v>42534</v>
          </cell>
          <cell r="E121">
            <v>8.0211696994027595E-3</v>
          </cell>
        </row>
        <row r="122">
          <cell r="A122" t="str">
            <v>CAD_CDOR_EOD</v>
          </cell>
          <cell r="C122">
            <v>42632</v>
          </cell>
          <cell r="E122">
            <v>7.9773675489939206E-3</v>
          </cell>
        </row>
        <row r="123">
          <cell r="A123" t="str">
            <v>CAD_CDOR_EOD</v>
          </cell>
          <cell r="C123">
            <v>42723</v>
          </cell>
          <cell r="E123">
            <v>7.9994381933047101E-3</v>
          </cell>
        </row>
        <row r="124">
          <cell r="A124" t="str">
            <v>CAD_CDOR_EOD</v>
          </cell>
          <cell r="C124">
            <v>43053</v>
          </cell>
          <cell r="E124">
            <v>8.8522195762475893E-3</v>
          </cell>
        </row>
        <row r="125">
          <cell r="A125" t="str">
            <v>CAD_CDOR_EOD</v>
          </cell>
          <cell r="C125">
            <v>43417</v>
          </cell>
          <cell r="E125">
            <v>1.0060714775708799E-2</v>
          </cell>
        </row>
        <row r="126">
          <cell r="A126" t="str">
            <v>CAD_CDOR_EOD</v>
          </cell>
          <cell r="C126">
            <v>43782</v>
          </cell>
          <cell r="E126">
            <v>1.1386885155518001E-2</v>
          </cell>
        </row>
        <row r="127">
          <cell r="A127" t="str">
            <v>CAD_CDOR_EOD</v>
          </cell>
          <cell r="C127">
            <v>44148</v>
          </cell>
          <cell r="E127">
            <v>1.2880846019531E-2</v>
          </cell>
        </row>
        <row r="128">
          <cell r="A128" t="str">
            <v>CAD_CDOR_EOD</v>
          </cell>
          <cell r="C128">
            <v>44515</v>
          </cell>
          <cell r="E128">
            <v>1.44812421040713E-2</v>
          </cell>
        </row>
        <row r="129">
          <cell r="A129" t="str">
            <v>CAD_CDOR_EOD</v>
          </cell>
          <cell r="C129">
            <v>44879</v>
          </cell>
          <cell r="E129">
            <v>1.61071707270374E-2</v>
          </cell>
        </row>
        <row r="130">
          <cell r="A130" t="str">
            <v>CAD_CDOR_EOD</v>
          </cell>
          <cell r="C130">
            <v>45244</v>
          </cell>
          <cell r="E130">
            <v>1.76706354759548E-2</v>
          </cell>
        </row>
        <row r="131">
          <cell r="A131" t="str">
            <v>CAD_CDOR_EOD</v>
          </cell>
          <cell r="C131">
            <v>45609</v>
          </cell>
          <cell r="E131">
            <v>1.9120042150206702E-2</v>
          </cell>
        </row>
        <row r="132">
          <cell r="A132" t="str">
            <v>CAD_CDOR_EOD</v>
          </cell>
          <cell r="C132">
            <v>45974</v>
          </cell>
          <cell r="E132">
            <v>2.0355452800228001E-2</v>
          </cell>
        </row>
        <row r="133">
          <cell r="A133" t="str">
            <v>CAD_CDOR_EOD</v>
          </cell>
          <cell r="C133">
            <v>46706</v>
          </cell>
          <cell r="E133">
            <v>2.2590460926097001E-2</v>
          </cell>
        </row>
        <row r="134">
          <cell r="A134" t="str">
            <v>CAD_CDOR_EOD</v>
          </cell>
          <cell r="C134">
            <v>47800</v>
          </cell>
          <cell r="E134">
            <v>2.4895854838904101E-2</v>
          </cell>
        </row>
        <row r="135">
          <cell r="A135" t="str">
            <v>CAD_CDOR_EOD</v>
          </cell>
          <cell r="C135">
            <v>49626</v>
          </cell>
          <cell r="E135">
            <v>2.63530298377385E-2</v>
          </cell>
        </row>
        <row r="136">
          <cell r="A136" t="str">
            <v>CAD_CDOR_EOD</v>
          </cell>
          <cell r="C136">
            <v>51453</v>
          </cell>
          <cell r="E136">
            <v>2.62625850559579E-2</v>
          </cell>
        </row>
        <row r="137">
          <cell r="A137" t="str">
            <v>CAD_CDOR_EOD</v>
          </cell>
          <cell r="C137">
            <v>53280</v>
          </cell>
          <cell r="E137">
            <v>2.6008919542979399E-2</v>
          </cell>
        </row>
        <row r="138">
          <cell r="A138" t="str">
            <v>CAD_CORRA_EOD</v>
          </cell>
          <cell r="C138">
            <v>42324</v>
          </cell>
          <cell r="E138">
            <v>4.9828979604935302E-3</v>
          </cell>
        </row>
        <row r="139">
          <cell r="A139" t="str">
            <v>CAD_CORRA_EOD</v>
          </cell>
          <cell r="C139">
            <v>42331</v>
          </cell>
          <cell r="E139">
            <v>4.9947015906577404E-3</v>
          </cell>
        </row>
        <row r="140">
          <cell r="A140" t="str">
            <v>CAD_CORRA_EOD</v>
          </cell>
          <cell r="C140">
            <v>42354</v>
          </cell>
          <cell r="E140">
            <v>4.9838807570834198E-3</v>
          </cell>
        </row>
        <row r="141">
          <cell r="A141" t="str">
            <v>CAD_CORRA_EOD</v>
          </cell>
          <cell r="C141">
            <v>42387</v>
          </cell>
          <cell r="E141">
            <v>4.9749107904190903E-3</v>
          </cell>
        </row>
        <row r="142">
          <cell r="A142" t="str">
            <v>CAD_CORRA_EOD</v>
          </cell>
          <cell r="C142">
            <v>42416</v>
          </cell>
          <cell r="E142">
            <v>4.96094706273851E-3</v>
          </cell>
        </row>
        <row r="143">
          <cell r="A143" t="str">
            <v>CAD_CORRA_EOD</v>
          </cell>
          <cell r="C143">
            <v>42445</v>
          </cell>
          <cell r="E143">
            <v>4.9419660912386702E-3</v>
          </cell>
        </row>
        <row r="144">
          <cell r="A144" t="str">
            <v>CAD_CORRA_EOD</v>
          </cell>
          <cell r="C144">
            <v>42478</v>
          </cell>
          <cell r="E144">
            <v>4.93088266498907E-3</v>
          </cell>
        </row>
        <row r="145">
          <cell r="A145" t="str">
            <v>CAD_CORRA_EOD</v>
          </cell>
          <cell r="C145">
            <v>42506</v>
          </cell>
          <cell r="E145">
            <v>4.9183637523320996E-3</v>
          </cell>
        </row>
        <row r="146">
          <cell r="A146" t="str">
            <v>CAD_CORRA_EOD</v>
          </cell>
          <cell r="C146">
            <v>42537</v>
          </cell>
          <cell r="E146">
            <v>4.9237548699883E-3</v>
          </cell>
        </row>
        <row r="147">
          <cell r="A147" t="str">
            <v>CAD_CORRA_EOD</v>
          </cell>
          <cell r="C147">
            <v>42569</v>
          </cell>
          <cell r="E147">
            <v>4.9127526979432998E-3</v>
          </cell>
        </row>
        <row r="148">
          <cell r="A148" t="str">
            <v>CAD_CORRA_EOD</v>
          </cell>
          <cell r="C148">
            <v>42598</v>
          </cell>
          <cell r="E148">
            <v>4.8920052418570999E-3</v>
          </cell>
        </row>
        <row r="149">
          <cell r="A149" t="str">
            <v>CAD_CORRA_EOD</v>
          </cell>
          <cell r="C149">
            <v>42629</v>
          </cell>
          <cell r="E149">
            <v>4.9155559001610302E-3</v>
          </cell>
        </row>
        <row r="150">
          <cell r="A150" t="str">
            <v>CAD_CORRA_EOD</v>
          </cell>
          <cell r="C150">
            <v>42660</v>
          </cell>
          <cell r="E150">
            <v>4.9243469948093803E-3</v>
          </cell>
        </row>
        <row r="151">
          <cell r="A151" t="str">
            <v>CAD_CORRA_EOD</v>
          </cell>
          <cell r="C151">
            <v>42690</v>
          </cell>
          <cell r="E151">
            <v>4.9035781063794899E-3</v>
          </cell>
        </row>
        <row r="152">
          <cell r="A152" t="str">
            <v>CAD_CORRA_EOD</v>
          </cell>
          <cell r="C152">
            <v>42871</v>
          </cell>
          <cell r="E152">
            <v>5.2376164964103101E-3</v>
          </cell>
        </row>
        <row r="153">
          <cell r="A153" t="str">
            <v>CAD_CORRA_EOD</v>
          </cell>
          <cell r="C153">
            <v>43055</v>
          </cell>
          <cell r="E153">
            <v>5.8512795483201298E-3</v>
          </cell>
        </row>
        <row r="154">
          <cell r="A154" t="str">
            <v>CAD_CORRA_EOD</v>
          </cell>
          <cell r="C154">
            <v>43420</v>
          </cell>
          <cell r="E154">
            <v>7.1220243716548903E-3</v>
          </cell>
        </row>
        <row r="155">
          <cell r="A155" t="str">
            <v>CAD_CORRA_EOD</v>
          </cell>
          <cell r="C155">
            <v>43787</v>
          </cell>
          <cell r="E155">
            <v>8.4523095302848801E-3</v>
          </cell>
        </row>
        <row r="156">
          <cell r="A156" t="str">
            <v>CAD_CORRA_EOD</v>
          </cell>
          <cell r="C156">
            <v>44151</v>
          </cell>
          <cell r="E156">
            <v>9.9149149451600894E-3</v>
          </cell>
        </row>
        <row r="157">
          <cell r="A157" t="str">
            <v>CAD_CORRA_EOD</v>
          </cell>
          <cell r="C157">
            <v>44881</v>
          </cell>
          <cell r="E157">
            <v>1.3166943357021999E-2</v>
          </cell>
        </row>
        <row r="158">
          <cell r="A158" t="str">
            <v>CAD_CORRA_EOD</v>
          </cell>
          <cell r="C158">
            <v>45978</v>
          </cell>
          <cell r="E158">
            <v>1.74160489247507E-2</v>
          </cell>
        </row>
        <row r="159">
          <cell r="A159" t="str">
            <v>CAD_CORRA_EOD</v>
          </cell>
          <cell r="C159">
            <v>46707</v>
          </cell>
          <cell r="E159">
            <v>1.9677505597920499E-2</v>
          </cell>
        </row>
        <row r="160">
          <cell r="A160" t="str">
            <v>CAD_CORRA_EOD</v>
          </cell>
          <cell r="C160">
            <v>47805</v>
          </cell>
          <cell r="E160">
            <v>2.1986901922322499E-2</v>
          </cell>
        </row>
        <row r="161">
          <cell r="A161" t="str">
            <v>CAD_CORRA_EOD</v>
          </cell>
          <cell r="C161">
            <v>49629</v>
          </cell>
          <cell r="E161">
            <v>2.3434134746621298E-2</v>
          </cell>
        </row>
        <row r="162">
          <cell r="A162" t="str">
            <v>CAD_CORRA_EOD</v>
          </cell>
          <cell r="C162">
            <v>53282</v>
          </cell>
          <cell r="E162">
            <v>2.3163421486867501E-2</v>
          </cell>
        </row>
        <row r="163">
          <cell r="A163" t="str">
            <v>CHF_LIBOR_12M_EOD</v>
          </cell>
          <cell r="C163">
            <v>42691</v>
          </cell>
          <cell r="E163">
            <v>-6.8979679198340896E-3</v>
          </cell>
        </row>
        <row r="164">
          <cell r="A164" t="str">
            <v>CHF_LIBOR_12M_EOD</v>
          </cell>
          <cell r="C164">
            <v>43056</v>
          </cell>
          <cell r="E164">
            <v>-7.67757915008068E-3</v>
          </cell>
        </row>
        <row r="165">
          <cell r="A165" t="str">
            <v>CHF_LIBOR_12M_EOD</v>
          </cell>
          <cell r="C165">
            <v>43423</v>
          </cell>
          <cell r="E165">
            <v>-7.2478796245905698E-3</v>
          </cell>
        </row>
        <row r="166">
          <cell r="A166" t="str">
            <v>CHF_LIBOR_12M_EOD</v>
          </cell>
          <cell r="C166">
            <v>43787</v>
          </cell>
          <cell r="E166">
            <v>-6.2582977589822003E-3</v>
          </cell>
        </row>
        <row r="167">
          <cell r="A167" t="str">
            <v>CHF_LIBOR_12M_EOD</v>
          </cell>
          <cell r="C167">
            <v>44152</v>
          </cell>
          <cell r="E167">
            <v>-4.9472649402220598E-3</v>
          </cell>
        </row>
        <row r="168">
          <cell r="A168" t="str">
            <v>CHF_LIBOR_12M_EOD</v>
          </cell>
          <cell r="C168">
            <v>44517</v>
          </cell>
          <cell r="E168">
            <v>-3.45374858487189E-3</v>
          </cell>
        </row>
        <row r="169">
          <cell r="A169" t="str">
            <v>CHF_LIBOR_12M_EOD</v>
          </cell>
          <cell r="C169">
            <v>44882</v>
          </cell>
          <cell r="E169">
            <v>-1.97226234484501E-3</v>
          </cell>
        </row>
        <row r="170">
          <cell r="A170" t="str">
            <v>CHF_LIBOR_12M_EOD</v>
          </cell>
          <cell r="C170">
            <v>45247</v>
          </cell>
          <cell r="E170">
            <v>-6.6224291220206004E-4</v>
          </cell>
        </row>
        <row r="171">
          <cell r="A171" t="str">
            <v>CHF_LIBOR_12M_EOD</v>
          </cell>
          <cell r="C171">
            <v>45614</v>
          </cell>
          <cell r="E171">
            <v>5.5199078324297995E-4</v>
          </cell>
        </row>
        <row r="172">
          <cell r="A172" t="str">
            <v>CHF_LIBOR_12M_EOD</v>
          </cell>
          <cell r="C172">
            <v>45978</v>
          </cell>
          <cell r="E172">
            <v>1.6065539717894999E-3</v>
          </cell>
        </row>
        <row r="173">
          <cell r="A173" t="str">
            <v>CHF_LIBOR_12M_EOD</v>
          </cell>
          <cell r="C173">
            <v>46708</v>
          </cell>
          <cell r="E173">
            <v>3.3059969257774602E-3</v>
          </cell>
        </row>
        <row r="174">
          <cell r="A174" t="str">
            <v>CHF_LIBOR_12M_EOD</v>
          </cell>
          <cell r="C174">
            <v>47805</v>
          </cell>
          <cell r="E174">
            <v>5.2450901229780401E-3</v>
          </cell>
        </row>
        <row r="175">
          <cell r="A175" t="str">
            <v>CHF_LIBOR_12M_EOD</v>
          </cell>
          <cell r="C175">
            <v>49632</v>
          </cell>
          <cell r="E175">
            <v>7.2312175589479199E-3</v>
          </cell>
        </row>
        <row r="176">
          <cell r="A176" t="str">
            <v>CHF_LIBOR_12M_EOD</v>
          </cell>
          <cell r="C176">
            <v>51459</v>
          </cell>
          <cell r="E176">
            <v>8.4815406565163405E-3</v>
          </cell>
        </row>
        <row r="177">
          <cell r="A177" t="str">
            <v>CHF_LIBOR_12M_EOD</v>
          </cell>
          <cell r="C177">
            <v>53283</v>
          </cell>
          <cell r="E177">
            <v>9.1133713138917202E-3</v>
          </cell>
        </row>
        <row r="178">
          <cell r="A178" t="str">
            <v>CHF_LIBOR_12M_EOD</v>
          </cell>
          <cell r="C178">
            <v>56935</v>
          </cell>
          <cell r="E178">
            <v>1.00416513350058E-2</v>
          </cell>
        </row>
        <row r="179">
          <cell r="A179" t="str">
            <v>CHF_LIBOR_3M_EOD</v>
          </cell>
          <cell r="C179">
            <v>42417</v>
          </cell>
          <cell r="E179">
            <v>-7.9974997434888607E-3</v>
          </cell>
        </row>
        <row r="180">
          <cell r="A180" t="str">
            <v>CHF_LIBOR_3M_EOD</v>
          </cell>
          <cell r="C180">
            <v>42445</v>
          </cell>
          <cell r="E180">
            <v>-9.2808043932656806E-3</v>
          </cell>
        </row>
        <row r="181">
          <cell r="A181" t="str">
            <v>CHF_LIBOR_3M_EOD</v>
          </cell>
          <cell r="C181">
            <v>42536</v>
          </cell>
          <cell r="E181">
            <v>-9.9089374445500804E-3</v>
          </cell>
        </row>
        <row r="182">
          <cell r="A182" t="str">
            <v>CHF_LIBOR_3M_EOD</v>
          </cell>
          <cell r="C182">
            <v>42634</v>
          </cell>
          <cell r="E182">
            <v>-1.0305846714404401E-2</v>
          </cell>
        </row>
        <row r="183">
          <cell r="A183" t="str">
            <v>CHF_LIBOR_3M_EOD</v>
          </cell>
          <cell r="C183">
            <v>42725</v>
          </cell>
          <cell r="E183">
            <v>-1.0526222724247801E-2</v>
          </cell>
        </row>
        <row r="184">
          <cell r="A184" t="str">
            <v>CHF_LIBOR_3M_EOD</v>
          </cell>
          <cell r="C184">
            <v>43056</v>
          </cell>
          <cell r="E184">
            <v>-1.05131029576162E-2</v>
          </cell>
        </row>
        <row r="185">
          <cell r="A185" t="str">
            <v>CHF_LIBOR_3M_EOD</v>
          </cell>
          <cell r="C185">
            <v>43423</v>
          </cell>
          <cell r="E185">
            <v>-1.00375150361209E-2</v>
          </cell>
        </row>
        <row r="186">
          <cell r="A186" t="str">
            <v>CHF_LIBOR_3M_EOD</v>
          </cell>
          <cell r="C186">
            <v>43787</v>
          </cell>
          <cell r="E186">
            <v>-9.0472514288275005E-3</v>
          </cell>
        </row>
        <row r="187">
          <cell r="A187" t="str">
            <v>CHF_LIBOR_3M_EOD</v>
          </cell>
          <cell r="C187">
            <v>44152</v>
          </cell>
          <cell r="E187">
            <v>-7.7318377267488001E-3</v>
          </cell>
        </row>
        <row r="188">
          <cell r="A188" t="str">
            <v>CHF_LIBOR_3M_EOD</v>
          </cell>
          <cell r="C188">
            <v>44517</v>
          </cell>
          <cell r="E188">
            <v>-6.2354749337056002E-3</v>
          </cell>
        </row>
        <row r="189">
          <cell r="A189" t="str">
            <v>CHF_LIBOR_3M_EOD</v>
          </cell>
          <cell r="C189">
            <v>44882</v>
          </cell>
          <cell r="E189">
            <v>-4.7259083798650604E-3</v>
          </cell>
        </row>
        <row r="190">
          <cell r="A190" t="str">
            <v>CHF_LIBOR_3M_EOD</v>
          </cell>
          <cell r="C190">
            <v>45247</v>
          </cell>
          <cell r="E190">
            <v>-3.36314268932628E-3</v>
          </cell>
        </row>
        <row r="191">
          <cell r="A191" t="str">
            <v>CHF_LIBOR_3M_EOD</v>
          </cell>
          <cell r="C191">
            <v>45614</v>
          </cell>
          <cell r="E191">
            <v>-2.1202863494854699E-3</v>
          </cell>
        </row>
        <row r="192">
          <cell r="A192" t="str">
            <v>CHF_LIBOR_3M_EOD</v>
          </cell>
          <cell r="C192">
            <v>45978</v>
          </cell>
          <cell r="E192">
            <v>-1.0130906451177499E-3</v>
          </cell>
        </row>
        <row r="193">
          <cell r="A193" t="str">
            <v>CHF_LIBOR_3M_EOD</v>
          </cell>
          <cell r="C193">
            <v>46708</v>
          </cell>
          <cell r="E193">
            <v>8.1677940787853998E-4</v>
          </cell>
        </row>
        <row r="194">
          <cell r="A194" t="str">
            <v>CHF_LIBOR_3M_EOD</v>
          </cell>
          <cell r="C194">
            <v>47805</v>
          </cell>
          <cell r="E194">
            <v>2.9407490017793201E-3</v>
          </cell>
        </row>
        <row r="195">
          <cell r="A195" t="str">
            <v>CHF_LIBOR_3M_EOD</v>
          </cell>
          <cell r="C195">
            <v>49632</v>
          </cell>
          <cell r="E195">
            <v>5.1664503623755796E-3</v>
          </cell>
        </row>
        <row r="196">
          <cell r="A196" t="str">
            <v>CHF_LIBOR_3M_EOD</v>
          </cell>
          <cell r="C196">
            <v>51459</v>
          </cell>
          <cell r="E196">
            <v>6.5521811726730198E-3</v>
          </cell>
        </row>
        <row r="197">
          <cell r="A197" t="str">
            <v>CHF_LIBOR_3M_EOD</v>
          </cell>
          <cell r="C197">
            <v>53283</v>
          </cell>
          <cell r="E197">
            <v>7.2648457993900297E-3</v>
          </cell>
        </row>
        <row r="198">
          <cell r="A198" t="str">
            <v>CHF_LIBOR_3M_EOD</v>
          </cell>
          <cell r="C198">
            <v>56935</v>
          </cell>
          <cell r="E198">
            <v>7.2144070356384002E-3</v>
          </cell>
        </row>
        <row r="199">
          <cell r="A199" t="str">
            <v>CHF_LIBOR_6M_EOD</v>
          </cell>
          <cell r="C199">
            <v>42507</v>
          </cell>
          <cell r="E199">
            <v>-7.7203968117503198E-3</v>
          </cell>
        </row>
        <row r="200">
          <cell r="A200" t="str">
            <v>CHF_LIBOR_6M_EOD</v>
          </cell>
          <cell r="C200">
            <v>42691</v>
          </cell>
          <cell r="E200">
            <v>-8.80275773156706E-3</v>
          </cell>
        </row>
        <row r="201">
          <cell r="A201" t="str">
            <v>CHF_LIBOR_6M_EOD</v>
          </cell>
          <cell r="C201">
            <v>42872</v>
          </cell>
          <cell r="E201">
            <v>-9.1273986548374101E-3</v>
          </cell>
        </row>
        <row r="202">
          <cell r="A202" t="str">
            <v>CHF_LIBOR_6M_EOD</v>
          </cell>
          <cell r="C202">
            <v>43056</v>
          </cell>
          <cell r="E202">
            <v>-9.1860860101387106E-3</v>
          </cell>
        </row>
        <row r="203">
          <cell r="A203" t="str">
            <v>CHF_LIBOR_6M_EOD</v>
          </cell>
          <cell r="C203">
            <v>43423</v>
          </cell>
          <cell r="E203">
            <v>-8.6583923789136895E-3</v>
          </cell>
        </row>
        <row r="204">
          <cell r="A204" t="str">
            <v>CHF_LIBOR_6M_EOD</v>
          </cell>
          <cell r="C204">
            <v>43787</v>
          </cell>
          <cell r="E204">
            <v>-7.5931293981779998E-3</v>
          </cell>
        </row>
        <row r="205">
          <cell r="A205" t="str">
            <v>CHF_LIBOR_6M_EOD</v>
          </cell>
          <cell r="C205">
            <v>44152</v>
          </cell>
          <cell r="E205">
            <v>-6.2052810305647799E-3</v>
          </cell>
        </row>
        <row r="206">
          <cell r="A206" t="str">
            <v>CHF_LIBOR_6M_EOD</v>
          </cell>
          <cell r="C206">
            <v>44517</v>
          </cell>
          <cell r="E206">
            <v>-4.6601863529798096E-3</v>
          </cell>
        </row>
        <row r="207">
          <cell r="A207" t="str">
            <v>CHF_LIBOR_6M_EOD</v>
          </cell>
          <cell r="C207">
            <v>44882</v>
          </cell>
          <cell r="E207">
            <v>-3.1515372657934899E-3</v>
          </cell>
        </row>
        <row r="208">
          <cell r="A208" t="str">
            <v>CHF_LIBOR_6M_EOD</v>
          </cell>
          <cell r="C208">
            <v>45247</v>
          </cell>
          <cell r="E208">
            <v>-1.78974603025866E-3</v>
          </cell>
        </row>
        <row r="209">
          <cell r="A209" t="str">
            <v>CHF_LIBOR_6M_EOD</v>
          </cell>
          <cell r="C209">
            <v>45614</v>
          </cell>
          <cell r="E209">
            <v>-5.7318397792251001E-4</v>
          </cell>
        </row>
        <row r="210">
          <cell r="A210" t="str">
            <v>CHF_LIBOR_6M_EOD</v>
          </cell>
          <cell r="C210">
            <v>45978</v>
          </cell>
          <cell r="E210">
            <v>4.8337688715568002E-4</v>
          </cell>
        </row>
        <row r="211">
          <cell r="A211" t="str">
            <v>CHF_LIBOR_6M_EOD</v>
          </cell>
          <cell r="C211">
            <v>46708</v>
          </cell>
          <cell r="E211">
            <v>2.2108459614083899E-3</v>
          </cell>
        </row>
        <row r="212">
          <cell r="A212" t="str">
            <v>CHF_LIBOR_6M_EOD</v>
          </cell>
          <cell r="C212">
            <v>47805</v>
          </cell>
          <cell r="E212">
            <v>4.1521954440769003E-3</v>
          </cell>
        </row>
        <row r="213">
          <cell r="A213" t="str">
            <v>CHF_LIBOR_6M_EOD</v>
          </cell>
          <cell r="C213">
            <v>49632</v>
          </cell>
          <cell r="E213">
            <v>6.1671454218581601E-3</v>
          </cell>
        </row>
        <row r="214">
          <cell r="A214" t="str">
            <v>CHF_LIBOR_6M_EOD</v>
          </cell>
          <cell r="C214">
            <v>51459</v>
          </cell>
          <cell r="E214">
            <v>7.4462430482222603E-3</v>
          </cell>
        </row>
        <row r="215">
          <cell r="A215" t="str">
            <v>CHF_LIBOR_6M_EOD</v>
          </cell>
          <cell r="C215">
            <v>53283</v>
          </cell>
          <cell r="E215">
            <v>8.0781035985655301E-3</v>
          </cell>
        </row>
        <row r="216">
          <cell r="A216" t="str">
            <v>CHF_LIBOR_6M_EOD</v>
          </cell>
          <cell r="C216">
            <v>56935</v>
          </cell>
          <cell r="E216">
            <v>8.0354876009424599E-3</v>
          </cell>
        </row>
        <row r="217">
          <cell r="A217" t="str">
            <v>CHF_LIBOR_EOD</v>
          </cell>
          <cell r="C217">
            <v>42324</v>
          </cell>
          <cell r="E217">
            <v>-7.86803218023251E-3</v>
          </cell>
        </row>
        <row r="218">
          <cell r="A218" t="str">
            <v>CHF_LIBOR_EOD</v>
          </cell>
          <cell r="C218">
            <v>42325</v>
          </cell>
          <cell r="E218">
            <v>-7.8679897792028799E-3</v>
          </cell>
        </row>
        <row r="219">
          <cell r="A219" t="str">
            <v>CHF_LIBOR_EOD</v>
          </cell>
          <cell r="C219">
            <v>42332</v>
          </cell>
          <cell r="E219">
            <v>-8.02955787936405E-3</v>
          </cell>
        </row>
        <row r="220">
          <cell r="A220" t="str">
            <v>CHF_LIBOR_EOD</v>
          </cell>
          <cell r="C220">
            <v>42445</v>
          </cell>
          <cell r="E220">
            <v>-9.3581752917874395E-3</v>
          </cell>
        </row>
        <row r="221">
          <cell r="A221" t="str">
            <v>CHF_LIBOR_EOD</v>
          </cell>
          <cell r="C221">
            <v>42536</v>
          </cell>
          <cell r="E221">
            <v>-9.9535606604359492E-3</v>
          </cell>
        </row>
        <row r="222">
          <cell r="A222" t="str">
            <v>CHF_LIBOR_EOD</v>
          </cell>
          <cell r="C222">
            <v>42634</v>
          </cell>
          <cell r="E222">
            <v>-1.0336498444151901E-2</v>
          </cell>
        </row>
        <row r="223">
          <cell r="A223" t="str">
            <v>CHF_LIBOR_EOD</v>
          </cell>
          <cell r="C223">
            <v>42725</v>
          </cell>
          <cell r="E223">
            <v>-1.0549970227736301E-2</v>
          </cell>
        </row>
        <row r="224">
          <cell r="A224" t="str">
            <v>CHF_LIBOR_EOD</v>
          </cell>
          <cell r="C224">
            <v>43056</v>
          </cell>
          <cell r="E224">
            <v>-9.1947020419400494E-3</v>
          </cell>
        </row>
        <row r="225">
          <cell r="A225" t="str">
            <v>CHF_LIBOR_EOD</v>
          </cell>
          <cell r="C225">
            <v>43423</v>
          </cell>
          <cell r="E225">
            <v>-8.6628888032761406E-3</v>
          </cell>
        </row>
        <row r="226">
          <cell r="A226" t="str">
            <v>CHF_LIBOR_EOD</v>
          </cell>
          <cell r="C226">
            <v>43787</v>
          </cell>
          <cell r="E226">
            <v>-7.5934115469942099E-3</v>
          </cell>
        </row>
        <row r="227">
          <cell r="A227" t="str">
            <v>CHF_LIBOR_EOD</v>
          </cell>
          <cell r="C227">
            <v>44152</v>
          </cell>
          <cell r="E227">
            <v>-6.1998608152161799E-3</v>
          </cell>
        </row>
        <row r="228">
          <cell r="A228" t="str">
            <v>CHF_LIBOR_EOD</v>
          </cell>
          <cell r="C228">
            <v>44517</v>
          </cell>
          <cell r="E228">
            <v>-4.6483559198030001E-3</v>
          </cell>
        </row>
        <row r="229">
          <cell r="A229" t="str">
            <v>CHF_LIBOR_EOD</v>
          </cell>
          <cell r="C229">
            <v>44882</v>
          </cell>
          <cell r="E229">
            <v>-3.1322373715931499E-3</v>
          </cell>
        </row>
        <row r="230">
          <cell r="A230" t="str">
            <v>CHF_LIBOR_EOD</v>
          </cell>
          <cell r="C230">
            <v>45247</v>
          </cell>
          <cell r="E230">
            <v>-1.7629531286026401E-3</v>
          </cell>
        </row>
        <row r="231">
          <cell r="A231" t="str">
            <v>CHF_LIBOR_EOD</v>
          </cell>
          <cell r="C231">
            <v>45614</v>
          </cell>
          <cell r="E231">
            <v>-5.3925526040930999E-4</v>
          </cell>
        </row>
        <row r="232">
          <cell r="A232" t="str">
            <v>CHF_LIBOR_EOD</v>
          </cell>
          <cell r="C232">
            <v>45978</v>
          </cell>
          <cell r="E232">
            <v>5.2252610476678004E-4</v>
          </cell>
        </row>
        <row r="233">
          <cell r="A233" t="str">
            <v>CHF_LIBOR_EOD</v>
          </cell>
          <cell r="C233">
            <v>46708</v>
          </cell>
          <cell r="E233">
            <v>2.2589638694017699E-3</v>
          </cell>
        </row>
        <row r="234">
          <cell r="A234" t="str">
            <v>CHF_LIBOR_EOD</v>
          </cell>
          <cell r="C234">
            <v>47805</v>
          </cell>
          <cell r="E234">
            <v>4.21204037146537E-3</v>
          </cell>
        </row>
        <row r="235">
          <cell r="A235" t="str">
            <v>CHF_LIBOR_EOD</v>
          </cell>
          <cell r="C235">
            <v>49632</v>
          </cell>
          <cell r="E235">
            <v>6.2376198322035602E-3</v>
          </cell>
        </row>
        <row r="236">
          <cell r="A236" t="str">
            <v>CHF_LIBOR_EOD</v>
          </cell>
          <cell r="C236">
            <v>51459</v>
          </cell>
          <cell r="E236">
            <v>7.5223655454715798E-3</v>
          </cell>
        </row>
        <row r="237">
          <cell r="A237" t="str">
            <v>CHF_LIBOR_EOD</v>
          </cell>
          <cell r="C237">
            <v>53283</v>
          </cell>
          <cell r="E237">
            <v>8.1532202420014407E-3</v>
          </cell>
        </row>
        <row r="238">
          <cell r="A238" t="str">
            <v>CHF_LIBOR_EOD</v>
          </cell>
          <cell r="C238">
            <v>56935</v>
          </cell>
          <cell r="E238">
            <v>8.0916936393450305E-3</v>
          </cell>
        </row>
        <row r="239">
          <cell r="A239" t="str">
            <v>CHF_TOIS_EOD</v>
          </cell>
          <cell r="C239">
            <v>42324</v>
          </cell>
          <cell r="E239">
            <v>-5.34838144272192E-3</v>
          </cell>
        </row>
        <row r="240">
          <cell r="A240" t="str">
            <v>CHF_TOIS_EOD</v>
          </cell>
          <cell r="C240">
            <v>42325</v>
          </cell>
          <cell r="E240">
            <v>-5.3483618502299301E-3</v>
          </cell>
        </row>
        <row r="241">
          <cell r="A241" t="str">
            <v>CHF_TOIS_EOD</v>
          </cell>
          <cell r="C241">
            <v>42355</v>
          </cell>
          <cell r="E241">
            <v>-5.7654965851457601E-3</v>
          </cell>
        </row>
        <row r="242">
          <cell r="A242" t="str">
            <v>CHF_TOIS_EOD</v>
          </cell>
          <cell r="C242">
            <v>42387</v>
          </cell>
          <cell r="E242">
            <v>-6.3373142565280698E-3</v>
          </cell>
        </row>
        <row r="243">
          <cell r="A243" t="str">
            <v>CHF_TOIS_EOD</v>
          </cell>
          <cell r="C243">
            <v>42417</v>
          </cell>
          <cell r="E243">
            <v>-6.8990391964028203E-3</v>
          </cell>
        </row>
        <row r="244">
          <cell r="A244" t="str">
            <v>CHF_TOIS_EOD</v>
          </cell>
          <cell r="C244">
            <v>42446</v>
          </cell>
          <cell r="E244">
            <v>-7.2329940999834802E-3</v>
          </cell>
        </row>
        <row r="245">
          <cell r="A245" t="str">
            <v>CHF_TOIS_EOD</v>
          </cell>
          <cell r="C245">
            <v>42478</v>
          </cell>
          <cell r="E245">
            <v>-7.65641418483842E-3</v>
          </cell>
        </row>
        <row r="246">
          <cell r="A246" t="str">
            <v>CHF_TOIS_EOD</v>
          </cell>
          <cell r="C246">
            <v>42507</v>
          </cell>
          <cell r="E246">
            <v>-7.8785378340184703E-3</v>
          </cell>
        </row>
        <row r="247">
          <cell r="A247" t="str">
            <v>CHF_TOIS_EOD</v>
          </cell>
          <cell r="C247">
            <v>42538</v>
          </cell>
          <cell r="E247">
            <v>-8.0957526012623206E-3</v>
          </cell>
        </row>
        <row r="248">
          <cell r="A248" t="str">
            <v>CHF_TOIS_EOD</v>
          </cell>
          <cell r="C248">
            <v>42569</v>
          </cell>
          <cell r="E248">
            <v>-8.3540767737156994E-3</v>
          </cell>
        </row>
        <row r="249">
          <cell r="A249" t="str">
            <v>CHF_TOIS_EOD</v>
          </cell>
          <cell r="C249">
            <v>42599</v>
          </cell>
          <cell r="E249">
            <v>-8.5671734806652706E-3</v>
          </cell>
        </row>
        <row r="250">
          <cell r="A250" t="str">
            <v>CHF_TOIS_EOD</v>
          </cell>
          <cell r="C250">
            <v>42632</v>
          </cell>
          <cell r="E250">
            <v>-8.6636943246206702E-3</v>
          </cell>
        </row>
        <row r="251">
          <cell r="A251" t="str">
            <v>CHF_TOIS_EOD</v>
          </cell>
          <cell r="C251">
            <v>42660</v>
          </cell>
          <cell r="E251">
            <v>-8.7681993931983705E-3</v>
          </cell>
        </row>
        <row r="252">
          <cell r="A252" t="str">
            <v>CHF_TOIS_EOD</v>
          </cell>
          <cell r="C252">
            <v>42691</v>
          </cell>
          <cell r="E252">
            <v>-8.8752355933346492E-3</v>
          </cell>
        </row>
        <row r="253">
          <cell r="A253" t="str">
            <v>CHF_TOIS_EOD</v>
          </cell>
          <cell r="C253">
            <v>42783</v>
          </cell>
          <cell r="E253">
            <v>-9.1165527316352697E-3</v>
          </cell>
        </row>
        <row r="254">
          <cell r="A254" t="str">
            <v>CHF_TOIS_EOD</v>
          </cell>
          <cell r="C254">
            <v>42872</v>
          </cell>
          <cell r="E254">
            <v>-9.2164540430672293E-3</v>
          </cell>
        </row>
        <row r="255">
          <cell r="A255" t="str">
            <v>CHF_TOIS_EOD</v>
          </cell>
          <cell r="C255">
            <v>42964</v>
          </cell>
          <cell r="E255">
            <v>-9.2737982238924894E-3</v>
          </cell>
        </row>
        <row r="256">
          <cell r="A256" t="str">
            <v>CHF_TOIS_EOD</v>
          </cell>
          <cell r="C256">
            <v>43056</v>
          </cell>
          <cell r="E256">
            <v>-9.2311055044391709E-3</v>
          </cell>
        </row>
        <row r="257">
          <cell r="A257" t="str">
            <v>CHF_TOIS_EOD</v>
          </cell>
          <cell r="C257">
            <v>43423</v>
          </cell>
          <cell r="E257">
            <v>-8.9710386233778291E-3</v>
          </cell>
        </row>
        <row r="258">
          <cell r="A258" t="str">
            <v>CHF_TOIS_EOD</v>
          </cell>
          <cell r="C258">
            <v>43787</v>
          </cell>
          <cell r="E258">
            <v>-8.0720937296497701E-3</v>
          </cell>
        </row>
        <row r="259">
          <cell r="A259" t="str">
            <v>CHF_TOIS_EOD</v>
          </cell>
          <cell r="C259">
            <v>44152</v>
          </cell>
          <cell r="E259">
            <v>-7.10858012518011E-3</v>
          </cell>
        </row>
        <row r="260">
          <cell r="A260" t="str">
            <v>CHF_TOIS_EOD</v>
          </cell>
          <cell r="C260">
            <v>44517</v>
          </cell>
          <cell r="E260">
            <v>-5.8289342148395897E-3</v>
          </cell>
        </row>
        <row r="261">
          <cell r="A261" t="str">
            <v>CHF_TOIS_EOD</v>
          </cell>
          <cell r="C261">
            <v>44882</v>
          </cell>
          <cell r="E261">
            <v>-4.5126609656512403E-3</v>
          </cell>
        </row>
        <row r="262">
          <cell r="A262" t="str">
            <v>CHF_TOIS_EOD</v>
          </cell>
          <cell r="C262">
            <v>45247</v>
          </cell>
          <cell r="E262">
            <v>-3.26679521751475E-3</v>
          </cell>
        </row>
        <row r="263">
          <cell r="A263" t="str">
            <v>CHF_TOIS_EOD</v>
          </cell>
          <cell r="C263">
            <v>45614</v>
          </cell>
          <cell r="E263">
            <v>-2.11701592314295E-3</v>
          </cell>
        </row>
        <row r="264">
          <cell r="A264" t="str">
            <v>CHF_TOIS_EOD</v>
          </cell>
          <cell r="C264">
            <v>45978</v>
          </cell>
          <cell r="E264">
            <v>-1.0383878782566499E-3</v>
          </cell>
        </row>
        <row r="265">
          <cell r="A265" t="str">
            <v>CHF_TOIS_EOD</v>
          </cell>
          <cell r="C265">
            <v>46708</v>
          </cell>
          <cell r="E265">
            <v>7.2160382942746001E-4</v>
          </cell>
        </row>
        <row r="266">
          <cell r="A266" t="str">
            <v>CHF_TOIS_EOD</v>
          </cell>
          <cell r="C266">
            <v>47805</v>
          </cell>
          <cell r="E266">
            <v>2.6060899891633201E-3</v>
          </cell>
        </row>
        <row r="267">
          <cell r="A267" t="str">
            <v>CHF_TOIS_EOD</v>
          </cell>
          <cell r="C267">
            <v>49632</v>
          </cell>
          <cell r="E267">
            <v>4.7600262386109796E-3</v>
          </cell>
        </row>
        <row r="268">
          <cell r="A268" t="str">
            <v>CHF_TOIS_EOD</v>
          </cell>
          <cell r="C268">
            <v>51459</v>
          </cell>
          <cell r="E268">
            <v>6.0820665574288996E-3</v>
          </cell>
        </row>
        <row r="269">
          <cell r="A269" t="str">
            <v>CHF_TOIS_EOD</v>
          </cell>
          <cell r="C269">
            <v>53283</v>
          </cell>
          <cell r="E269">
            <v>6.8090472185500499E-3</v>
          </cell>
        </row>
        <row r="270">
          <cell r="A270" t="str">
            <v>CHF_TOIS_EOD</v>
          </cell>
          <cell r="C270">
            <v>56935</v>
          </cell>
          <cell r="E270">
            <v>6.7298803638693597E-3</v>
          </cell>
        </row>
        <row r="271">
          <cell r="A271" t="str">
            <v>CZK_PRIBOR_3M_EOD</v>
          </cell>
          <cell r="C271">
            <v>42418</v>
          </cell>
          <cell r="E271">
            <v>2.9391887795249799E-3</v>
          </cell>
        </row>
        <row r="272">
          <cell r="A272" t="str">
            <v>CZK_PRIBOR_3M_EOD</v>
          </cell>
          <cell r="C272">
            <v>42508</v>
          </cell>
          <cell r="E272">
            <v>2.9484648193633702E-3</v>
          </cell>
        </row>
        <row r="273">
          <cell r="A273" t="str">
            <v>CZK_PRIBOR_3M_EOD</v>
          </cell>
          <cell r="C273">
            <v>42600</v>
          </cell>
          <cell r="E273">
            <v>2.6446982713412E-3</v>
          </cell>
        </row>
        <row r="274">
          <cell r="A274" t="str">
            <v>CZK_PRIBOR_3M_EOD</v>
          </cell>
          <cell r="C274">
            <v>42692</v>
          </cell>
          <cell r="E274">
            <v>2.4530124236318801E-3</v>
          </cell>
        </row>
        <row r="275">
          <cell r="A275" t="str">
            <v>CZK_PRIBOR_3M_EOD</v>
          </cell>
          <cell r="C275">
            <v>43059</v>
          </cell>
          <cell r="E275">
            <v>2.16997228076135E-3</v>
          </cell>
        </row>
        <row r="276">
          <cell r="A276" t="str">
            <v>CZK_PRIBOR_3M_EOD</v>
          </cell>
          <cell r="C276">
            <v>43423</v>
          </cell>
          <cell r="E276">
            <v>2.4016549157592701E-3</v>
          </cell>
        </row>
        <row r="277">
          <cell r="A277" t="str">
            <v>CZK_PRIBOR_3M_EOD</v>
          </cell>
          <cell r="C277">
            <v>43787</v>
          </cell>
          <cell r="E277">
            <v>2.9416685978924102E-3</v>
          </cell>
        </row>
        <row r="278">
          <cell r="A278" t="str">
            <v>CZK_PRIBOR_3M_EOD</v>
          </cell>
          <cell r="C278">
            <v>44153</v>
          </cell>
          <cell r="E278">
            <v>3.5682355932496802E-3</v>
          </cell>
        </row>
        <row r="279">
          <cell r="A279" t="str">
            <v>CZK_PRIBOR_3M_EOD</v>
          </cell>
          <cell r="C279">
            <v>44518</v>
          </cell>
          <cell r="E279">
            <v>4.2624276820777103E-3</v>
          </cell>
        </row>
        <row r="280">
          <cell r="A280" t="str">
            <v>CZK_PRIBOR_3M_EOD</v>
          </cell>
          <cell r="C280">
            <v>44883</v>
          </cell>
          <cell r="E280">
            <v>4.9238407660465097E-3</v>
          </cell>
        </row>
        <row r="281">
          <cell r="A281" t="str">
            <v>CZK_PRIBOR_3M_EOD</v>
          </cell>
          <cell r="C281">
            <v>45250</v>
          </cell>
          <cell r="E281">
            <v>5.8343721408699797E-3</v>
          </cell>
        </row>
        <row r="282">
          <cell r="A282" t="str">
            <v>CZK_PRIBOR_3M_EOD</v>
          </cell>
          <cell r="C282">
            <v>45614</v>
          </cell>
          <cell r="E282">
            <v>6.7786902803304398E-3</v>
          </cell>
        </row>
        <row r="283">
          <cell r="A283" t="str">
            <v>CZK_PRIBOR_3M_EOD</v>
          </cell>
          <cell r="C283">
            <v>45979</v>
          </cell>
          <cell r="E283">
            <v>7.6209669123795797E-3</v>
          </cell>
        </row>
        <row r="284">
          <cell r="A284" t="str">
            <v>CZK_PRIBOR_3M_EOD</v>
          </cell>
          <cell r="C284">
            <v>46709</v>
          </cell>
          <cell r="E284">
            <v>9.1743827687431993E-3</v>
          </cell>
        </row>
        <row r="285">
          <cell r="A285" t="str">
            <v>CZK_PRIBOR_3M_EOD</v>
          </cell>
          <cell r="C285">
            <v>47805</v>
          </cell>
          <cell r="E285">
            <v>1.11033918785397E-2</v>
          </cell>
        </row>
        <row r="286">
          <cell r="A286" t="str">
            <v>CZK_PRIBOR_3M_EOD</v>
          </cell>
          <cell r="C286">
            <v>49632</v>
          </cell>
          <cell r="E286">
            <v>1.29618844544743E-2</v>
          </cell>
        </row>
        <row r="287">
          <cell r="A287" t="str">
            <v>CZK_PRIBOR_3M_EOD</v>
          </cell>
          <cell r="C287">
            <v>51459</v>
          </cell>
          <cell r="E287">
            <v>1.2731036183987099E-2</v>
          </cell>
        </row>
        <row r="288">
          <cell r="A288" t="str">
            <v>CZK_PRIBOR_3M_EOD</v>
          </cell>
          <cell r="C288">
            <v>53286</v>
          </cell>
          <cell r="E288">
            <v>1.27988613975091E-2</v>
          </cell>
        </row>
        <row r="289">
          <cell r="A289" t="str">
            <v>CZK_PRIBOR_6M_EOD</v>
          </cell>
          <cell r="C289">
            <v>42508</v>
          </cell>
          <cell r="E289">
            <v>3.7478846674388498E-3</v>
          </cell>
        </row>
        <row r="290">
          <cell r="A290" t="str">
            <v>CZK_PRIBOR_6M_EOD</v>
          </cell>
          <cell r="C290">
            <v>42692</v>
          </cell>
          <cell r="E290">
            <v>3.2345681260195999E-3</v>
          </cell>
        </row>
        <row r="291">
          <cell r="A291" t="str">
            <v>CZK_PRIBOR_6M_EOD</v>
          </cell>
          <cell r="C291">
            <v>42873</v>
          </cell>
          <cell r="E291">
            <v>3.0543711889809101E-3</v>
          </cell>
        </row>
        <row r="292">
          <cell r="A292" t="str">
            <v>CZK_PRIBOR_6M_EOD</v>
          </cell>
          <cell r="C292">
            <v>43059</v>
          </cell>
          <cell r="E292">
            <v>3.0163765695561499E-3</v>
          </cell>
        </row>
        <row r="293">
          <cell r="A293" t="str">
            <v>CZK_PRIBOR_6M_EOD</v>
          </cell>
          <cell r="C293">
            <v>43423</v>
          </cell>
          <cell r="E293">
            <v>3.28583135362562E-3</v>
          </cell>
        </row>
        <row r="294">
          <cell r="A294" t="str">
            <v>CZK_PRIBOR_6M_EOD</v>
          </cell>
          <cell r="C294">
            <v>43787</v>
          </cell>
          <cell r="E294">
            <v>3.8352004080954398E-3</v>
          </cell>
        </row>
        <row r="295">
          <cell r="A295" t="str">
            <v>CZK_PRIBOR_6M_EOD</v>
          </cell>
          <cell r="C295">
            <v>44153</v>
          </cell>
          <cell r="E295">
            <v>4.4766698921518897E-3</v>
          </cell>
        </row>
        <row r="296">
          <cell r="A296" t="str">
            <v>CZK_PRIBOR_6M_EOD</v>
          </cell>
          <cell r="C296">
            <v>44518</v>
          </cell>
          <cell r="E296">
            <v>5.2676162464572697E-3</v>
          </cell>
        </row>
        <row r="297">
          <cell r="A297" t="str">
            <v>CZK_PRIBOR_6M_EOD</v>
          </cell>
          <cell r="C297">
            <v>44883</v>
          </cell>
          <cell r="E297">
            <v>6.0622315499704498E-3</v>
          </cell>
        </row>
        <row r="298">
          <cell r="A298" t="str">
            <v>CZK_PRIBOR_6M_EOD</v>
          </cell>
          <cell r="C298">
            <v>45250</v>
          </cell>
          <cell r="E298">
            <v>7.0687546129650398E-3</v>
          </cell>
        </row>
        <row r="299">
          <cell r="A299" t="str">
            <v>CZK_PRIBOR_6M_EOD</v>
          </cell>
          <cell r="C299">
            <v>45614</v>
          </cell>
          <cell r="E299">
            <v>8.1028583475959096E-3</v>
          </cell>
        </row>
        <row r="300">
          <cell r="A300" t="str">
            <v>CZK_PRIBOR_6M_EOD</v>
          </cell>
          <cell r="C300">
            <v>45979</v>
          </cell>
          <cell r="E300">
            <v>8.9860374523188496E-3</v>
          </cell>
        </row>
        <row r="301">
          <cell r="A301" t="str">
            <v>CZK_PRIBOR_6M_EOD</v>
          </cell>
          <cell r="C301">
            <v>46709</v>
          </cell>
          <cell r="E301">
            <v>1.05596258881402E-2</v>
          </cell>
        </row>
        <row r="302">
          <cell r="A302" t="str">
            <v>CZK_PRIBOR_6M_EOD</v>
          </cell>
          <cell r="C302">
            <v>47805</v>
          </cell>
          <cell r="E302">
            <v>1.2402922394172001E-2</v>
          </cell>
        </row>
        <row r="303">
          <cell r="A303" t="str">
            <v>CZK_PRIBOR_6M_EOD</v>
          </cell>
          <cell r="C303">
            <v>49632</v>
          </cell>
          <cell r="E303">
            <v>1.41266803902314E-2</v>
          </cell>
        </row>
        <row r="304">
          <cell r="A304" t="str">
            <v>CZK_PRIBOR_6M_EOD</v>
          </cell>
          <cell r="C304">
            <v>51459</v>
          </cell>
          <cell r="E304">
            <v>1.3779923068155999E-2</v>
          </cell>
        </row>
        <row r="305">
          <cell r="A305" t="str">
            <v>CZK_PRIBOR_6M_EOD</v>
          </cell>
          <cell r="C305">
            <v>53286</v>
          </cell>
          <cell r="E305">
            <v>1.37239291784959E-2</v>
          </cell>
        </row>
        <row r="306">
          <cell r="A306" t="str">
            <v>CZK_PRIBOR_EOD</v>
          </cell>
          <cell r="C306">
            <v>42324</v>
          </cell>
          <cell r="E306">
            <v>1.3180484161343601E-3</v>
          </cell>
        </row>
        <row r="307">
          <cell r="A307" t="str">
            <v>CZK_PRIBOR_EOD</v>
          </cell>
          <cell r="C307">
            <v>42326</v>
          </cell>
          <cell r="E307">
            <v>1.3180493680508901E-3</v>
          </cell>
        </row>
        <row r="308">
          <cell r="A308" t="str">
            <v>CZK_PRIBOR_EOD</v>
          </cell>
          <cell r="C308">
            <v>42333</v>
          </cell>
          <cell r="E308">
            <v>1.37718522602743E-3</v>
          </cell>
        </row>
        <row r="309">
          <cell r="A309" t="str">
            <v>CZK_PRIBOR_EOD</v>
          </cell>
          <cell r="C309">
            <v>42356</v>
          </cell>
          <cell r="E309">
            <v>1.83935253760392E-3</v>
          </cell>
        </row>
        <row r="310">
          <cell r="A310" t="str">
            <v>CZK_PRIBOR_EOD</v>
          </cell>
          <cell r="C310">
            <v>42387</v>
          </cell>
          <cell r="E310">
            <v>2.2547143398275599E-3</v>
          </cell>
        </row>
        <row r="311">
          <cell r="A311" t="str">
            <v>CZK_PRIBOR_EOD</v>
          </cell>
          <cell r="C311">
            <v>42418</v>
          </cell>
          <cell r="E311">
            <v>2.8556248923355702E-3</v>
          </cell>
        </row>
        <row r="312">
          <cell r="A312" t="str">
            <v>CZK_PRIBOR_EOD</v>
          </cell>
          <cell r="C312">
            <v>42508</v>
          </cell>
          <cell r="E312">
            <v>2.90511884579448E-3</v>
          </cell>
        </row>
        <row r="313">
          <cell r="A313" t="str">
            <v>CZK_PRIBOR_EOD</v>
          </cell>
          <cell r="C313">
            <v>42600</v>
          </cell>
          <cell r="E313">
            <v>2.6156455937246001E-3</v>
          </cell>
        </row>
        <row r="314">
          <cell r="A314" t="str">
            <v>CZK_PRIBOR_EOD</v>
          </cell>
          <cell r="C314">
            <v>42692</v>
          </cell>
          <cell r="E314">
            <v>2.4311641835913899E-3</v>
          </cell>
        </row>
        <row r="315">
          <cell r="A315" t="str">
            <v>CZK_PRIBOR_EOD</v>
          </cell>
          <cell r="C315">
            <v>43059</v>
          </cell>
          <cell r="E315">
            <v>3.0011341755304699E-3</v>
          </cell>
        </row>
        <row r="316">
          <cell r="A316" t="str">
            <v>CZK_PRIBOR_EOD</v>
          </cell>
          <cell r="C316">
            <v>43423</v>
          </cell>
          <cell r="E316">
            <v>3.2759946485162502E-3</v>
          </cell>
        </row>
        <row r="317">
          <cell r="A317" t="str">
            <v>CZK_PRIBOR_EOD</v>
          </cell>
          <cell r="C317">
            <v>43787</v>
          </cell>
          <cell r="E317">
            <v>3.8286737536086901E-3</v>
          </cell>
        </row>
        <row r="318">
          <cell r="A318" t="str">
            <v>CZK_PRIBOR_EOD</v>
          </cell>
          <cell r="C318">
            <v>44153</v>
          </cell>
          <cell r="E318">
            <v>4.47144736189396E-3</v>
          </cell>
        </row>
        <row r="319">
          <cell r="A319" t="str">
            <v>CZK_PRIBOR_EOD</v>
          </cell>
          <cell r="C319">
            <v>44518</v>
          </cell>
          <cell r="E319">
            <v>5.2632615225762999E-3</v>
          </cell>
        </row>
        <row r="320">
          <cell r="A320" t="str">
            <v>CZK_PRIBOR_EOD</v>
          </cell>
          <cell r="C320">
            <v>44883</v>
          </cell>
          <cell r="E320">
            <v>6.0584973442277604E-3</v>
          </cell>
        </row>
        <row r="321">
          <cell r="A321" t="str">
            <v>CZK_PRIBOR_EOD</v>
          </cell>
          <cell r="C321">
            <v>45250</v>
          </cell>
          <cell r="E321">
            <v>7.0654883972284203E-3</v>
          </cell>
        </row>
        <row r="322">
          <cell r="A322" t="str">
            <v>CZK_PRIBOR_EOD</v>
          </cell>
          <cell r="C322">
            <v>45614</v>
          </cell>
          <cell r="E322">
            <v>8.0994784569923903E-3</v>
          </cell>
        </row>
        <row r="323">
          <cell r="A323" t="str">
            <v>CZK_PRIBOR_EOD</v>
          </cell>
          <cell r="C323">
            <v>45979</v>
          </cell>
          <cell r="E323">
            <v>8.9828743659621096E-3</v>
          </cell>
        </row>
        <row r="324">
          <cell r="A324" t="str">
            <v>CZK_PRIBOR_EOD</v>
          </cell>
          <cell r="C324">
            <v>46709</v>
          </cell>
          <cell r="E324">
            <v>1.0556989515089399E-2</v>
          </cell>
        </row>
        <row r="325">
          <cell r="A325" t="str">
            <v>CZK_PRIBOR_EOD</v>
          </cell>
          <cell r="C325">
            <v>47805</v>
          </cell>
          <cell r="E325">
            <v>1.23997522925063E-2</v>
          </cell>
        </row>
        <row r="326">
          <cell r="A326" t="str">
            <v>CZK_PRIBOR_EOD</v>
          </cell>
          <cell r="C326">
            <v>49632</v>
          </cell>
          <cell r="E326">
            <v>1.4124449888877399E-2</v>
          </cell>
        </row>
        <row r="327">
          <cell r="A327" t="str">
            <v>CZK_PRIBOR_EOD</v>
          </cell>
          <cell r="C327">
            <v>51459</v>
          </cell>
          <cell r="E327">
            <v>1.37781400204021E-2</v>
          </cell>
        </row>
        <row r="328">
          <cell r="A328" t="str">
            <v>CZK_PRIBOR_EOD</v>
          </cell>
          <cell r="C328">
            <v>53286</v>
          </cell>
          <cell r="E328">
            <v>1.37224548556487E-2</v>
          </cell>
        </row>
        <row r="329">
          <cell r="A329" t="str">
            <v>DKK_CIBOR_3M_EOD</v>
          </cell>
          <cell r="C329">
            <v>42417</v>
          </cell>
          <cell r="E329">
            <v>-1.4957680395516399E-3</v>
          </cell>
        </row>
        <row r="330">
          <cell r="A330" t="str">
            <v>DKK_CIBOR_3M_EOD</v>
          </cell>
          <cell r="C330">
            <v>42445</v>
          </cell>
          <cell r="E330">
            <v>-1.3803951734917999E-3</v>
          </cell>
        </row>
        <row r="331">
          <cell r="A331" t="str">
            <v>DKK_CIBOR_3M_EOD</v>
          </cell>
          <cell r="C331">
            <v>42536</v>
          </cell>
          <cell r="E331">
            <v>-1.31332057356342E-3</v>
          </cell>
        </row>
        <row r="332">
          <cell r="A332" t="str">
            <v>DKK_CIBOR_3M_EOD</v>
          </cell>
          <cell r="C332">
            <v>42634</v>
          </cell>
          <cell r="E332">
            <v>-1.18309616870461E-3</v>
          </cell>
        </row>
        <row r="333">
          <cell r="A333" t="str">
            <v>DKK_CIBOR_3M_EOD</v>
          </cell>
          <cell r="C333">
            <v>42725</v>
          </cell>
          <cell r="E333">
            <v>-1.03308593431584E-3</v>
          </cell>
        </row>
        <row r="334">
          <cell r="A334" t="str">
            <v>DKK_CIBOR_3M_EOD</v>
          </cell>
          <cell r="C334">
            <v>42809</v>
          </cell>
          <cell r="E334">
            <v>-8.5176923808180996E-4</v>
          </cell>
        </row>
        <row r="335">
          <cell r="A335" t="str">
            <v>DKK_CIBOR_3M_EOD</v>
          </cell>
          <cell r="C335">
            <v>42907</v>
          </cell>
          <cell r="E335">
            <v>-6.0759657038018998E-4</v>
          </cell>
        </row>
        <row r="336">
          <cell r="A336" t="str">
            <v>DKK_CIBOR_3M_EOD</v>
          </cell>
          <cell r="C336">
            <v>43056</v>
          </cell>
          <cell r="E336">
            <v>-2.9232662371989998E-4</v>
          </cell>
        </row>
        <row r="337">
          <cell r="A337" t="str">
            <v>DKK_CIBOR_3M_EOD</v>
          </cell>
          <cell r="C337">
            <v>43423</v>
          </cell>
          <cell r="E337">
            <v>9.5858591337545001E-4</v>
          </cell>
        </row>
        <row r="338">
          <cell r="A338" t="str">
            <v>DKK_CIBOR_3M_EOD</v>
          </cell>
          <cell r="C338">
            <v>43787</v>
          </cell>
          <cell r="E338">
            <v>2.5252110269169499E-3</v>
          </cell>
        </row>
        <row r="339">
          <cell r="A339" t="str">
            <v>DKK_CIBOR_3M_EOD</v>
          </cell>
          <cell r="C339">
            <v>44152</v>
          </cell>
          <cell r="E339">
            <v>4.1477806106792903E-3</v>
          </cell>
        </row>
        <row r="340">
          <cell r="A340" t="str">
            <v>DKK_CIBOR_3M_EOD</v>
          </cell>
          <cell r="C340">
            <v>44517</v>
          </cell>
          <cell r="E340">
            <v>5.7340317901628099E-3</v>
          </cell>
        </row>
        <row r="341">
          <cell r="A341" t="str">
            <v>DKK_CIBOR_3M_EOD</v>
          </cell>
          <cell r="C341">
            <v>44882</v>
          </cell>
          <cell r="E341">
            <v>7.39729894352858E-3</v>
          </cell>
        </row>
        <row r="342">
          <cell r="A342" t="str">
            <v>DKK_CIBOR_3M_EOD</v>
          </cell>
          <cell r="C342">
            <v>45247</v>
          </cell>
          <cell r="E342">
            <v>8.9327634681422591E-3</v>
          </cell>
        </row>
        <row r="343">
          <cell r="A343" t="str">
            <v>DKK_CIBOR_3M_EOD</v>
          </cell>
          <cell r="C343">
            <v>45614</v>
          </cell>
          <cell r="E343">
            <v>1.03459831353834E-2</v>
          </cell>
        </row>
        <row r="344">
          <cell r="A344" t="str">
            <v>DKK_CIBOR_3M_EOD</v>
          </cell>
          <cell r="C344">
            <v>45978</v>
          </cell>
          <cell r="E344">
            <v>1.1622164813907701E-2</v>
          </cell>
        </row>
        <row r="345">
          <cell r="A345" t="str">
            <v>DKK_CIBOR_3M_EOD</v>
          </cell>
          <cell r="C345">
            <v>46708</v>
          </cell>
          <cell r="E345">
            <v>1.3987752797549401E-2</v>
          </cell>
        </row>
        <row r="346">
          <cell r="A346" t="str">
            <v>DKK_CIBOR_3M_EOD</v>
          </cell>
          <cell r="C346">
            <v>47805</v>
          </cell>
          <cell r="E346">
            <v>1.6374275485082499E-2</v>
          </cell>
        </row>
        <row r="347">
          <cell r="A347" t="str">
            <v>DKK_CIBOR_3M_EOD</v>
          </cell>
          <cell r="C347">
            <v>49632</v>
          </cell>
          <cell r="E347">
            <v>1.83901033470267E-2</v>
          </cell>
        </row>
        <row r="348">
          <cell r="A348" t="str">
            <v>DKK_CIBOR_3M_EOD</v>
          </cell>
          <cell r="C348">
            <v>51459</v>
          </cell>
          <cell r="E348">
            <v>1.88332649311251E-2</v>
          </cell>
        </row>
        <row r="349">
          <cell r="A349" t="str">
            <v>DKK_CIBOR_3M_EOD</v>
          </cell>
          <cell r="C349">
            <v>53283</v>
          </cell>
          <cell r="E349">
            <v>1.8891353398772001E-2</v>
          </cell>
        </row>
        <row r="350">
          <cell r="A350" t="str">
            <v>DKK_CIBOR_6M_EOD</v>
          </cell>
          <cell r="C350">
            <v>42507</v>
          </cell>
          <cell r="E350">
            <v>3.0414360302694998E-4</v>
          </cell>
        </row>
        <row r="351">
          <cell r="A351" t="str">
            <v>DKK_CIBOR_6M_EOD</v>
          </cell>
          <cell r="C351">
            <v>42691</v>
          </cell>
          <cell r="E351">
            <v>5.3843282175869997E-4</v>
          </cell>
        </row>
        <row r="352">
          <cell r="A352" t="str">
            <v>DKK_CIBOR_6M_EOD</v>
          </cell>
          <cell r="C352">
            <v>43056</v>
          </cell>
          <cell r="E352">
            <v>1.2921383442685401E-3</v>
          </cell>
        </row>
        <row r="353">
          <cell r="A353" t="str">
            <v>DKK_CIBOR_6M_EOD</v>
          </cell>
          <cell r="C353">
            <v>43423</v>
          </cell>
          <cell r="E353">
            <v>2.4957897809765998E-3</v>
          </cell>
        </row>
        <row r="354">
          <cell r="A354" t="str">
            <v>DKK_CIBOR_6M_EOD</v>
          </cell>
          <cell r="C354">
            <v>43787</v>
          </cell>
          <cell r="E354">
            <v>3.9983098975955103E-3</v>
          </cell>
        </row>
        <row r="355">
          <cell r="A355" t="str">
            <v>DKK_CIBOR_6M_EOD</v>
          </cell>
          <cell r="C355">
            <v>44152</v>
          </cell>
          <cell r="E355">
            <v>5.5593338852166999E-3</v>
          </cell>
        </row>
        <row r="356">
          <cell r="A356" t="str">
            <v>DKK_CIBOR_6M_EOD</v>
          </cell>
          <cell r="C356">
            <v>44517</v>
          </cell>
          <cell r="E356">
            <v>7.0865965130264197E-3</v>
          </cell>
        </row>
        <row r="357">
          <cell r="A357" t="str">
            <v>DKK_CIBOR_6M_EOD</v>
          </cell>
          <cell r="C357">
            <v>44882</v>
          </cell>
          <cell r="E357">
            <v>8.6924156222715297E-3</v>
          </cell>
        </row>
        <row r="358">
          <cell r="A358" t="str">
            <v>DKK_CIBOR_6M_EOD</v>
          </cell>
          <cell r="C358">
            <v>45247</v>
          </cell>
          <cell r="E358">
            <v>1.0171070511681301E-2</v>
          </cell>
        </row>
        <row r="359">
          <cell r="A359" t="str">
            <v>DKK_CIBOR_6M_EOD</v>
          </cell>
          <cell r="C359">
            <v>45614</v>
          </cell>
          <cell r="E359">
            <v>1.1516429782414E-2</v>
          </cell>
        </row>
        <row r="360">
          <cell r="A360" t="str">
            <v>DKK_CIBOR_6M_EOD</v>
          </cell>
          <cell r="C360">
            <v>45978</v>
          </cell>
          <cell r="E360">
            <v>1.27202825903355E-2</v>
          </cell>
        </row>
        <row r="361">
          <cell r="A361" t="str">
            <v>DKK_CIBOR_6M_EOD</v>
          </cell>
          <cell r="C361">
            <v>46708</v>
          </cell>
          <cell r="E361">
            <v>1.49154511090927E-2</v>
          </cell>
        </row>
        <row r="362">
          <cell r="A362" t="str">
            <v>DKK_CIBOR_6M_EOD</v>
          </cell>
          <cell r="C362">
            <v>47805</v>
          </cell>
          <cell r="E362">
            <v>1.7108536121297601E-2</v>
          </cell>
        </row>
        <row r="363">
          <cell r="A363" t="str">
            <v>DKK_CIBOR_6M_EOD</v>
          </cell>
          <cell r="C363">
            <v>49632</v>
          </cell>
          <cell r="E363">
            <v>1.8861326407704701E-2</v>
          </cell>
        </row>
        <row r="364">
          <cell r="A364" t="str">
            <v>DKK_CIBOR_6M_EOD</v>
          </cell>
          <cell r="C364">
            <v>51459</v>
          </cell>
          <cell r="E364">
            <v>1.91691322600798E-2</v>
          </cell>
        </row>
        <row r="365">
          <cell r="A365" t="str">
            <v>DKK_CIBOR_6M_EOD</v>
          </cell>
          <cell r="C365">
            <v>53283</v>
          </cell>
          <cell r="E365">
            <v>1.9170262982871399E-2</v>
          </cell>
        </row>
        <row r="366">
          <cell r="A366" t="str">
            <v>DKK_CIBOR_EOD</v>
          </cell>
          <cell r="C366">
            <v>42324</v>
          </cell>
          <cell r="E366">
            <v>3.0416628644744999E-4</v>
          </cell>
        </row>
        <row r="367">
          <cell r="A367" t="str">
            <v>DKK_CIBOR_EOD</v>
          </cell>
          <cell r="C367">
            <v>42325</v>
          </cell>
          <cell r="E367">
            <v>-1.4579880852420399E-3</v>
          </cell>
        </row>
        <row r="368">
          <cell r="A368" t="str">
            <v>DKK_CIBOR_EOD</v>
          </cell>
          <cell r="C368">
            <v>42332</v>
          </cell>
          <cell r="E368">
            <v>-2.94977327679903E-3</v>
          </cell>
        </row>
        <row r="369">
          <cell r="A369" t="str">
            <v>DKK_CIBOR_EOD</v>
          </cell>
          <cell r="C369">
            <v>42445</v>
          </cell>
          <cell r="E369">
            <v>-1.7027357595752299E-3</v>
          </cell>
        </row>
        <row r="370">
          <cell r="A370" t="str">
            <v>DKK_CIBOR_EOD</v>
          </cell>
          <cell r="C370">
            <v>42536</v>
          </cell>
          <cell r="E370">
            <v>-1.4992286325135799E-3</v>
          </cell>
        </row>
        <row r="371">
          <cell r="A371" t="str">
            <v>DKK_CIBOR_EOD</v>
          </cell>
          <cell r="C371">
            <v>42634</v>
          </cell>
          <cell r="E371">
            <v>-1.31079659258376E-3</v>
          </cell>
        </row>
        <row r="372">
          <cell r="A372" t="str">
            <v>DKK_CIBOR_EOD</v>
          </cell>
          <cell r="C372">
            <v>42725</v>
          </cell>
          <cell r="E372">
            <v>-1.1320221537941099E-3</v>
          </cell>
        </row>
        <row r="373">
          <cell r="A373" t="str">
            <v>DKK_CIBOR_EOD</v>
          </cell>
          <cell r="C373">
            <v>42809</v>
          </cell>
          <cell r="E373">
            <v>-9.3367545240569995E-4</v>
          </cell>
        </row>
        <row r="374">
          <cell r="A374" t="str">
            <v>DKK_CIBOR_EOD</v>
          </cell>
          <cell r="C374">
            <v>42907</v>
          </cell>
          <cell r="E374">
            <v>-6.7580515746014998E-4</v>
          </cell>
        </row>
        <row r="375">
          <cell r="A375" t="str">
            <v>DKK_CIBOR_EOD</v>
          </cell>
          <cell r="C375">
            <v>43056</v>
          </cell>
          <cell r="E375">
            <v>1.2839982512574499E-3</v>
          </cell>
        </row>
        <row r="376">
          <cell r="A376" t="str">
            <v>DKK_CIBOR_EOD</v>
          </cell>
          <cell r="C376">
            <v>43423</v>
          </cell>
          <cell r="E376">
            <v>2.4903610709527198E-3</v>
          </cell>
        </row>
        <row r="377">
          <cell r="A377" t="str">
            <v>DKK_CIBOR_EOD</v>
          </cell>
          <cell r="C377">
            <v>43787</v>
          </cell>
          <cell r="E377">
            <v>3.99557659085402E-3</v>
          </cell>
        </row>
        <row r="378">
          <cell r="A378" t="str">
            <v>DKK_CIBOR_EOD</v>
          </cell>
          <cell r="C378">
            <v>44152</v>
          </cell>
          <cell r="E378">
            <v>5.5575018426704398E-3</v>
          </cell>
        </row>
        <row r="379">
          <cell r="A379" t="str">
            <v>DKK_CIBOR_EOD</v>
          </cell>
          <cell r="C379">
            <v>44517</v>
          </cell>
          <cell r="E379">
            <v>7.0850690643688404E-3</v>
          </cell>
        </row>
        <row r="380">
          <cell r="A380" t="str">
            <v>DKK_CIBOR_EOD</v>
          </cell>
          <cell r="C380">
            <v>44882</v>
          </cell>
          <cell r="E380">
            <v>8.6911059368433193E-3</v>
          </cell>
        </row>
        <row r="381">
          <cell r="A381" t="str">
            <v>DKK_CIBOR_EOD</v>
          </cell>
          <cell r="C381">
            <v>45247</v>
          </cell>
          <cell r="E381">
            <v>1.01699242512705E-2</v>
          </cell>
        </row>
        <row r="382">
          <cell r="A382" t="str">
            <v>DKK_CIBOR_EOD</v>
          </cell>
          <cell r="C382">
            <v>45614</v>
          </cell>
          <cell r="E382">
            <v>1.15154113093206E-2</v>
          </cell>
        </row>
        <row r="383">
          <cell r="A383" t="str">
            <v>DKK_CIBOR_EOD</v>
          </cell>
          <cell r="C383">
            <v>45978</v>
          </cell>
          <cell r="E383">
            <v>1.2719181094490901E-2</v>
          </cell>
        </row>
        <row r="384">
          <cell r="A384" t="str">
            <v>DKK_CIBOR_EOD</v>
          </cell>
          <cell r="C384">
            <v>46708</v>
          </cell>
          <cell r="E384">
            <v>1.4913877290958701E-2</v>
          </cell>
        </row>
        <row r="385">
          <cell r="A385" t="str">
            <v>DKK_CIBOR_EOD</v>
          </cell>
          <cell r="C385">
            <v>47805</v>
          </cell>
          <cell r="E385">
            <v>1.7105477608948799E-2</v>
          </cell>
        </row>
        <row r="386">
          <cell r="A386" t="str">
            <v>DKK_CIBOR_EOD</v>
          </cell>
          <cell r="C386">
            <v>49632</v>
          </cell>
          <cell r="E386">
            <v>1.8859167338731001E-2</v>
          </cell>
        </row>
        <row r="387">
          <cell r="A387" t="str">
            <v>DKK_CIBOR_EOD</v>
          </cell>
          <cell r="C387">
            <v>51459</v>
          </cell>
          <cell r="E387">
            <v>1.91674512478642E-2</v>
          </cell>
        </row>
        <row r="388">
          <cell r="A388" t="str">
            <v>DKK_CIBOR_EOD</v>
          </cell>
          <cell r="C388">
            <v>53283</v>
          </cell>
          <cell r="E388">
            <v>1.9168913346336799E-2</v>
          </cell>
        </row>
        <row r="389">
          <cell r="A389" t="str">
            <v>EUR_EONIA_EOD</v>
          </cell>
          <cell r="C389">
            <v>42324</v>
          </cell>
          <cell r="E389">
            <v>-1.33834069421861E-3</v>
          </cell>
        </row>
        <row r="390">
          <cell r="A390" t="str">
            <v>EUR_EONIA_EOD</v>
          </cell>
          <cell r="C390">
            <v>42325</v>
          </cell>
          <cell r="E390">
            <v>-1.3383394674062799E-3</v>
          </cell>
        </row>
        <row r="391">
          <cell r="A391" t="str">
            <v>EUR_EONIA_EOD</v>
          </cell>
          <cell r="C391">
            <v>42332</v>
          </cell>
          <cell r="E391">
            <v>-1.38996402042838E-3</v>
          </cell>
        </row>
        <row r="392">
          <cell r="A392" t="str">
            <v>EUR_EONIA_EOD</v>
          </cell>
          <cell r="C392">
            <v>42339</v>
          </cell>
          <cell r="E392">
            <v>-1.4172236407680699E-3</v>
          </cell>
        </row>
        <row r="393">
          <cell r="A393" t="str">
            <v>EUR_EONIA_EOD</v>
          </cell>
          <cell r="C393">
            <v>42346</v>
          </cell>
          <cell r="E393">
            <v>-1.40651633770928E-3</v>
          </cell>
        </row>
        <row r="394">
          <cell r="A394" t="str">
            <v>EUR_EONIA_EOD</v>
          </cell>
          <cell r="C394">
            <v>42355</v>
          </cell>
          <cell r="E394">
            <v>-1.6783927712524199E-3</v>
          </cell>
        </row>
        <row r="395">
          <cell r="A395" t="str">
            <v>EUR_EONIA_EOD</v>
          </cell>
          <cell r="C395">
            <v>42387</v>
          </cell>
          <cell r="E395">
            <v>-2.0498400943248902E-3</v>
          </cell>
        </row>
        <row r="396">
          <cell r="A396" t="str">
            <v>EUR_EONIA_EOD</v>
          </cell>
          <cell r="C396">
            <v>42417</v>
          </cell>
          <cell r="E396">
            <v>-2.2263874897880502E-3</v>
          </cell>
        </row>
        <row r="397">
          <cell r="A397" t="str">
            <v>EUR_EONIA_EOD</v>
          </cell>
          <cell r="C397">
            <v>42446</v>
          </cell>
          <cell r="E397">
            <v>-2.3636382127993601E-3</v>
          </cell>
        </row>
        <row r="398">
          <cell r="A398" t="str">
            <v>EUR_EONIA_EOD</v>
          </cell>
          <cell r="C398">
            <v>42478</v>
          </cell>
          <cell r="E398">
            <v>-2.4758812686192602E-3</v>
          </cell>
        </row>
        <row r="399">
          <cell r="A399" t="str">
            <v>EUR_EONIA_EOD</v>
          </cell>
          <cell r="C399">
            <v>42507</v>
          </cell>
          <cell r="E399">
            <v>-2.5515379540745702E-3</v>
          </cell>
        </row>
        <row r="400">
          <cell r="A400" t="str">
            <v>EUR_EONIA_EOD</v>
          </cell>
          <cell r="C400">
            <v>42538</v>
          </cell>
          <cell r="E400">
            <v>-2.64782140529093E-3</v>
          </cell>
        </row>
        <row r="401">
          <cell r="A401" t="str">
            <v>EUR_EONIA_EOD</v>
          </cell>
          <cell r="C401">
            <v>42569</v>
          </cell>
          <cell r="E401">
            <v>-2.7111543016553798E-3</v>
          </cell>
        </row>
        <row r="402">
          <cell r="A402" t="str">
            <v>EUR_EONIA_EOD</v>
          </cell>
          <cell r="C402">
            <v>42599</v>
          </cell>
          <cell r="E402">
            <v>-2.7652062063525198E-3</v>
          </cell>
        </row>
        <row r="403">
          <cell r="A403" t="str">
            <v>EUR_EONIA_EOD</v>
          </cell>
          <cell r="C403">
            <v>42632</v>
          </cell>
          <cell r="E403">
            <v>-2.8154159725271599E-3</v>
          </cell>
        </row>
        <row r="404">
          <cell r="A404" t="str">
            <v>EUR_EONIA_EOD</v>
          </cell>
          <cell r="C404">
            <v>42660</v>
          </cell>
          <cell r="E404">
            <v>-2.88846739137059E-3</v>
          </cell>
        </row>
        <row r="405">
          <cell r="A405" t="str">
            <v>EUR_EONIA_EOD</v>
          </cell>
          <cell r="C405">
            <v>42691</v>
          </cell>
          <cell r="E405">
            <v>-2.8970792248569298E-3</v>
          </cell>
        </row>
        <row r="406">
          <cell r="A406" t="str">
            <v>EUR_EONIA_EOD</v>
          </cell>
          <cell r="C406">
            <v>42783</v>
          </cell>
          <cell r="E406">
            <v>-2.9769812386667201E-3</v>
          </cell>
        </row>
        <row r="407">
          <cell r="A407" t="str">
            <v>EUR_EONIA_EOD</v>
          </cell>
          <cell r="C407">
            <v>42872</v>
          </cell>
          <cell r="E407">
            <v>-3.01105050441164E-3</v>
          </cell>
        </row>
        <row r="408">
          <cell r="A408" t="str">
            <v>EUR_EONIA_EOD</v>
          </cell>
          <cell r="C408">
            <v>42964</v>
          </cell>
          <cell r="E408">
            <v>-2.9945617448439402E-3</v>
          </cell>
        </row>
        <row r="409">
          <cell r="A409" t="str">
            <v>EUR_EONIA_EOD</v>
          </cell>
          <cell r="C409">
            <v>43056</v>
          </cell>
          <cell r="E409">
            <v>-2.8941724967042502E-3</v>
          </cell>
        </row>
        <row r="410">
          <cell r="A410" t="str">
            <v>EUR_EONIA_EOD</v>
          </cell>
          <cell r="C410">
            <v>43423</v>
          </cell>
          <cell r="E410">
            <v>-2.3255135009434798E-3</v>
          </cell>
        </row>
        <row r="411">
          <cell r="A411" t="str">
            <v>EUR_EONIA_EOD</v>
          </cell>
          <cell r="C411">
            <v>43787</v>
          </cell>
          <cell r="E411">
            <v>-1.2605478229385501E-3</v>
          </cell>
        </row>
        <row r="412">
          <cell r="A412" t="str">
            <v>EUR_EONIA_EOD</v>
          </cell>
          <cell r="C412">
            <v>44152</v>
          </cell>
          <cell r="E412">
            <v>1.46009069262E-5</v>
          </cell>
        </row>
        <row r="413">
          <cell r="A413" t="str">
            <v>EUR_EONIA_EOD</v>
          </cell>
          <cell r="C413">
            <v>44517</v>
          </cell>
          <cell r="E413">
            <v>1.47898010276921E-3</v>
          </cell>
        </row>
        <row r="414">
          <cell r="A414" t="str">
            <v>EUR_EONIA_EOD</v>
          </cell>
          <cell r="C414">
            <v>44882</v>
          </cell>
          <cell r="E414">
            <v>3.0309122312392098E-3</v>
          </cell>
        </row>
        <row r="415">
          <cell r="A415" t="str">
            <v>EUR_EONIA_EOD</v>
          </cell>
          <cell r="C415">
            <v>45247</v>
          </cell>
          <cell r="E415">
            <v>4.5539753411841999E-3</v>
          </cell>
        </row>
        <row r="416">
          <cell r="A416" t="str">
            <v>EUR_EONIA_EOD</v>
          </cell>
          <cell r="C416">
            <v>45614</v>
          </cell>
          <cell r="E416">
            <v>5.9892331590890996E-3</v>
          </cell>
        </row>
        <row r="417">
          <cell r="A417" t="str">
            <v>EUR_EONIA_EOD</v>
          </cell>
          <cell r="C417">
            <v>45978</v>
          </cell>
          <cell r="E417">
            <v>7.2690337896097199E-3</v>
          </cell>
        </row>
        <row r="418">
          <cell r="A418" t="str">
            <v>EUR_EONIA_EOD</v>
          </cell>
          <cell r="C418">
            <v>46708</v>
          </cell>
          <cell r="E418">
            <v>9.4863412319694806E-3</v>
          </cell>
        </row>
        <row r="419">
          <cell r="A419" t="str">
            <v>EUR_EONIA_EOD</v>
          </cell>
          <cell r="C419">
            <v>47805</v>
          </cell>
          <cell r="E419">
            <v>1.1959480436408799E-2</v>
          </cell>
        </row>
        <row r="420">
          <cell r="A420" t="str">
            <v>EUR_EONIA_EOD</v>
          </cell>
          <cell r="C420">
            <v>49632</v>
          </cell>
          <cell r="E420">
            <v>1.4277749075000601E-2</v>
          </cell>
        </row>
        <row r="421">
          <cell r="A421" t="str">
            <v>EUR_EONIA_EOD</v>
          </cell>
          <cell r="C421">
            <v>51459</v>
          </cell>
          <cell r="E421">
            <v>1.5018418001063299E-2</v>
          </cell>
        </row>
        <row r="422">
          <cell r="A422" t="str">
            <v>EUR_EONIA_EOD</v>
          </cell>
          <cell r="C422">
            <v>53283</v>
          </cell>
          <cell r="E422">
            <v>1.53123589066689E-2</v>
          </cell>
        </row>
        <row r="423">
          <cell r="A423" t="str">
            <v>EUR_EONIA_EOD</v>
          </cell>
          <cell r="C423">
            <v>56935</v>
          </cell>
          <cell r="E423">
            <v>1.56080164440168E-2</v>
          </cell>
        </row>
        <row r="424">
          <cell r="A424" t="str">
            <v>EUR_EONIA_EOD</v>
          </cell>
          <cell r="C424">
            <v>60588</v>
          </cell>
          <cell r="E424">
            <v>1.51715606398909E-2</v>
          </cell>
        </row>
        <row r="425">
          <cell r="A425" t="str">
            <v>EUR_EONIA_EOD</v>
          </cell>
          <cell r="C425">
            <v>64241</v>
          </cell>
          <cell r="E425">
            <v>1.4722430030888399E-2</v>
          </cell>
        </row>
        <row r="426">
          <cell r="A426" t="str">
            <v>EUR_EURIBOR_12M_EOD</v>
          </cell>
          <cell r="C426">
            <v>42691</v>
          </cell>
          <cell r="E426">
            <v>8.3104253077178995E-4</v>
          </cell>
        </row>
        <row r="427">
          <cell r="A427" t="str">
            <v>EUR_EURIBOR_12M_EOD</v>
          </cell>
          <cell r="C427">
            <v>42723</v>
          </cell>
          <cell r="E427">
            <v>3.9043802612019E-4</v>
          </cell>
        </row>
        <row r="428">
          <cell r="A428" t="str">
            <v>EUR_EURIBOR_12M_EOD</v>
          </cell>
          <cell r="C428">
            <v>42752</v>
          </cell>
          <cell r="E428">
            <v>3.4492876627822001E-4</v>
          </cell>
        </row>
        <row r="429">
          <cell r="A429" t="str">
            <v>EUR_EURIBOR_12M_EOD</v>
          </cell>
          <cell r="C429">
            <v>42783</v>
          </cell>
          <cell r="E429">
            <v>3.7747634014286002E-4</v>
          </cell>
        </row>
        <row r="430">
          <cell r="A430" t="str">
            <v>EUR_EURIBOR_12M_EOD</v>
          </cell>
          <cell r="C430">
            <v>42811</v>
          </cell>
          <cell r="E430">
            <v>3.1772726911290998E-4</v>
          </cell>
        </row>
        <row r="431">
          <cell r="A431" t="str">
            <v>EUR_EURIBOR_12M_EOD</v>
          </cell>
          <cell r="C431">
            <v>42843</v>
          </cell>
          <cell r="E431">
            <v>2.9248499740995002E-4</v>
          </cell>
        </row>
        <row r="432">
          <cell r="A432" t="str">
            <v>EUR_EURIBOR_12M_EOD</v>
          </cell>
          <cell r="C432">
            <v>42872</v>
          </cell>
          <cell r="E432">
            <v>3.1747216458076998E-4</v>
          </cell>
        </row>
        <row r="433">
          <cell r="A433" t="str">
            <v>EUR_EURIBOR_12M_EOD</v>
          </cell>
          <cell r="C433">
            <v>42905</v>
          </cell>
          <cell r="E433">
            <v>3.3428050446322001E-4</v>
          </cell>
        </row>
        <row r="434">
          <cell r="A434" t="str">
            <v>EUR_EURIBOR_12M_EOD</v>
          </cell>
          <cell r="C434">
            <v>42933</v>
          </cell>
          <cell r="E434">
            <v>3.8151090979639002E-4</v>
          </cell>
        </row>
        <row r="435">
          <cell r="A435" t="str">
            <v>EUR_EURIBOR_12M_EOD</v>
          </cell>
          <cell r="C435">
            <v>42964</v>
          </cell>
          <cell r="E435">
            <v>4.7439534878612998E-4</v>
          </cell>
        </row>
        <row r="436">
          <cell r="A436" t="str">
            <v>EUR_EURIBOR_12M_EOD</v>
          </cell>
          <cell r="C436">
            <v>42996</v>
          </cell>
          <cell r="E436">
            <v>4.7885995869780001E-4</v>
          </cell>
        </row>
        <row r="437">
          <cell r="A437" t="str">
            <v>EUR_EURIBOR_12M_EOD</v>
          </cell>
          <cell r="C437">
            <v>43025</v>
          </cell>
          <cell r="E437">
            <v>5.3683067278085996E-4</v>
          </cell>
        </row>
        <row r="438">
          <cell r="A438" t="str">
            <v>EUR_EURIBOR_12M_EOD</v>
          </cell>
          <cell r="C438">
            <v>43056</v>
          </cell>
          <cell r="E438">
            <v>5.8098961773558997E-4</v>
          </cell>
        </row>
        <row r="439">
          <cell r="A439" t="str">
            <v>EUR_EURIBOR_12M_EOD</v>
          </cell>
          <cell r="C439">
            <v>43423</v>
          </cell>
          <cell r="E439">
            <v>1.1822603392219501E-3</v>
          </cell>
        </row>
        <row r="440">
          <cell r="A440" t="str">
            <v>EUR_EURIBOR_12M_EOD</v>
          </cell>
          <cell r="C440">
            <v>43787</v>
          </cell>
          <cell r="E440">
            <v>2.28617091317063E-3</v>
          </cell>
        </row>
        <row r="441">
          <cell r="A441" t="str">
            <v>EUR_EURIBOR_12M_EOD</v>
          </cell>
          <cell r="C441">
            <v>44152</v>
          </cell>
          <cell r="E441">
            <v>3.6011164982853701E-3</v>
          </cell>
        </row>
        <row r="442">
          <cell r="A442" t="str">
            <v>EUR_EURIBOR_12M_EOD</v>
          </cell>
          <cell r="C442">
            <v>44517</v>
          </cell>
          <cell r="E442">
            <v>5.0312314953054604E-3</v>
          </cell>
        </row>
        <row r="443">
          <cell r="A443" t="str">
            <v>EUR_EURIBOR_12M_EOD</v>
          </cell>
          <cell r="C443">
            <v>44882</v>
          </cell>
          <cell r="E443">
            <v>6.49836740686575E-3</v>
          </cell>
        </row>
        <row r="444">
          <cell r="A444" t="str">
            <v>EUR_EURIBOR_12M_EOD</v>
          </cell>
          <cell r="C444">
            <v>45247</v>
          </cell>
          <cell r="E444">
            <v>7.9071940255236901E-3</v>
          </cell>
        </row>
        <row r="445">
          <cell r="A445" t="str">
            <v>EUR_EURIBOR_12M_EOD</v>
          </cell>
          <cell r="C445">
            <v>45614</v>
          </cell>
          <cell r="E445">
            <v>9.2002646985328198E-3</v>
          </cell>
        </row>
        <row r="446">
          <cell r="A446" t="str">
            <v>EUR_EURIBOR_12M_EOD</v>
          </cell>
          <cell r="C446">
            <v>45978</v>
          </cell>
          <cell r="E446">
            <v>1.0318110858754901E-2</v>
          </cell>
        </row>
        <row r="447">
          <cell r="A447" t="str">
            <v>EUR_EURIBOR_12M_EOD</v>
          </cell>
          <cell r="C447">
            <v>46708</v>
          </cell>
          <cell r="E447">
            <v>1.2293505570613501E-2</v>
          </cell>
        </row>
        <row r="448">
          <cell r="A448" t="str">
            <v>EUR_EURIBOR_12M_EOD</v>
          </cell>
          <cell r="C448">
            <v>47805</v>
          </cell>
          <cell r="E448">
            <v>1.44235681924074E-2</v>
          </cell>
        </row>
        <row r="449">
          <cell r="A449" t="str">
            <v>EUR_EURIBOR_12M_EOD</v>
          </cell>
          <cell r="C449">
            <v>49632</v>
          </cell>
          <cell r="E449">
            <v>1.6287711667198598E-2</v>
          </cell>
        </row>
        <row r="450">
          <cell r="A450" t="str">
            <v>EUR_EURIBOR_12M_EOD</v>
          </cell>
          <cell r="C450">
            <v>51459</v>
          </cell>
          <cell r="E450">
            <v>1.67282127276417E-2</v>
          </cell>
        </row>
        <row r="451">
          <cell r="A451" t="str">
            <v>EUR_EURIBOR_12M_EOD</v>
          </cell>
          <cell r="C451">
            <v>53283</v>
          </cell>
          <cell r="E451">
            <v>1.6801058788280299E-2</v>
          </cell>
        </row>
        <row r="452">
          <cell r="A452" t="str">
            <v>EUR_EURIBOR_12M_EOD</v>
          </cell>
          <cell r="C452">
            <v>56935</v>
          </cell>
          <cell r="E452">
            <v>1.6821812053655801E-2</v>
          </cell>
        </row>
        <row r="453">
          <cell r="A453" t="str">
            <v>EUR_EURIBOR_12M_EOD</v>
          </cell>
          <cell r="C453">
            <v>60588</v>
          </cell>
          <cell r="E453">
            <v>1.6146876469233899E-2</v>
          </cell>
        </row>
        <row r="454">
          <cell r="A454" t="str">
            <v>EUR_EURIBOR_12M_EOD</v>
          </cell>
          <cell r="C454">
            <v>64241</v>
          </cell>
          <cell r="E454">
            <v>1.56324550813716E-2</v>
          </cell>
        </row>
        <row r="455">
          <cell r="A455" t="str">
            <v>EUR_EURIBOR_1M_EOD</v>
          </cell>
          <cell r="C455">
            <v>42355</v>
          </cell>
          <cell r="E455">
            <v>-1.38910707414873E-3</v>
          </cell>
        </row>
        <row r="456">
          <cell r="A456" t="str">
            <v>EUR_EURIBOR_1M_EOD</v>
          </cell>
          <cell r="C456">
            <v>42387</v>
          </cell>
          <cell r="E456">
            <v>-1.7671055082740699E-3</v>
          </cell>
        </row>
        <row r="457">
          <cell r="A457" t="str">
            <v>EUR_EURIBOR_1M_EOD</v>
          </cell>
          <cell r="C457">
            <v>42417</v>
          </cell>
          <cell r="E457">
            <v>-1.9528974027831401E-3</v>
          </cell>
        </row>
        <row r="458">
          <cell r="A458" t="str">
            <v>EUR_EURIBOR_1M_EOD</v>
          </cell>
          <cell r="C458">
            <v>42507</v>
          </cell>
          <cell r="E458">
            <v>-2.2607406625464602E-3</v>
          </cell>
        </row>
        <row r="459">
          <cell r="A459" t="str">
            <v>EUR_EURIBOR_1M_EOD</v>
          </cell>
          <cell r="C459">
            <v>42599</v>
          </cell>
          <cell r="E459">
            <v>-2.4669139658172398E-3</v>
          </cell>
        </row>
        <row r="460">
          <cell r="A460" t="str">
            <v>EUR_EURIBOR_1M_EOD</v>
          </cell>
          <cell r="C460">
            <v>42691</v>
          </cell>
          <cell r="E460">
            <v>-2.60589380035909E-3</v>
          </cell>
        </row>
        <row r="461">
          <cell r="A461" t="str">
            <v>EUR_EURIBOR_1M_EOD</v>
          </cell>
          <cell r="C461">
            <v>43056</v>
          </cell>
          <cell r="E461">
            <v>-2.6415077635342098E-3</v>
          </cell>
        </row>
        <row r="462">
          <cell r="A462" t="str">
            <v>EUR_EURIBOR_1M_EOD</v>
          </cell>
          <cell r="C462">
            <v>43423</v>
          </cell>
          <cell r="E462">
            <v>-2.0445916188318301E-3</v>
          </cell>
        </row>
        <row r="463">
          <cell r="A463" t="str">
            <v>EUR_EURIBOR_1M_EOD</v>
          </cell>
          <cell r="C463">
            <v>43787</v>
          </cell>
          <cell r="E463">
            <v>-9.9607671382588993E-4</v>
          </cell>
        </row>
        <row r="464">
          <cell r="A464" t="str">
            <v>EUR_EURIBOR_1M_EOD</v>
          </cell>
          <cell r="C464">
            <v>44152</v>
          </cell>
          <cell r="E464">
            <v>3.0897014906586002E-4</v>
          </cell>
        </row>
        <row r="465">
          <cell r="A465" t="str">
            <v>EUR_EURIBOR_1M_EOD</v>
          </cell>
          <cell r="C465">
            <v>44517</v>
          </cell>
          <cell r="E465">
            <v>1.7786409291749199E-3</v>
          </cell>
        </row>
        <row r="466">
          <cell r="A466" t="str">
            <v>EUR_EURIBOR_1M_EOD</v>
          </cell>
          <cell r="C466">
            <v>44882</v>
          </cell>
          <cell r="E466">
            <v>3.3235207242909401E-3</v>
          </cell>
        </row>
        <row r="467">
          <cell r="A467" t="str">
            <v>EUR_EURIBOR_1M_EOD</v>
          </cell>
          <cell r="C467">
            <v>45247</v>
          </cell>
          <cell r="E467">
            <v>4.8469225749776801E-3</v>
          </cell>
        </row>
        <row r="468">
          <cell r="A468" t="str">
            <v>EUR_EURIBOR_1M_EOD</v>
          </cell>
          <cell r="C468">
            <v>45614</v>
          </cell>
          <cell r="E468">
            <v>6.2970821831373602E-3</v>
          </cell>
        </row>
        <row r="469">
          <cell r="A469" t="str">
            <v>EUR_EURIBOR_1M_EOD</v>
          </cell>
          <cell r="C469">
            <v>45978</v>
          </cell>
          <cell r="E469">
            <v>7.5920747747229896E-3</v>
          </cell>
        </row>
        <row r="470">
          <cell r="A470" t="str">
            <v>EUR_EURIBOR_1M_EOD</v>
          </cell>
          <cell r="C470">
            <v>46708</v>
          </cell>
          <cell r="E470">
            <v>9.8184726557257705E-3</v>
          </cell>
        </row>
        <row r="471">
          <cell r="A471" t="str">
            <v>EUR_EURIBOR_1M_EOD</v>
          </cell>
          <cell r="C471">
            <v>47805</v>
          </cell>
          <cell r="E471">
            <v>1.22831260284489E-2</v>
          </cell>
        </row>
        <row r="472">
          <cell r="A472" t="str">
            <v>EUR_EURIBOR_1M_EOD</v>
          </cell>
          <cell r="C472">
            <v>49632</v>
          </cell>
          <cell r="E472">
            <v>1.4568008334300201E-2</v>
          </cell>
        </row>
        <row r="473">
          <cell r="A473" t="str">
            <v>EUR_EURIBOR_1M_EOD</v>
          </cell>
          <cell r="C473">
            <v>51459</v>
          </cell>
          <cell r="E473">
            <v>1.5300685689857599E-2</v>
          </cell>
        </row>
        <row r="474">
          <cell r="A474" t="str">
            <v>EUR_EURIBOR_1M_EOD</v>
          </cell>
          <cell r="C474">
            <v>53283</v>
          </cell>
          <cell r="E474">
            <v>1.5568836320918799E-2</v>
          </cell>
        </row>
        <row r="475">
          <cell r="A475" t="str">
            <v>EUR_EURIBOR_1M_EOD</v>
          </cell>
          <cell r="C475">
            <v>56935</v>
          </cell>
          <cell r="E475">
            <v>1.58126123406775E-2</v>
          </cell>
        </row>
        <row r="476">
          <cell r="A476" t="str">
            <v>EUR_EURIBOR_1M_EOD</v>
          </cell>
          <cell r="C476">
            <v>60588</v>
          </cell>
          <cell r="E476">
            <v>1.53079717391373E-2</v>
          </cell>
        </row>
        <row r="477">
          <cell r="A477" t="str">
            <v>EUR_EURIBOR_1M_EOD</v>
          </cell>
          <cell r="C477">
            <v>64241</v>
          </cell>
          <cell r="E477">
            <v>1.4749646979187901E-2</v>
          </cell>
        </row>
        <row r="478">
          <cell r="A478" t="str">
            <v>EUR_EURIBOR_3M_EOD</v>
          </cell>
          <cell r="C478">
            <v>42417</v>
          </cell>
          <cell r="E478">
            <v>-8.4161703909605996E-4</v>
          </cell>
        </row>
        <row r="479">
          <cell r="A479" t="str">
            <v>EUR_EURIBOR_3M_EOD</v>
          </cell>
          <cell r="C479">
            <v>42445</v>
          </cell>
          <cell r="E479">
            <v>-1.30530175773413E-3</v>
          </cell>
        </row>
        <row r="480">
          <cell r="A480" t="str">
            <v>EUR_EURIBOR_3M_EOD</v>
          </cell>
          <cell r="C480">
            <v>42536</v>
          </cell>
          <cell r="E480">
            <v>-1.5533515791659E-3</v>
          </cell>
        </row>
        <row r="481">
          <cell r="A481" t="str">
            <v>EUR_EURIBOR_3M_EOD</v>
          </cell>
          <cell r="C481">
            <v>42634</v>
          </cell>
          <cell r="E481">
            <v>-1.72873579781841E-3</v>
          </cell>
        </row>
        <row r="482">
          <cell r="A482" t="str">
            <v>EUR_EURIBOR_3M_EOD</v>
          </cell>
          <cell r="C482">
            <v>42725</v>
          </cell>
          <cell r="E482">
            <v>-1.8323121340615299E-3</v>
          </cell>
        </row>
        <row r="483">
          <cell r="A483" t="str">
            <v>EUR_EURIBOR_3M_EOD</v>
          </cell>
          <cell r="C483">
            <v>42809</v>
          </cell>
          <cell r="E483">
            <v>-1.88106169913072E-3</v>
          </cell>
        </row>
        <row r="484">
          <cell r="A484" t="str">
            <v>EUR_EURIBOR_3M_EOD</v>
          </cell>
          <cell r="C484">
            <v>42907</v>
          </cell>
          <cell r="E484">
            <v>-1.8926219977158101E-3</v>
          </cell>
        </row>
        <row r="485">
          <cell r="A485" t="str">
            <v>EUR_EURIBOR_3M_EOD</v>
          </cell>
          <cell r="C485">
            <v>42998</v>
          </cell>
          <cell r="E485">
            <v>-1.85836547822919E-3</v>
          </cell>
        </row>
        <row r="486">
          <cell r="A486" t="str">
            <v>EUR_EURIBOR_3M_EOD</v>
          </cell>
          <cell r="C486">
            <v>43089</v>
          </cell>
          <cell r="E486">
            <v>-1.7898034277590801E-3</v>
          </cell>
        </row>
        <row r="487">
          <cell r="A487" t="str">
            <v>EUR_EURIBOR_3M_EOD</v>
          </cell>
          <cell r="C487">
            <v>43180</v>
          </cell>
          <cell r="E487">
            <v>-1.6903219496428299E-3</v>
          </cell>
        </row>
        <row r="488">
          <cell r="A488" t="str">
            <v>EUR_EURIBOR_3M_EOD</v>
          </cell>
          <cell r="C488">
            <v>43271</v>
          </cell>
          <cell r="E488">
            <v>-1.55715547245841E-3</v>
          </cell>
        </row>
        <row r="489">
          <cell r="A489" t="str">
            <v>EUR_EURIBOR_3M_EOD</v>
          </cell>
          <cell r="C489">
            <v>43362</v>
          </cell>
          <cell r="E489">
            <v>-1.39072509863196E-3</v>
          </cell>
        </row>
        <row r="490">
          <cell r="A490" t="str">
            <v>EUR_EURIBOR_3M_EOD</v>
          </cell>
          <cell r="C490">
            <v>43453</v>
          </cell>
          <cell r="E490">
            <v>-1.1913203361955699E-3</v>
          </cell>
        </row>
        <row r="491">
          <cell r="A491" t="str">
            <v>EUR_EURIBOR_3M_EOD</v>
          </cell>
          <cell r="C491">
            <v>43787</v>
          </cell>
          <cell r="E491">
            <v>1.7857815589730001E-5</v>
          </cell>
        </row>
        <row r="492">
          <cell r="A492" t="str">
            <v>EUR_EURIBOR_3M_EOD</v>
          </cell>
          <cell r="C492">
            <v>44152</v>
          </cell>
          <cell r="E492">
            <v>1.31357650016783E-3</v>
          </cell>
        </row>
        <row r="493">
          <cell r="A493" t="str">
            <v>EUR_EURIBOR_3M_EOD</v>
          </cell>
          <cell r="C493">
            <v>44517</v>
          </cell>
          <cell r="E493">
            <v>2.7613111347588701E-3</v>
          </cell>
        </row>
        <row r="494">
          <cell r="A494" t="str">
            <v>EUR_EURIBOR_3M_EOD</v>
          </cell>
          <cell r="C494">
            <v>44882</v>
          </cell>
          <cell r="E494">
            <v>4.2802740627333703E-3</v>
          </cell>
        </row>
        <row r="495">
          <cell r="A495" t="str">
            <v>EUR_EURIBOR_3M_EOD</v>
          </cell>
          <cell r="C495">
            <v>45247</v>
          </cell>
          <cell r="E495">
            <v>5.76064261154306E-3</v>
          </cell>
        </row>
        <row r="496">
          <cell r="A496" t="str">
            <v>EUR_EURIBOR_3M_EOD</v>
          </cell>
          <cell r="C496">
            <v>45614</v>
          </cell>
          <cell r="E496">
            <v>7.15222097382044E-3</v>
          </cell>
        </row>
        <row r="497">
          <cell r="A497" t="str">
            <v>EUR_EURIBOR_3M_EOD</v>
          </cell>
          <cell r="C497">
            <v>45978</v>
          </cell>
          <cell r="E497">
            <v>8.4032024786270098E-3</v>
          </cell>
        </row>
        <row r="498">
          <cell r="A498" t="str">
            <v>EUR_EURIBOR_3M_EOD</v>
          </cell>
          <cell r="C498">
            <v>46708</v>
          </cell>
          <cell r="E498">
            <v>1.05674279059384E-2</v>
          </cell>
        </row>
        <row r="499">
          <cell r="A499" t="str">
            <v>EUR_EURIBOR_3M_EOD</v>
          </cell>
          <cell r="C499">
            <v>47805</v>
          </cell>
          <cell r="E499">
            <v>1.29330625894953E-2</v>
          </cell>
        </row>
        <row r="500">
          <cell r="A500" t="str">
            <v>EUR_EURIBOR_3M_EOD</v>
          </cell>
          <cell r="C500">
            <v>49632</v>
          </cell>
          <cell r="E500">
            <v>1.50479656543891E-2</v>
          </cell>
        </row>
        <row r="501">
          <cell r="A501" t="str">
            <v>EUR_EURIBOR_3M_EOD</v>
          </cell>
          <cell r="C501">
            <v>51459</v>
          </cell>
          <cell r="E501">
            <v>1.5661691565825201E-2</v>
          </cell>
        </row>
        <row r="502">
          <cell r="A502" t="str">
            <v>EUR_EURIBOR_3M_EOD</v>
          </cell>
          <cell r="C502">
            <v>53283</v>
          </cell>
          <cell r="E502">
            <v>1.58458101316006E-2</v>
          </cell>
        </row>
        <row r="503">
          <cell r="A503" t="str">
            <v>EUR_EURIBOR_3M_EOD</v>
          </cell>
          <cell r="C503">
            <v>56935</v>
          </cell>
          <cell r="E503">
            <v>1.59879188217029E-2</v>
          </cell>
        </row>
        <row r="504">
          <cell r="A504" t="str">
            <v>EUR_EURIBOR_3M_EOD</v>
          </cell>
          <cell r="C504">
            <v>60588</v>
          </cell>
          <cell r="E504">
            <v>1.54466748929889E-2</v>
          </cell>
        </row>
        <row r="505">
          <cell r="A505" t="str">
            <v>EUR_EURIBOR_3M_EOD</v>
          </cell>
          <cell r="C505">
            <v>64241</v>
          </cell>
          <cell r="E505">
            <v>1.4931686671863899E-2</v>
          </cell>
        </row>
        <row r="506">
          <cell r="A506" t="str">
            <v>EUR_EURIBOR_6M_EOD</v>
          </cell>
          <cell r="C506">
            <v>42507</v>
          </cell>
          <cell r="E506">
            <v>-1.1153087898424999E-4</v>
          </cell>
        </row>
        <row r="507">
          <cell r="A507" t="str">
            <v>EUR_EURIBOR_6M_EOD</v>
          </cell>
          <cell r="C507">
            <v>42538</v>
          </cell>
          <cell r="E507">
            <v>-5.7333669160370001E-4</v>
          </cell>
        </row>
        <row r="508">
          <cell r="A508" t="str">
            <v>EUR_EURIBOR_6M_EOD</v>
          </cell>
          <cell r="C508">
            <v>42569</v>
          </cell>
          <cell r="E508">
            <v>-6.0272213555612999E-4</v>
          </cell>
        </row>
        <row r="509">
          <cell r="A509" t="str">
            <v>EUR_EURIBOR_6M_EOD</v>
          </cell>
          <cell r="C509">
            <v>42599</v>
          </cell>
          <cell r="E509">
            <v>-6.2608126536700995E-4</v>
          </cell>
        </row>
        <row r="510">
          <cell r="A510" t="str">
            <v>EUR_EURIBOR_6M_EOD</v>
          </cell>
          <cell r="C510">
            <v>42632</v>
          </cell>
          <cell r="E510">
            <v>-6.4226117701305003E-4</v>
          </cell>
        </row>
        <row r="511">
          <cell r="A511" t="str">
            <v>EUR_EURIBOR_6M_EOD</v>
          </cell>
          <cell r="C511">
            <v>42660</v>
          </cell>
          <cell r="E511">
            <v>-6.2435367447261005E-4</v>
          </cell>
        </row>
        <row r="512">
          <cell r="A512" t="str">
            <v>EUR_EURIBOR_6M_EOD</v>
          </cell>
          <cell r="C512">
            <v>42691</v>
          </cell>
          <cell r="E512">
            <v>-6.3354968249551005E-4</v>
          </cell>
        </row>
        <row r="513">
          <cell r="A513" t="str">
            <v>EUR_EURIBOR_6M_EOD</v>
          </cell>
          <cell r="C513">
            <v>42872</v>
          </cell>
          <cell r="E513">
            <v>-7.7856616806686995E-4</v>
          </cell>
        </row>
        <row r="514">
          <cell r="A514" t="str">
            <v>EUR_EURIBOR_6M_EOD</v>
          </cell>
          <cell r="C514">
            <v>43056</v>
          </cell>
          <cell r="E514">
            <v>-7.0449762501246995E-4</v>
          </cell>
        </row>
        <row r="515">
          <cell r="A515" t="str">
            <v>EUR_EURIBOR_6M_EOD</v>
          </cell>
          <cell r="C515">
            <v>43423</v>
          </cell>
          <cell r="E515">
            <v>-7.6537864623409994E-5</v>
          </cell>
        </row>
        <row r="516">
          <cell r="A516" t="str">
            <v>EUR_EURIBOR_6M_EOD</v>
          </cell>
          <cell r="C516">
            <v>43787</v>
          </cell>
          <cell r="E516">
            <v>1.0345222296449599E-3</v>
          </cell>
        </row>
        <row r="517">
          <cell r="A517" t="str">
            <v>EUR_EURIBOR_6M_EOD</v>
          </cell>
          <cell r="C517">
            <v>44152</v>
          </cell>
          <cell r="E517">
            <v>2.3485996071159099E-3</v>
          </cell>
        </row>
        <row r="518">
          <cell r="A518" t="str">
            <v>EUR_EURIBOR_6M_EOD</v>
          </cell>
          <cell r="C518">
            <v>44517</v>
          </cell>
          <cell r="E518">
            <v>3.7857861213762799E-3</v>
          </cell>
        </row>
        <row r="519">
          <cell r="A519" t="str">
            <v>EUR_EURIBOR_6M_EOD</v>
          </cell>
          <cell r="C519">
            <v>44882</v>
          </cell>
          <cell r="E519">
            <v>5.2766312982364099E-3</v>
          </cell>
        </row>
        <row r="520">
          <cell r="A520" t="str">
            <v>EUR_EURIBOR_6M_EOD</v>
          </cell>
          <cell r="C520">
            <v>45247</v>
          </cell>
          <cell r="E520">
            <v>6.7157187484785698E-3</v>
          </cell>
        </row>
        <row r="521">
          <cell r="A521" t="str">
            <v>EUR_EURIBOR_6M_EOD</v>
          </cell>
          <cell r="C521">
            <v>45614</v>
          </cell>
          <cell r="E521">
            <v>8.0593389271337995E-3</v>
          </cell>
        </row>
        <row r="522">
          <cell r="A522" t="str">
            <v>EUR_EURIBOR_6M_EOD</v>
          </cell>
          <cell r="C522">
            <v>45978</v>
          </cell>
          <cell r="E522">
            <v>9.2522823836457494E-3</v>
          </cell>
        </row>
        <row r="523">
          <cell r="A523" t="str">
            <v>EUR_EURIBOR_6M_EOD</v>
          </cell>
          <cell r="C523">
            <v>46708</v>
          </cell>
          <cell r="E523">
            <v>1.1318690354727899E-2</v>
          </cell>
        </row>
        <row r="524">
          <cell r="A524" t="str">
            <v>EUR_EURIBOR_6M_EOD</v>
          </cell>
          <cell r="C524">
            <v>47805</v>
          </cell>
          <cell r="E524">
            <v>1.35620467567679E-2</v>
          </cell>
        </row>
        <row r="525">
          <cell r="A525" t="str">
            <v>EUR_EURIBOR_6M_EOD</v>
          </cell>
          <cell r="C525">
            <v>49632</v>
          </cell>
          <cell r="E525">
            <v>1.55350052211395E-2</v>
          </cell>
        </row>
        <row r="526">
          <cell r="A526" t="str">
            <v>EUR_EURIBOR_6M_EOD</v>
          </cell>
          <cell r="C526">
            <v>51459</v>
          </cell>
          <cell r="E526">
            <v>1.6062530029898301E-2</v>
          </cell>
        </row>
        <row r="527">
          <cell r="A527" t="str">
            <v>EUR_EURIBOR_6M_EOD</v>
          </cell>
          <cell r="C527">
            <v>53283</v>
          </cell>
          <cell r="E527">
            <v>1.6190127837146601E-2</v>
          </cell>
        </row>
        <row r="528">
          <cell r="A528" t="str">
            <v>EUR_EURIBOR_6M_EOD</v>
          </cell>
          <cell r="C528">
            <v>56935</v>
          </cell>
          <cell r="E528">
            <v>1.6258441407815301E-2</v>
          </cell>
        </row>
        <row r="529">
          <cell r="A529" t="str">
            <v>EUR_EURIBOR_6M_EOD</v>
          </cell>
          <cell r="C529">
            <v>60588</v>
          </cell>
          <cell r="E529">
            <v>1.5672374587020001E-2</v>
          </cell>
        </row>
        <row r="530">
          <cell r="A530" t="str">
            <v>EUR_EURIBOR_6M_EOD</v>
          </cell>
          <cell r="C530">
            <v>64241</v>
          </cell>
          <cell r="E530">
            <v>1.51458741231476E-2</v>
          </cell>
        </row>
        <row r="531">
          <cell r="A531" t="str">
            <v>EUR_EURIBOR_EOD</v>
          </cell>
          <cell r="C531">
            <v>42324</v>
          </cell>
          <cell r="E531">
            <v>-1.39917471194315E-3</v>
          </cell>
        </row>
        <row r="532">
          <cell r="A532" t="str">
            <v>EUR_EURIBOR_EOD</v>
          </cell>
          <cell r="C532">
            <v>42325</v>
          </cell>
          <cell r="E532">
            <v>-1.3991733710727199E-3</v>
          </cell>
        </row>
        <row r="533">
          <cell r="A533" t="str">
            <v>EUR_EURIBOR_EOD</v>
          </cell>
          <cell r="C533">
            <v>42332</v>
          </cell>
          <cell r="E533">
            <v>-1.5088685187605701E-3</v>
          </cell>
        </row>
        <row r="534">
          <cell r="A534" t="str">
            <v>EUR_EURIBOR_EOD</v>
          </cell>
          <cell r="C534">
            <v>42445</v>
          </cell>
          <cell r="E534">
            <v>-1.4814564543443301E-3</v>
          </cell>
        </row>
        <row r="535">
          <cell r="A535" t="str">
            <v>EUR_EURIBOR_EOD</v>
          </cell>
          <cell r="C535">
            <v>42536</v>
          </cell>
          <cell r="E535">
            <v>-1.6549477762805901E-3</v>
          </cell>
        </row>
        <row r="536">
          <cell r="A536" t="str">
            <v>EUR_EURIBOR_EOD</v>
          </cell>
          <cell r="C536">
            <v>42634</v>
          </cell>
          <cell r="E536">
            <v>-1.7985223229931601E-3</v>
          </cell>
        </row>
        <row r="537">
          <cell r="A537" t="str">
            <v>EUR_EURIBOR_EOD</v>
          </cell>
          <cell r="C537">
            <v>42725</v>
          </cell>
          <cell r="E537">
            <v>-1.88637941717942E-3</v>
          </cell>
        </row>
        <row r="538">
          <cell r="A538" t="str">
            <v>EUR_EURIBOR_EOD</v>
          </cell>
          <cell r="C538">
            <v>42809</v>
          </cell>
          <cell r="E538">
            <v>-1.92582231876118E-3</v>
          </cell>
        </row>
        <row r="539">
          <cell r="A539" t="str">
            <v>EUR_EURIBOR_EOD</v>
          </cell>
          <cell r="C539">
            <v>42907</v>
          </cell>
          <cell r="E539">
            <v>-1.92989705297129E-3</v>
          </cell>
        </row>
        <row r="540">
          <cell r="A540" t="str">
            <v>EUR_EURIBOR_EOD</v>
          </cell>
          <cell r="C540">
            <v>42998</v>
          </cell>
          <cell r="E540">
            <v>-1.8906301493955E-3</v>
          </cell>
        </row>
        <row r="541">
          <cell r="A541" t="str">
            <v>EUR_EURIBOR_EOD</v>
          </cell>
          <cell r="C541">
            <v>43089</v>
          </cell>
          <cell r="E541">
            <v>-1.8182450714825701E-3</v>
          </cell>
        </row>
        <row r="542">
          <cell r="A542" t="str">
            <v>EUR_EURIBOR_EOD</v>
          </cell>
          <cell r="C542">
            <v>43180</v>
          </cell>
          <cell r="E542">
            <v>-1.71575056708134E-3</v>
          </cell>
        </row>
        <row r="543">
          <cell r="A543" t="str">
            <v>EUR_EURIBOR_EOD</v>
          </cell>
          <cell r="C543">
            <v>43271</v>
          </cell>
          <cell r="E543">
            <v>-1.5801482960159899E-3</v>
          </cell>
        </row>
        <row r="544">
          <cell r="A544" t="str">
            <v>EUR_EURIBOR_EOD</v>
          </cell>
          <cell r="C544">
            <v>43362</v>
          </cell>
          <cell r="E544">
            <v>-1.4117079827623399E-3</v>
          </cell>
        </row>
        <row r="545">
          <cell r="A545" t="str">
            <v>EUR_EURIBOR_EOD</v>
          </cell>
          <cell r="C545">
            <v>43453</v>
          </cell>
          <cell r="E545">
            <v>-1.2106164337041499E-3</v>
          </cell>
        </row>
        <row r="546">
          <cell r="A546" t="str">
            <v>EUR_EURIBOR_EOD</v>
          </cell>
          <cell r="C546">
            <v>43787</v>
          </cell>
          <cell r="E546">
            <v>1.03843451342663E-3</v>
          </cell>
        </row>
        <row r="547">
          <cell r="A547" t="str">
            <v>EUR_EURIBOR_EOD</v>
          </cell>
          <cell r="C547">
            <v>44152</v>
          </cell>
          <cell r="E547">
            <v>2.35986321462238E-3</v>
          </cell>
        </row>
        <row r="548">
          <cell r="A548" t="str">
            <v>EUR_EURIBOR_EOD</v>
          </cell>
          <cell r="C548">
            <v>44517</v>
          </cell>
          <cell r="E548">
            <v>3.8045016188682401E-3</v>
          </cell>
        </row>
        <row r="549">
          <cell r="A549" t="str">
            <v>EUR_EURIBOR_EOD</v>
          </cell>
          <cell r="C549">
            <v>44882</v>
          </cell>
          <cell r="E549">
            <v>5.3034425392513504E-3</v>
          </cell>
        </row>
        <row r="550">
          <cell r="A550" t="str">
            <v>EUR_EURIBOR_EOD</v>
          </cell>
          <cell r="C550">
            <v>45247</v>
          </cell>
          <cell r="E550">
            <v>6.7504256652732297E-3</v>
          </cell>
        </row>
        <row r="551">
          <cell r="A551" t="str">
            <v>EUR_EURIBOR_EOD</v>
          </cell>
          <cell r="C551">
            <v>45614</v>
          </cell>
          <cell r="E551">
            <v>8.1013274261435893E-3</v>
          </cell>
        </row>
        <row r="552">
          <cell r="A552" t="str">
            <v>EUR_EURIBOR_EOD</v>
          </cell>
          <cell r="C552">
            <v>45978</v>
          </cell>
          <cell r="E552">
            <v>9.2999591641519299E-3</v>
          </cell>
        </row>
        <row r="553">
          <cell r="A553" t="str">
            <v>EUR_EURIBOR_EOD</v>
          </cell>
          <cell r="C553">
            <v>46708</v>
          </cell>
          <cell r="E553">
            <v>1.1377008684071E-2</v>
          </cell>
        </row>
        <row r="554">
          <cell r="A554" t="str">
            <v>EUR_EURIBOR_EOD</v>
          </cell>
          <cell r="C554">
            <v>47805</v>
          </cell>
          <cell r="E554">
            <v>1.36299377269291E-2</v>
          </cell>
        </row>
        <row r="555">
          <cell r="A555" t="str">
            <v>EUR_EURIBOR_EOD</v>
          </cell>
          <cell r="C555">
            <v>49632</v>
          </cell>
          <cell r="E555">
            <v>1.56041364595234E-2</v>
          </cell>
        </row>
        <row r="556">
          <cell r="A556" t="str">
            <v>EUR_EURIBOR_EOD</v>
          </cell>
          <cell r="C556">
            <v>51459</v>
          </cell>
          <cell r="E556">
            <v>1.6123122343052299E-2</v>
          </cell>
        </row>
        <row r="557">
          <cell r="A557" t="str">
            <v>EUR_EURIBOR_EOD</v>
          </cell>
          <cell r="C557">
            <v>53283</v>
          </cell>
          <cell r="E557">
            <v>1.62423967122808E-2</v>
          </cell>
        </row>
        <row r="558">
          <cell r="A558" t="str">
            <v>EUR_EURIBOR_EOD</v>
          </cell>
          <cell r="C558">
            <v>56935</v>
          </cell>
          <cell r="E558">
            <v>1.62989573867213E-2</v>
          </cell>
        </row>
        <row r="559">
          <cell r="A559" t="str">
            <v>EUR_EURIBOR_EOD</v>
          </cell>
          <cell r="C559">
            <v>60588</v>
          </cell>
          <cell r="E559">
            <v>1.5702460754696199E-2</v>
          </cell>
        </row>
        <row r="560">
          <cell r="A560" t="str">
            <v>EUR_EURIBOR_EOD</v>
          </cell>
          <cell r="C560">
            <v>64241</v>
          </cell>
          <cell r="E560">
            <v>1.5168999373766199E-2</v>
          </cell>
        </row>
        <row r="561">
          <cell r="A561" t="str">
            <v>GBP_LIBOR_12M_EOD</v>
          </cell>
          <cell r="C561">
            <v>42688</v>
          </cell>
          <cell r="E561">
            <v>1.0329967318758701E-2</v>
          </cell>
        </row>
        <row r="562">
          <cell r="A562" t="str">
            <v>GBP_LIBOR_12M_EOD</v>
          </cell>
          <cell r="C562">
            <v>42717</v>
          </cell>
          <cell r="E562">
            <v>1.0747889034147501E-2</v>
          </cell>
        </row>
        <row r="563">
          <cell r="A563" t="str">
            <v>GBP_LIBOR_12M_EOD</v>
          </cell>
          <cell r="C563">
            <v>42748</v>
          </cell>
          <cell r="E563">
            <v>1.0979820346526101E-2</v>
          </cell>
        </row>
        <row r="564">
          <cell r="A564" t="str">
            <v>GBP_LIBOR_12M_EOD</v>
          </cell>
          <cell r="C564">
            <v>42779</v>
          </cell>
          <cell r="E564">
            <v>1.1159279463194499E-2</v>
          </cell>
        </row>
        <row r="565">
          <cell r="A565" t="str">
            <v>GBP_LIBOR_12M_EOD</v>
          </cell>
          <cell r="C565">
            <v>42807</v>
          </cell>
          <cell r="E565">
            <v>1.1298471641079499E-2</v>
          </cell>
        </row>
        <row r="566">
          <cell r="A566" t="str">
            <v>GBP_LIBOR_12M_EOD</v>
          </cell>
          <cell r="C566">
            <v>42838</v>
          </cell>
          <cell r="E566">
            <v>1.15283342554662E-2</v>
          </cell>
        </row>
        <row r="567">
          <cell r="A567" t="str">
            <v>GBP_LIBOR_12M_EOD</v>
          </cell>
          <cell r="C567">
            <v>42870</v>
          </cell>
          <cell r="E567">
            <v>1.16294965981495E-2</v>
          </cell>
        </row>
        <row r="568">
          <cell r="A568" t="str">
            <v>GBP_LIBOR_12M_EOD</v>
          </cell>
          <cell r="C568">
            <v>42961</v>
          </cell>
          <cell r="E568">
            <v>1.20565931132022E-2</v>
          </cell>
        </row>
        <row r="569">
          <cell r="A569" t="str">
            <v>GBP_LIBOR_12M_EOD</v>
          </cell>
          <cell r="C569">
            <v>43052</v>
          </cell>
          <cell r="E569">
            <v>1.1960505651271901E-2</v>
          </cell>
        </row>
        <row r="570">
          <cell r="A570" t="str">
            <v>GBP_LIBOR_12M_EOD</v>
          </cell>
          <cell r="C570">
            <v>43417</v>
          </cell>
          <cell r="E570">
            <v>1.3816413454689499E-2</v>
          </cell>
        </row>
        <row r="571">
          <cell r="A571" t="str">
            <v>GBP_LIBOR_12M_EOD</v>
          </cell>
          <cell r="C571">
            <v>43782</v>
          </cell>
          <cell r="E571">
            <v>1.5437563363883799E-2</v>
          </cell>
        </row>
        <row r="572">
          <cell r="A572" t="str">
            <v>GBP_LIBOR_12M_EOD</v>
          </cell>
          <cell r="C572">
            <v>44148</v>
          </cell>
          <cell r="E572">
            <v>1.6841428013141101E-2</v>
          </cell>
        </row>
        <row r="573">
          <cell r="A573" t="str">
            <v>GBP_LIBOR_12M_EOD</v>
          </cell>
          <cell r="C573">
            <v>44515</v>
          </cell>
          <cell r="E573">
            <v>1.8009694489438802E-2</v>
          </cell>
        </row>
        <row r="574">
          <cell r="A574" t="str">
            <v>GBP_LIBOR_12M_EOD</v>
          </cell>
          <cell r="C574">
            <v>44879</v>
          </cell>
          <cell r="E574">
            <v>1.8985844379676198E-2</v>
          </cell>
        </row>
        <row r="575">
          <cell r="A575" t="str">
            <v>GBP_LIBOR_12M_EOD</v>
          </cell>
          <cell r="C575">
            <v>45243</v>
          </cell>
          <cell r="E575">
            <v>1.9767360235271599E-2</v>
          </cell>
        </row>
        <row r="576">
          <cell r="A576" t="str">
            <v>GBP_LIBOR_12M_EOD</v>
          </cell>
          <cell r="C576">
            <v>45609</v>
          </cell>
          <cell r="E576">
            <v>2.0418590142791699E-2</v>
          </cell>
        </row>
        <row r="577">
          <cell r="A577" t="str">
            <v>GBP_LIBOR_12M_EOD</v>
          </cell>
          <cell r="C577">
            <v>45974</v>
          </cell>
          <cell r="E577">
            <v>2.0961563658330701E-2</v>
          </cell>
        </row>
        <row r="578">
          <cell r="A578" t="str">
            <v>GBP_LIBOR_12M_EOD</v>
          </cell>
          <cell r="C578">
            <v>46706</v>
          </cell>
          <cell r="E578">
            <v>2.1767997502886299E-2</v>
          </cell>
        </row>
        <row r="579">
          <cell r="A579" t="str">
            <v>GBP_LIBOR_12M_EOD</v>
          </cell>
          <cell r="C579">
            <v>47800</v>
          </cell>
          <cell r="E579">
            <v>2.2513388598411999E-2</v>
          </cell>
        </row>
        <row r="580">
          <cell r="A580" t="str">
            <v>GBP_LIBOR_12M_EOD</v>
          </cell>
          <cell r="C580">
            <v>49626</v>
          </cell>
          <cell r="E580">
            <v>2.2901451223511199E-2</v>
          </cell>
        </row>
        <row r="581">
          <cell r="A581" t="str">
            <v>GBP_LIBOR_12M_EOD</v>
          </cell>
          <cell r="C581">
            <v>51453</v>
          </cell>
          <cell r="E581">
            <v>2.2479680340361401E-2</v>
          </cell>
        </row>
        <row r="582">
          <cell r="A582" t="str">
            <v>GBP_LIBOR_12M_EOD</v>
          </cell>
          <cell r="C582">
            <v>53279</v>
          </cell>
          <cell r="E582">
            <v>2.2095461644946801E-2</v>
          </cell>
        </row>
        <row r="583">
          <cell r="A583" t="str">
            <v>GBP_LIBOR_12M_EOD</v>
          </cell>
          <cell r="C583">
            <v>56933</v>
          </cell>
          <cell r="E583">
            <v>2.1209977609543899E-2</v>
          </cell>
        </row>
        <row r="584">
          <cell r="A584" t="str">
            <v>GBP_LIBOR_12M_EOD</v>
          </cell>
          <cell r="C584">
            <v>60584</v>
          </cell>
          <cell r="E584">
            <v>2.0355381980233001E-2</v>
          </cell>
        </row>
        <row r="585">
          <cell r="A585" t="str">
            <v>GBP_LIBOR_12M_EOD</v>
          </cell>
          <cell r="C585">
            <v>64236</v>
          </cell>
          <cell r="E585">
            <v>2.03020081487187E-2</v>
          </cell>
        </row>
        <row r="586">
          <cell r="A586" t="str">
            <v>GBP_LIBOR_1M_EOD</v>
          </cell>
          <cell r="C586">
            <v>42352</v>
          </cell>
          <cell r="E586">
            <v>5.09949552480866E-3</v>
          </cell>
        </row>
        <row r="587">
          <cell r="A587" t="str">
            <v>GBP_LIBOR_1M_EOD</v>
          </cell>
          <cell r="C587">
            <v>42382</v>
          </cell>
          <cell r="E587">
            <v>5.0765783637030104E-3</v>
          </cell>
        </row>
        <row r="588">
          <cell r="A588" t="str">
            <v>GBP_LIBOR_1M_EOD</v>
          </cell>
          <cell r="C588">
            <v>42415</v>
          </cell>
          <cell r="E588">
            <v>5.1102011574524504E-3</v>
          </cell>
        </row>
        <row r="589">
          <cell r="A589" t="str">
            <v>GBP_LIBOR_1M_EOD</v>
          </cell>
          <cell r="C589">
            <v>42503</v>
          </cell>
          <cell r="E589">
            <v>5.2919786898668903E-3</v>
          </cell>
        </row>
        <row r="590">
          <cell r="A590" t="str">
            <v>GBP_LIBOR_1M_EOD</v>
          </cell>
          <cell r="C590">
            <v>42597</v>
          </cell>
          <cell r="E590">
            <v>5.5759721555757097E-3</v>
          </cell>
        </row>
        <row r="591">
          <cell r="A591" t="str">
            <v>GBP_LIBOR_1M_EOD</v>
          </cell>
          <cell r="C591">
            <v>42688</v>
          </cell>
          <cell r="E591">
            <v>5.9027444840192003E-3</v>
          </cell>
        </row>
        <row r="592">
          <cell r="A592" t="str">
            <v>GBP_LIBOR_1M_EOD</v>
          </cell>
          <cell r="C592">
            <v>43052</v>
          </cell>
          <cell r="E592">
            <v>7.9226799142981408E-3</v>
          </cell>
        </row>
        <row r="593">
          <cell r="A593" t="str">
            <v>GBP_LIBOR_1M_EOD</v>
          </cell>
          <cell r="C593">
            <v>43417</v>
          </cell>
          <cell r="E593">
            <v>9.9865366068499894E-3</v>
          </cell>
        </row>
        <row r="594">
          <cell r="A594" t="str">
            <v>GBP_LIBOR_1M_EOD</v>
          </cell>
          <cell r="C594">
            <v>43782</v>
          </cell>
          <cell r="E594">
            <v>1.17644599611399E-2</v>
          </cell>
        </row>
        <row r="595">
          <cell r="A595" t="str">
            <v>GBP_LIBOR_1M_EOD</v>
          </cell>
          <cell r="C595">
            <v>44148</v>
          </cell>
          <cell r="E595">
            <v>1.32485194338439E-2</v>
          </cell>
        </row>
        <row r="596">
          <cell r="A596" t="str">
            <v>GBP_LIBOR_1M_EOD</v>
          </cell>
          <cell r="C596">
            <v>44515</v>
          </cell>
          <cell r="E596">
            <v>1.45092814841489E-2</v>
          </cell>
        </row>
        <row r="597">
          <cell r="A597" t="str">
            <v>GBP_LIBOR_1M_EOD</v>
          </cell>
          <cell r="C597">
            <v>44879</v>
          </cell>
          <cell r="E597">
            <v>1.5591154398975101E-2</v>
          </cell>
        </row>
        <row r="598">
          <cell r="A598" t="str">
            <v>GBP_LIBOR_1M_EOD</v>
          </cell>
          <cell r="C598">
            <v>45243</v>
          </cell>
          <cell r="E598">
            <v>1.64916422785766E-2</v>
          </cell>
        </row>
        <row r="599">
          <cell r="A599" t="str">
            <v>GBP_LIBOR_1M_EOD</v>
          </cell>
          <cell r="C599">
            <v>45609</v>
          </cell>
          <cell r="E599">
            <v>1.7262554641214699E-2</v>
          </cell>
        </row>
        <row r="600">
          <cell r="A600" t="str">
            <v>GBP_LIBOR_1M_EOD</v>
          </cell>
          <cell r="C600">
            <v>45974</v>
          </cell>
          <cell r="E600">
            <v>1.78848467596943E-2</v>
          </cell>
        </row>
        <row r="601">
          <cell r="A601" t="str">
            <v>GBP_LIBOR_1M_EOD</v>
          </cell>
          <cell r="C601">
            <v>46706</v>
          </cell>
          <cell r="E601">
            <v>1.8961069958254601E-2</v>
          </cell>
        </row>
        <row r="602">
          <cell r="A602" t="str">
            <v>GBP_LIBOR_1M_EOD</v>
          </cell>
          <cell r="C602">
            <v>47800</v>
          </cell>
          <cell r="E602">
            <v>2.0092069458713599E-2</v>
          </cell>
        </row>
        <row r="603">
          <cell r="A603" t="str">
            <v>GBP_LIBOR_1M_EOD</v>
          </cell>
          <cell r="C603">
            <v>49626</v>
          </cell>
          <cell r="E603">
            <v>2.0780324509003901E-2</v>
          </cell>
        </row>
        <row r="604">
          <cell r="A604" t="str">
            <v>GBP_LIBOR_1M_EOD</v>
          </cell>
          <cell r="C604">
            <v>51453</v>
          </cell>
          <cell r="E604">
            <v>2.0705803977137099E-2</v>
          </cell>
        </row>
        <row r="605">
          <cell r="A605" t="str">
            <v>GBP_LIBOR_1M_EOD</v>
          </cell>
          <cell r="C605">
            <v>53279</v>
          </cell>
          <cell r="E605">
            <v>2.0519889140020099E-2</v>
          </cell>
        </row>
        <row r="606">
          <cell r="A606" t="str">
            <v>GBP_LIBOR_1M_EOD</v>
          </cell>
          <cell r="C606">
            <v>56933</v>
          </cell>
          <cell r="E606">
            <v>1.9753548518337001E-2</v>
          </cell>
        </row>
        <row r="607">
          <cell r="A607" t="str">
            <v>GBP_LIBOR_1M_EOD</v>
          </cell>
          <cell r="C607">
            <v>60584</v>
          </cell>
          <cell r="E607">
            <v>1.91184078071122E-2</v>
          </cell>
        </row>
        <row r="608">
          <cell r="A608" t="str">
            <v>GBP_LIBOR_1M_EOD</v>
          </cell>
          <cell r="C608">
            <v>64236</v>
          </cell>
          <cell r="E608">
            <v>1.9105290936535398E-2</v>
          </cell>
        </row>
        <row r="609">
          <cell r="A609" t="str">
            <v>GBP_LIBOR_3M_EOD</v>
          </cell>
          <cell r="C609">
            <v>42415</v>
          </cell>
          <cell r="E609">
            <v>5.7457468352549402E-3</v>
          </cell>
        </row>
        <row r="610">
          <cell r="A610" t="str">
            <v>GBP_LIBOR_3M_EOD</v>
          </cell>
          <cell r="C610">
            <v>42445</v>
          </cell>
          <cell r="E610">
            <v>5.8543017800700096E-3</v>
          </cell>
        </row>
        <row r="611">
          <cell r="A611" t="str">
            <v>GBP_LIBOR_3M_EOD</v>
          </cell>
          <cell r="C611">
            <v>42536</v>
          </cell>
          <cell r="E611">
            <v>6.0792860183254901E-3</v>
          </cell>
        </row>
        <row r="612">
          <cell r="A612" t="str">
            <v>GBP_LIBOR_3M_EOD</v>
          </cell>
          <cell r="C612">
            <v>42634</v>
          </cell>
          <cell r="E612">
            <v>6.3903204750197298E-3</v>
          </cell>
        </row>
        <row r="613">
          <cell r="A613" t="str">
            <v>GBP_LIBOR_3M_EOD</v>
          </cell>
          <cell r="C613">
            <v>42725</v>
          </cell>
          <cell r="E613">
            <v>6.7877436660746899E-3</v>
          </cell>
        </row>
        <row r="614">
          <cell r="A614" t="str">
            <v>GBP_LIBOR_3M_EOD</v>
          </cell>
          <cell r="C614">
            <v>42809</v>
          </cell>
          <cell r="E614">
            <v>7.2262484449484004E-3</v>
          </cell>
        </row>
        <row r="615">
          <cell r="A615" t="str">
            <v>GBP_LIBOR_3M_EOD</v>
          </cell>
          <cell r="C615">
            <v>42907</v>
          </cell>
          <cell r="E615">
            <v>7.7834254048248898E-3</v>
          </cell>
        </row>
        <row r="616">
          <cell r="A616" t="str">
            <v>GBP_LIBOR_3M_EOD</v>
          </cell>
          <cell r="C616">
            <v>42998</v>
          </cell>
          <cell r="E616">
            <v>8.3269961698905701E-3</v>
          </cell>
        </row>
        <row r="617">
          <cell r="A617" t="str">
            <v>GBP_LIBOR_3M_EOD</v>
          </cell>
          <cell r="C617">
            <v>43089</v>
          </cell>
          <cell r="E617">
            <v>8.8682865188532897E-3</v>
          </cell>
        </row>
        <row r="618">
          <cell r="A618" t="str">
            <v>GBP_LIBOR_3M_EOD</v>
          </cell>
          <cell r="C618">
            <v>43417</v>
          </cell>
          <cell r="E618">
            <v>1.0692602920490599E-2</v>
          </cell>
        </row>
        <row r="619">
          <cell r="A619" t="str">
            <v>GBP_LIBOR_3M_EOD</v>
          </cell>
          <cell r="C619">
            <v>43782</v>
          </cell>
          <cell r="E619">
            <v>1.2470269537307101E-2</v>
          </cell>
        </row>
        <row r="620">
          <cell r="A620" t="str">
            <v>GBP_LIBOR_3M_EOD</v>
          </cell>
          <cell r="C620">
            <v>44148</v>
          </cell>
          <cell r="E620">
            <v>1.39544134858546E-2</v>
          </cell>
        </row>
        <row r="621">
          <cell r="A621" t="str">
            <v>GBP_LIBOR_3M_EOD</v>
          </cell>
          <cell r="C621">
            <v>44515</v>
          </cell>
          <cell r="E621">
            <v>1.52093513204464E-2</v>
          </cell>
        </row>
        <row r="622">
          <cell r="A622" t="str">
            <v>GBP_LIBOR_3M_EOD</v>
          </cell>
          <cell r="C622">
            <v>44879</v>
          </cell>
          <cell r="E622">
            <v>1.6259763279787499E-2</v>
          </cell>
        </row>
        <row r="623">
          <cell r="A623" t="str">
            <v>GBP_LIBOR_3M_EOD</v>
          </cell>
          <cell r="C623">
            <v>45243</v>
          </cell>
          <cell r="E623">
            <v>1.7128747224874799E-2</v>
          </cell>
        </row>
        <row r="624">
          <cell r="A624" t="str">
            <v>GBP_LIBOR_3M_EOD</v>
          </cell>
          <cell r="C624">
            <v>45609</v>
          </cell>
          <cell r="E624">
            <v>1.7875601119519101E-2</v>
          </cell>
        </row>
        <row r="625">
          <cell r="A625" t="str">
            <v>GBP_LIBOR_3M_EOD</v>
          </cell>
          <cell r="C625">
            <v>45974</v>
          </cell>
          <cell r="E625">
            <v>1.8512004133181E-2</v>
          </cell>
        </row>
        <row r="626">
          <cell r="A626" t="str">
            <v>GBP_LIBOR_3M_EOD</v>
          </cell>
          <cell r="C626">
            <v>46706</v>
          </cell>
          <cell r="E626">
            <v>1.9574873374101E-2</v>
          </cell>
        </row>
        <row r="627">
          <cell r="A627" t="str">
            <v>GBP_LIBOR_3M_EOD</v>
          </cell>
          <cell r="C627">
            <v>47800</v>
          </cell>
          <cell r="E627">
            <v>2.06436354227802E-2</v>
          </cell>
        </row>
        <row r="628">
          <cell r="A628" t="str">
            <v>GBP_LIBOR_3M_EOD</v>
          </cell>
          <cell r="C628">
            <v>49626</v>
          </cell>
          <cell r="E628">
            <v>2.1310660425736799E-2</v>
          </cell>
        </row>
        <row r="629">
          <cell r="A629" t="str">
            <v>GBP_LIBOR_3M_EOD</v>
          </cell>
          <cell r="C629">
            <v>51453</v>
          </cell>
          <cell r="E629">
            <v>2.1195140198399499E-2</v>
          </cell>
        </row>
        <row r="630">
          <cell r="A630" t="str">
            <v>GBP_LIBOR_3M_EOD</v>
          </cell>
          <cell r="C630">
            <v>53279</v>
          </cell>
          <cell r="E630">
            <v>2.09766885109136E-2</v>
          </cell>
        </row>
        <row r="631">
          <cell r="A631" t="str">
            <v>GBP_LIBOR_3M_EOD</v>
          </cell>
          <cell r="C631">
            <v>56933</v>
          </cell>
          <cell r="E631">
            <v>2.01652567749428E-2</v>
          </cell>
        </row>
        <row r="632">
          <cell r="A632" t="str">
            <v>GBP_LIBOR_3M_EOD</v>
          </cell>
          <cell r="C632">
            <v>60584</v>
          </cell>
          <cell r="E632">
            <v>1.9631464550556501E-2</v>
          </cell>
        </row>
        <row r="633">
          <cell r="A633" t="str">
            <v>GBP_LIBOR_3M_EOD</v>
          </cell>
          <cell r="C633">
            <v>64236</v>
          </cell>
          <cell r="E633">
            <v>1.9638435398917499E-2</v>
          </cell>
        </row>
        <row r="634">
          <cell r="A634" t="str">
            <v>GBP_LIBOR_6M_EOD</v>
          </cell>
          <cell r="C634">
            <v>42503</v>
          </cell>
          <cell r="E634">
            <v>7.3552954576517901E-3</v>
          </cell>
        </row>
        <row r="635">
          <cell r="A635" t="str">
            <v>GBP_LIBOR_6M_EOD</v>
          </cell>
          <cell r="C635">
            <v>42688</v>
          </cell>
          <cell r="E635">
            <v>7.9105747807918202E-3</v>
          </cell>
        </row>
        <row r="636">
          <cell r="A636" t="str">
            <v>GBP_LIBOR_6M_EOD</v>
          </cell>
          <cell r="C636">
            <v>42870</v>
          </cell>
          <cell r="E636">
            <v>8.8324681066995897E-3</v>
          </cell>
        </row>
        <row r="637">
          <cell r="A637" t="str">
            <v>GBP_LIBOR_6M_EOD</v>
          </cell>
          <cell r="C637">
            <v>43052</v>
          </cell>
          <cell r="E637">
            <v>9.8613872087060898E-3</v>
          </cell>
        </row>
        <row r="638">
          <cell r="A638" t="str">
            <v>GBP_LIBOR_6M_EOD</v>
          </cell>
          <cell r="C638">
            <v>43417</v>
          </cell>
          <cell r="E638">
            <v>1.19091703124878E-2</v>
          </cell>
        </row>
        <row r="639">
          <cell r="A639" t="str">
            <v>GBP_LIBOR_6M_EOD</v>
          </cell>
          <cell r="C639">
            <v>43782</v>
          </cell>
          <cell r="E639">
            <v>1.36848488929554E-2</v>
          </cell>
        </row>
        <row r="640">
          <cell r="A640" t="str">
            <v>GBP_LIBOR_6M_EOD</v>
          </cell>
          <cell r="C640">
            <v>44148</v>
          </cell>
          <cell r="E640">
            <v>1.51801502233333E-2</v>
          </cell>
        </row>
        <row r="641">
          <cell r="A641" t="str">
            <v>GBP_LIBOR_6M_EOD</v>
          </cell>
          <cell r="C641">
            <v>44515</v>
          </cell>
          <cell r="E641">
            <v>1.6426761045365602E-2</v>
          </cell>
        </row>
        <row r="642">
          <cell r="A642" t="str">
            <v>GBP_LIBOR_6M_EOD</v>
          </cell>
          <cell r="C642">
            <v>44879</v>
          </cell>
          <cell r="E642">
            <v>1.7454696164512399E-2</v>
          </cell>
        </row>
        <row r="643">
          <cell r="A643" t="str">
            <v>GBP_LIBOR_6M_EOD</v>
          </cell>
          <cell r="C643">
            <v>45243</v>
          </cell>
          <cell r="E643">
            <v>1.8302322524786901E-2</v>
          </cell>
        </row>
        <row r="644">
          <cell r="A644" t="str">
            <v>GBP_LIBOR_6M_EOD</v>
          </cell>
          <cell r="C644">
            <v>45609</v>
          </cell>
          <cell r="E644">
            <v>1.90194863933781E-2</v>
          </cell>
        </row>
        <row r="645">
          <cell r="A645" t="str">
            <v>GBP_LIBOR_6M_EOD</v>
          </cell>
          <cell r="C645">
            <v>45974</v>
          </cell>
          <cell r="E645">
            <v>1.9615289979451001E-2</v>
          </cell>
        </row>
        <row r="646">
          <cell r="A646" t="str">
            <v>GBP_LIBOR_6M_EOD</v>
          </cell>
          <cell r="C646">
            <v>46706</v>
          </cell>
          <cell r="E646">
            <v>2.05690833706937E-2</v>
          </cell>
        </row>
        <row r="647">
          <cell r="A647" t="str">
            <v>GBP_LIBOR_6M_EOD</v>
          </cell>
          <cell r="C647">
            <v>47800</v>
          </cell>
          <cell r="E647">
            <v>2.1476710850419699E-2</v>
          </cell>
        </row>
        <row r="648">
          <cell r="A648" t="str">
            <v>GBP_LIBOR_6M_EOD</v>
          </cell>
          <cell r="C648">
            <v>49626</v>
          </cell>
          <cell r="E648">
            <v>2.19550025919148E-2</v>
          </cell>
        </row>
        <row r="649">
          <cell r="A649" t="str">
            <v>GBP_LIBOR_6M_EOD</v>
          </cell>
          <cell r="C649">
            <v>51453</v>
          </cell>
          <cell r="E649">
            <v>2.1723372175812598E-2</v>
          </cell>
        </row>
        <row r="650">
          <cell r="A650" t="str">
            <v>GBP_LIBOR_6M_EOD</v>
          </cell>
          <cell r="C650">
            <v>53279</v>
          </cell>
          <cell r="E650">
            <v>2.1422224266742701E-2</v>
          </cell>
        </row>
        <row r="651">
          <cell r="A651" t="str">
            <v>GBP_LIBOR_6M_EOD</v>
          </cell>
          <cell r="C651">
            <v>56933</v>
          </cell>
          <cell r="E651">
            <v>2.0511663688983502E-2</v>
          </cell>
        </row>
        <row r="652">
          <cell r="A652" t="str">
            <v>GBP_LIBOR_6M_EOD</v>
          </cell>
          <cell r="C652">
            <v>60584</v>
          </cell>
          <cell r="E652">
            <v>1.99036620122062E-2</v>
          </cell>
        </row>
        <row r="653">
          <cell r="A653" t="str">
            <v>GBP_LIBOR_6M_EOD</v>
          </cell>
          <cell r="C653">
            <v>64236</v>
          </cell>
          <cell r="E653">
            <v>1.99082787563662E-2</v>
          </cell>
        </row>
        <row r="654">
          <cell r="A654" t="str">
            <v>GBP_LIBOR_EOD</v>
          </cell>
          <cell r="C654">
            <v>42324</v>
          </cell>
          <cell r="E654">
            <v>4.81870457444376E-3</v>
          </cell>
        </row>
        <row r="655">
          <cell r="A655" t="str">
            <v>GBP_LIBOR_EOD</v>
          </cell>
          <cell r="C655">
            <v>42328</v>
          </cell>
          <cell r="E655">
            <v>4.8591735806733797E-3</v>
          </cell>
        </row>
        <row r="656">
          <cell r="A656" t="str">
            <v>GBP_LIBOR_EOD</v>
          </cell>
          <cell r="C656">
            <v>42352</v>
          </cell>
          <cell r="E656">
            <v>5.0994955248089002E-3</v>
          </cell>
        </row>
        <row r="657">
          <cell r="A657" t="str">
            <v>GBP_LIBOR_EOD</v>
          </cell>
          <cell r="C657">
            <v>42445</v>
          </cell>
          <cell r="E657">
            <v>5.6856703428726004E-3</v>
          </cell>
        </row>
        <row r="658">
          <cell r="A658" t="str">
            <v>GBP_LIBOR_EOD</v>
          </cell>
          <cell r="C658">
            <v>42536</v>
          </cell>
          <cell r="E658">
            <v>5.9820288173370699E-3</v>
          </cell>
        </row>
        <row r="659">
          <cell r="A659" t="str">
            <v>GBP_LIBOR_EOD</v>
          </cell>
          <cell r="C659">
            <v>42634</v>
          </cell>
          <cell r="E659">
            <v>6.3235144104432199E-3</v>
          </cell>
        </row>
        <row r="660">
          <cell r="A660" t="str">
            <v>GBP_LIBOR_EOD</v>
          </cell>
          <cell r="C660">
            <v>42725</v>
          </cell>
          <cell r="E660">
            <v>6.7359855021826504E-3</v>
          </cell>
        </row>
        <row r="661">
          <cell r="A661" t="str">
            <v>GBP_LIBOR_EOD</v>
          </cell>
          <cell r="C661">
            <v>42809</v>
          </cell>
          <cell r="E661">
            <v>7.1833994732015596E-3</v>
          </cell>
        </row>
        <row r="662">
          <cell r="A662" t="str">
            <v>GBP_LIBOR_EOD</v>
          </cell>
          <cell r="C662">
            <v>42907</v>
          </cell>
          <cell r="E662">
            <v>7.7477423020732199E-3</v>
          </cell>
        </row>
        <row r="663">
          <cell r="A663" t="str">
            <v>GBP_LIBOR_EOD</v>
          </cell>
          <cell r="C663">
            <v>42998</v>
          </cell>
          <cell r="E663">
            <v>8.2961094664748807E-3</v>
          </cell>
        </row>
        <row r="664">
          <cell r="A664" t="str">
            <v>GBP_LIBOR_EOD</v>
          </cell>
          <cell r="C664">
            <v>43089</v>
          </cell>
          <cell r="E664">
            <v>8.8410595680558993E-3</v>
          </cell>
        </row>
        <row r="665">
          <cell r="A665" t="str">
            <v>GBP_LIBOR_EOD</v>
          </cell>
          <cell r="C665">
            <v>43417</v>
          </cell>
          <cell r="E665">
            <v>1.1936679509760101E-2</v>
          </cell>
        </row>
        <row r="666">
          <cell r="A666" t="str">
            <v>GBP_LIBOR_EOD</v>
          </cell>
          <cell r="C666">
            <v>43782</v>
          </cell>
          <cell r="E666">
            <v>1.37165370286658E-2</v>
          </cell>
        </row>
        <row r="667">
          <cell r="A667" t="str">
            <v>GBP_LIBOR_EOD</v>
          </cell>
          <cell r="C667">
            <v>44148</v>
          </cell>
          <cell r="E667">
            <v>1.5217486007E-2</v>
          </cell>
        </row>
        <row r="668">
          <cell r="A668" t="str">
            <v>GBP_LIBOR_EOD</v>
          </cell>
          <cell r="C668">
            <v>44515</v>
          </cell>
          <cell r="E668">
            <v>1.64699456847274E-2</v>
          </cell>
        </row>
        <row r="669">
          <cell r="A669" t="str">
            <v>GBP_LIBOR_EOD</v>
          </cell>
          <cell r="C669">
            <v>44879</v>
          </cell>
          <cell r="E669">
            <v>1.75041054919753E-2</v>
          </cell>
        </row>
        <row r="670">
          <cell r="A670" t="str">
            <v>GBP_LIBOR_EOD</v>
          </cell>
          <cell r="C670">
            <v>45243</v>
          </cell>
          <cell r="E670">
            <v>1.8356078478999699E-2</v>
          </cell>
        </row>
        <row r="671">
          <cell r="A671" t="str">
            <v>GBP_LIBOR_EOD</v>
          </cell>
          <cell r="C671">
            <v>45609</v>
          </cell>
          <cell r="E671">
            <v>1.90774039437283E-2</v>
          </cell>
        </row>
        <row r="672">
          <cell r="A672" t="str">
            <v>GBP_LIBOR_EOD</v>
          </cell>
          <cell r="C672">
            <v>45974</v>
          </cell>
          <cell r="E672">
            <v>1.9676587232431101E-2</v>
          </cell>
        </row>
        <row r="673">
          <cell r="A673" t="str">
            <v>GBP_LIBOR_EOD</v>
          </cell>
          <cell r="C673">
            <v>46706</v>
          </cell>
          <cell r="E673">
            <v>2.0635432708880699E-2</v>
          </cell>
        </row>
        <row r="674">
          <cell r="A674" t="str">
            <v>GBP_LIBOR_EOD</v>
          </cell>
          <cell r="C674">
            <v>47800</v>
          </cell>
          <cell r="E674">
            <v>2.1545615381479401E-2</v>
          </cell>
        </row>
        <row r="675">
          <cell r="A675" t="str">
            <v>GBP_LIBOR_EOD</v>
          </cell>
          <cell r="C675">
            <v>49626</v>
          </cell>
          <cell r="E675">
            <v>2.2015888691555501E-2</v>
          </cell>
        </row>
        <row r="676">
          <cell r="A676" t="str">
            <v>GBP_LIBOR_EOD</v>
          </cell>
          <cell r="C676">
            <v>51453</v>
          </cell>
          <cell r="E676">
            <v>2.1769181346953801E-2</v>
          </cell>
        </row>
        <row r="677">
          <cell r="A677" t="str">
            <v>GBP_LIBOR_EOD</v>
          </cell>
          <cell r="C677">
            <v>53279</v>
          </cell>
          <cell r="E677">
            <v>2.1455249380318699E-2</v>
          </cell>
        </row>
        <row r="678">
          <cell r="A678" t="str">
            <v>GBP_LIBOR_EOD</v>
          </cell>
          <cell r="C678">
            <v>56933</v>
          </cell>
          <cell r="E678">
            <v>2.0518032024308901E-2</v>
          </cell>
        </row>
        <row r="679">
          <cell r="A679" t="str">
            <v>GBP_LIBOR_EOD</v>
          </cell>
          <cell r="C679">
            <v>60584</v>
          </cell>
          <cell r="E679">
            <v>1.9893475012838599E-2</v>
          </cell>
        </row>
        <row r="680">
          <cell r="A680" t="str">
            <v>GBP_LIBOR_EOD</v>
          </cell>
          <cell r="C680">
            <v>64236</v>
          </cell>
          <cell r="E680">
            <v>1.9898440899015098E-2</v>
          </cell>
        </row>
        <row r="681">
          <cell r="A681" t="str">
            <v>GBP_SONIA_EOD</v>
          </cell>
          <cell r="C681">
            <v>42324</v>
          </cell>
          <cell r="E681">
            <v>4.6419114481650904E-3</v>
          </cell>
        </row>
        <row r="682">
          <cell r="A682" t="str">
            <v>GBP_SONIA_EOD</v>
          </cell>
          <cell r="C682">
            <v>42328</v>
          </cell>
          <cell r="E682">
            <v>4.6372937864150102E-3</v>
          </cell>
        </row>
        <row r="683">
          <cell r="A683" t="str">
            <v>GBP_SONIA_EOD</v>
          </cell>
          <cell r="C683">
            <v>42335</v>
          </cell>
          <cell r="E683">
            <v>4.6245898173427101E-3</v>
          </cell>
        </row>
        <row r="684">
          <cell r="A684" t="str">
            <v>GBP_SONIA_EOD</v>
          </cell>
          <cell r="C684">
            <v>42352</v>
          </cell>
          <cell r="E684">
            <v>4.6250914761030203E-3</v>
          </cell>
        </row>
        <row r="685">
          <cell r="A685" t="str">
            <v>GBP_SONIA_EOD</v>
          </cell>
          <cell r="C685">
            <v>42382</v>
          </cell>
          <cell r="E685">
            <v>4.5397773940963797E-3</v>
          </cell>
        </row>
        <row r="686">
          <cell r="A686" t="str">
            <v>GBP_SONIA_EOD</v>
          </cell>
          <cell r="C686">
            <v>42415</v>
          </cell>
          <cell r="E686">
            <v>4.5991502186053298E-3</v>
          </cell>
        </row>
        <row r="687">
          <cell r="A687" t="str">
            <v>GBP_SONIA_EOD</v>
          </cell>
          <cell r="C687">
            <v>42443</v>
          </cell>
          <cell r="E687">
            <v>4.6629892713620797E-3</v>
          </cell>
        </row>
        <row r="688">
          <cell r="A688" t="str">
            <v>GBP_SONIA_EOD</v>
          </cell>
          <cell r="C688">
            <v>42473</v>
          </cell>
          <cell r="E688">
            <v>4.7168643364861899E-3</v>
          </cell>
        </row>
        <row r="689">
          <cell r="A689" t="str">
            <v>GBP_SONIA_EOD</v>
          </cell>
          <cell r="C689">
            <v>42503</v>
          </cell>
          <cell r="E689">
            <v>4.7539859292707503E-3</v>
          </cell>
        </row>
        <row r="690">
          <cell r="A690" t="str">
            <v>GBP_SONIA_EOD</v>
          </cell>
          <cell r="C690">
            <v>42534</v>
          </cell>
          <cell r="E690">
            <v>4.8527473170355499E-3</v>
          </cell>
        </row>
        <row r="691">
          <cell r="A691" t="str">
            <v>GBP_SONIA_EOD</v>
          </cell>
          <cell r="C691">
            <v>42564</v>
          </cell>
          <cell r="E691">
            <v>4.9361927342657002E-3</v>
          </cell>
        </row>
        <row r="692">
          <cell r="A692" t="str">
            <v>GBP_SONIA_EOD</v>
          </cell>
          <cell r="C692">
            <v>42597</v>
          </cell>
          <cell r="E692">
            <v>5.0337203582402597E-3</v>
          </cell>
        </row>
        <row r="693">
          <cell r="A693" t="str">
            <v>GBP_SONIA_EOD</v>
          </cell>
          <cell r="C693">
            <v>42626</v>
          </cell>
          <cell r="E693">
            <v>5.1757912594901099E-3</v>
          </cell>
        </row>
        <row r="694">
          <cell r="A694" t="str">
            <v>GBP_SONIA_EOD</v>
          </cell>
          <cell r="C694">
            <v>42656</v>
          </cell>
          <cell r="E694">
            <v>5.23556740048903E-3</v>
          </cell>
        </row>
        <row r="695">
          <cell r="A695" t="str">
            <v>GBP_SONIA_EOD</v>
          </cell>
          <cell r="C695">
            <v>42688</v>
          </cell>
          <cell r="E695">
            <v>5.35406257417562E-3</v>
          </cell>
        </row>
        <row r="696">
          <cell r="A696" t="str">
            <v>GBP_SONIA_EOD</v>
          </cell>
          <cell r="C696">
            <v>42779</v>
          </cell>
          <cell r="E696">
            <v>5.7702706807818199E-3</v>
          </cell>
        </row>
        <row r="697">
          <cell r="A697" t="str">
            <v>GBP_SONIA_EOD</v>
          </cell>
          <cell r="C697">
            <v>42870</v>
          </cell>
          <cell r="E697">
            <v>6.2352410481693304E-3</v>
          </cell>
        </row>
        <row r="698">
          <cell r="A698" t="str">
            <v>GBP_SONIA_EOD</v>
          </cell>
          <cell r="C698">
            <v>42961</v>
          </cell>
          <cell r="E698">
            <v>6.7152842737397897E-3</v>
          </cell>
        </row>
        <row r="699">
          <cell r="A699" t="str">
            <v>GBP_SONIA_EOD</v>
          </cell>
          <cell r="C699">
            <v>43052</v>
          </cell>
          <cell r="E699">
            <v>7.21320392855035E-3</v>
          </cell>
        </row>
        <row r="700">
          <cell r="A700" t="str">
            <v>GBP_SONIA_EOD</v>
          </cell>
          <cell r="C700">
            <v>43417</v>
          </cell>
          <cell r="E700">
            <v>9.0115152231972605E-3</v>
          </cell>
        </row>
        <row r="701">
          <cell r="A701" t="str">
            <v>GBP_SONIA_EOD</v>
          </cell>
          <cell r="C701">
            <v>43782</v>
          </cell>
          <cell r="E701">
            <v>1.0625453700606399E-2</v>
          </cell>
        </row>
        <row r="702">
          <cell r="A702" t="str">
            <v>GBP_SONIA_EOD</v>
          </cell>
          <cell r="C702">
            <v>44148</v>
          </cell>
          <cell r="E702">
            <v>1.20088325807758E-2</v>
          </cell>
        </row>
        <row r="703">
          <cell r="A703" t="str">
            <v>GBP_SONIA_EOD</v>
          </cell>
          <cell r="C703">
            <v>44515</v>
          </cell>
          <cell r="E703">
            <v>1.3240307138108301E-2</v>
          </cell>
        </row>
        <row r="704">
          <cell r="A704" t="str">
            <v>GBP_SONIA_EOD</v>
          </cell>
          <cell r="C704">
            <v>44879</v>
          </cell>
          <cell r="E704">
            <v>1.42791709658602E-2</v>
          </cell>
        </row>
        <row r="705">
          <cell r="A705" t="str">
            <v>GBP_SONIA_EOD</v>
          </cell>
          <cell r="C705">
            <v>45243</v>
          </cell>
          <cell r="E705">
            <v>1.51625084031136E-2</v>
          </cell>
        </row>
        <row r="706">
          <cell r="A706" t="str">
            <v>GBP_SONIA_EOD</v>
          </cell>
          <cell r="C706">
            <v>45609</v>
          </cell>
          <cell r="E706">
            <v>1.59370442592775E-2</v>
          </cell>
        </row>
        <row r="707">
          <cell r="A707" t="str">
            <v>GBP_SONIA_EOD</v>
          </cell>
          <cell r="C707">
            <v>45974</v>
          </cell>
          <cell r="E707">
            <v>1.66011202243663E-2</v>
          </cell>
        </row>
        <row r="708">
          <cell r="A708" t="str">
            <v>GBP_SONIA_EOD</v>
          </cell>
          <cell r="C708">
            <v>46706</v>
          </cell>
          <cell r="E708">
            <v>1.7747363017328401E-2</v>
          </cell>
        </row>
        <row r="709">
          <cell r="A709" t="str">
            <v>GBP_SONIA_EOD</v>
          </cell>
          <cell r="C709">
            <v>47800</v>
          </cell>
          <cell r="E709">
            <v>1.8942746095109E-2</v>
          </cell>
        </row>
        <row r="710">
          <cell r="A710" t="str">
            <v>GBP_SONIA_EOD</v>
          </cell>
          <cell r="C710">
            <v>49626</v>
          </cell>
          <cell r="E710">
            <v>1.9811562658811201E-2</v>
          </cell>
        </row>
        <row r="711">
          <cell r="A711" t="str">
            <v>GBP_SONIA_EOD</v>
          </cell>
          <cell r="C711">
            <v>51453</v>
          </cell>
          <cell r="E711">
            <v>1.9826549095369801E-2</v>
          </cell>
        </row>
        <row r="712">
          <cell r="A712" t="str">
            <v>GBP_SONIA_EOD</v>
          </cell>
          <cell r="C712">
            <v>53279</v>
          </cell>
          <cell r="E712">
            <v>1.97112803570034E-2</v>
          </cell>
        </row>
        <row r="713">
          <cell r="A713" t="str">
            <v>GBP_SONIA_EOD</v>
          </cell>
          <cell r="C713">
            <v>56933</v>
          </cell>
          <cell r="E713">
            <v>1.90158487851569E-2</v>
          </cell>
        </row>
        <row r="714">
          <cell r="A714" t="str">
            <v>GBP_SONIA_EOD</v>
          </cell>
          <cell r="C714">
            <v>60584</v>
          </cell>
          <cell r="E714">
            <v>1.8573949578637301E-2</v>
          </cell>
        </row>
        <row r="715">
          <cell r="A715" t="str">
            <v>GBP_SONIA_EOD</v>
          </cell>
          <cell r="C715">
            <v>64236</v>
          </cell>
          <cell r="E715">
            <v>1.8643885327712498E-2</v>
          </cell>
        </row>
        <row r="716">
          <cell r="A716" t="str">
            <v>HKD_HIBOR_3M_EOD</v>
          </cell>
          <cell r="C716">
            <v>42415</v>
          </cell>
          <cell r="E716">
            <v>3.7681710294949502E-3</v>
          </cell>
        </row>
        <row r="717">
          <cell r="A717" t="str">
            <v>HKD_HIBOR_3M_EOD</v>
          </cell>
          <cell r="C717">
            <v>42503</v>
          </cell>
          <cell r="E717">
            <v>4.7841416067569802E-3</v>
          </cell>
        </row>
        <row r="718">
          <cell r="A718" t="str">
            <v>HKD_HIBOR_3M_EOD</v>
          </cell>
          <cell r="C718">
            <v>42597</v>
          </cell>
          <cell r="E718">
            <v>5.7406360505665903E-3</v>
          </cell>
        </row>
        <row r="719">
          <cell r="A719" t="str">
            <v>HKD_HIBOR_3M_EOD</v>
          </cell>
          <cell r="C719">
            <v>42688</v>
          </cell>
          <cell r="E719">
            <v>6.6436512948539203E-3</v>
          </cell>
        </row>
        <row r="720">
          <cell r="A720" t="str">
            <v>HKD_HIBOR_3M_EOD</v>
          </cell>
          <cell r="C720">
            <v>43052</v>
          </cell>
          <cell r="E720">
            <v>9.9364633718578305E-3</v>
          </cell>
        </row>
        <row r="721">
          <cell r="A721" t="str">
            <v>HKD_HIBOR_3M_EOD</v>
          </cell>
          <cell r="C721">
            <v>43417</v>
          </cell>
          <cell r="E721">
            <v>1.2781570141645099E-2</v>
          </cell>
        </row>
        <row r="722">
          <cell r="A722" t="str">
            <v>HKD_HIBOR_3M_EOD</v>
          </cell>
          <cell r="C722">
            <v>43782</v>
          </cell>
          <cell r="E722">
            <v>1.4848623227907899E-2</v>
          </cell>
        </row>
        <row r="723">
          <cell r="A723" t="str">
            <v>HKD_HIBOR_3M_EOD</v>
          </cell>
          <cell r="C723">
            <v>44148</v>
          </cell>
          <cell r="E723">
            <v>1.6452585719817302E-2</v>
          </cell>
        </row>
        <row r="724">
          <cell r="A724" t="str">
            <v>HKD_HIBOR_3M_EOD</v>
          </cell>
          <cell r="C724">
            <v>44879</v>
          </cell>
          <cell r="E724">
            <v>1.8693246434819798E-2</v>
          </cell>
        </row>
        <row r="725">
          <cell r="A725" t="str">
            <v>HKD_HIBOR_3M_EOD</v>
          </cell>
          <cell r="C725">
            <v>45974</v>
          </cell>
          <cell r="E725">
            <v>2.0969233380631998E-2</v>
          </cell>
        </row>
        <row r="726">
          <cell r="A726" t="str">
            <v>HKD_HIBOR_3M_EOD</v>
          </cell>
          <cell r="C726">
            <v>46706</v>
          </cell>
          <cell r="E726">
            <v>2.17749913643096E-2</v>
          </cell>
        </row>
        <row r="727">
          <cell r="A727" t="str">
            <v>HKD_HIBOR_3M_EOD</v>
          </cell>
          <cell r="C727">
            <v>47800</v>
          </cell>
          <cell r="E727">
            <v>2.3079874685323201E-2</v>
          </cell>
        </row>
        <row r="728">
          <cell r="A728" t="str">
            <v>HKD_HIBOR_6M_EOD</v>
          </cell>
          <cell r="C728">
            <v>42503</v>
          </cell>
          <cell r="E728">
            <v>5.4758175843627301E-3</v>
          </cell>
        </row>
        <row r="729">
          <cell r="A729" t="str">
            <v>HKD_HIBOR_6M_EOD</v>
          </cell>
          <cell r="C729">
            <v>42688</v>
          </cell>
          <cell r="E729">
            <v>8.1947537319274101E-3</v>
          </cell>
        </row>
        <row r="730">
          <cell r="A730" t="str">
            <v>HKD_HIBOR_6M_EOD</v>
          </cell>
          <cell r="C730">
            <v>43052</v>
          </cell>
          <cell r="E730">
            <v>1.13344538232004E-2</v>
          </cell>
        </row>
        <row r="731">
          <cell r="A731" t="str">
            <v>HKD_HIBOR_6M_EOD</v>
          </cell>
          <cell r="C731">
            <v>43417</v>
          </cell>
          <cell r="E731">
            <v>1.40775469890031E-2</v>
          </cell>
        </row>
        <row r="732">
          <cell r="A732" t="str">
            <v>HKD_HIBOR_6M_EOD</v>
          </cell>
          <cell r="C732">
            <v>43782</v>
          </cell>
          <cell r="E732">
            <v>1.6041999185698499E-2</v>
          </cell>
        </row>
        <row r="733">
          <cell r="A733" t="str">
            <v>HKD_HIBOR_6M_EOD</v>
          </cell>
          <cell r="C733">
            <v>44148</v>
          </cell>
          <cell r="E733">
            <v>1.7542067844613901E-2</v>
          </cell>
        </row>
        <row r="734">
          <cell r="A734" t="str">
            <v>HKD_HIBOR_6M_EOD</v>
          </cell>
          <cell r="C734">
            <v>44879</v>
          </cell>
          <cell r="E734">
            <v>1.9677510881592E-2</v>
          </cell>
        </row>
        <row r="735">
          <cell r="A735" t="str">
            <v>HKD_HIBOR_6M_EOD</v>
          </cell>
          <cell r="C735">
            <v>45974</v>
          </cell>
          <cell r="E735">
            <v>2.1955210072202701E-2</v>
          </cell>
        </row>
        <row r="736">
          <cell r="A736" t="str">
            <v>HKD_HIBOR_6M_EOD</v>
          </cell>
          <cell r="C736">
            <v>46706</v>
          </cell>
          <cell r="E736">
            <v>2.2874344690644401E-2</v>
          </cell>
        </row>
        <row r="737">
          <cell r="A737" t="str">
            <v>HKD_HIBOR_6M_EOD</v>
          </cell>
          <cell r="C737">
            <v>47800</v>
          </cell>
          <cell r="E737">
            <v>2.41769680769643E-2</v>
          </cell>
        </row>
        <row r="738">
          <cell r="A738" t="str">
            <v>HKD_HIBOR_EOD</v>
          </cell>
          <cell r="C738">
            <v>42324</v>
          </cell>
          <cell r="E738">
            <v>4.5709914134405997E-4</v>
          </cell>
        </row>
        <row r="739">
          <cell r="A739" t="str">
            <v>HKD_HIBOR_EOD</v>
          </cell>
          <cell r="C739">
            <v>42328</v>
          </cell>
          <cell r="E739">
            <v>8.5499299024696998E-4</v>
          </cell>
        </row>
        <row r="740">
          <cell r="A740" t="str">
            <v>HKD_HIBOR_EOD</v>
          </cell>
          <cell r="C740">
            <v>42352</v>
          </cell>
          <cell r="E740">
            <v>2.0023297313685202E-3</v>
          </cell>
        </row>
        <row r="741">
          <cell r="A741" t="str">
            <v>HKD_HIBOR_EOD</v>
          </cell>
          <cell r="C741">
            <v>42382</v>
          </cell>
          <cell r="E741">
            <v>2.93927796307639E-3</v>
          </cell>
        </row>
        <row r="742">
          <cell r="A742" t="str">
            <v>HKD_HIBOR_EOD</v>
          </cell>
          <cell r="C742">
            <v>42415</v>
          </cell>
          <cell r="E742">
            <v>3.7681710294945E-3</v>
          </cell>
        </row>
        <row r="743">
          <cell r="A743" t="str">
            <v>HKD_HIBOR_EOD</v>
          </cell>
          <cell r="C743">
            <v>42503</v>
          </cell>
          <cell r="E743">
            <v>5.4758175843627301E-3</v>
          </cell>
        </row>
        <row r="744">
          <cell r="A744" t="str">
            <v>HKD_HIBOR_EOD</v>
          </cell>
          <cell r="C744">
            <v>42688</v>
          </cell>
          <cell r="E744">
            <v>6.6974122666610299E-3</v>
          </cell>
        </row>
        <row r="745">
          <cell r="A745" t="str">
            <v>HKD_HIBOR_EOD</v>
          </cell>
          <cell r="C745">
            <v>43052</v>
          </cell>
          <cell r="E745">
            <v>9.9419926632047708E-3</v>
          </cell>
        </row>
        <row r="746">
          <cell r="A746" t="str">
            <v>HKD_HIBOR_EOD</v>
          </cell>
          <cell r="C746">
            <v>43417</v>
          </cell>
          <cell r="E746">
            <v>1.2785944564540601E-2</v>
          </cell>
        </row>
        <row r="747">
          <cell r="A747" t="str">
            <v>HKD_HIBOR_EOD</v>
          </cell>
          <cell r="C747">
            <v>43782</v>
          </cell>
          <cell r="E747">
            <v>1.48522956473153E-2</v>
          </cell>
        </row>
        <row r="748">
          <cell r="A748" t="str">
            <v>HKD_HIBOR_EOD</v>
          </cell>
          <cell r="C748">
            <v>44148</v>
          </cell>
          <cell r="E748">
            <v>1.6455521931092301E-2</v>
          </cell>
        </row>
        <row r="749">
          <cell r="A749" t="str">
            <v>HKD_HIBOR_EOD</v>
          </cell>
          <cell r="C749">
            <v>44879</v>
          </cell>
          <cell r="E749">
            <v>1.8695582431685499E-2</v>
          </cell>
        </row>
        <row r="750">
          <cell r="A750" t="str">
            <v>HKD_HIBOR_EOD</v>
          </cell>
          <cell r="C750">
            <v>45974</v>
          </cell>
          <cell r="E750">
            <v>2.0971164940419701E-2</v>
          </cell>
        </row>
        <row r="751">
          <cell r="A751" t="str">
            <v>HKD_HIBOR_EOD</v>
          </cell>
          <cell r="C751">
            <v>46706</v>
          </cell>
          <cell r="E751">
            <v>2.17768468804014E-2</v>
          </cell>
        </row>
        <row r="752">
          <cell r="A752" t="str">
            <v>HKD_HIBOR_EOD</v>
          </cell>
          <cell r="C752">
            <v>47800</v>
          </cell>
          <cell r="E752">
            <v>2.3081583799908101E-2</v>
          </cell>
        </row>
        <row r="753">
          <cell r="A753" t="str">
            <v>HUF_BUBOR_3M_EOD</v>
          </cell>
          <cell r="C753">
            <v>42417</v>
          </cell>
          <cell r="E753">
            <v>1.3663943227529301E-2</v>
          </cell>
        </row>
        <row r="754">
          <cell r="A754" t="str">
            <v>HUF_BUBOR_3M_EOD</v>
          </cell>
          <cell r="C754">
            <v>42507</v>
          </cell>
          <cell r="E754">
            <v>1.3395254364438501E-2</v>
          </cell>
        </row>
        <row r="755">
          <cell r="A755" t="str">
            <v>HUF_BUBOR_3M_EOD</v>
          </cell>
          <cell r="C755">
            <v>42599</v>
          </cell>
          <cell r="E755">
            <v>1.3216643350032999E-2</v>
          </cell>
        </row>
        <row r="756">
          <cell r="A756" t="str">
            <v>HUF_BUBOR_3M_EOD</v>
          </cell>
          <cell r="C756">
            <v>42691</v>
          </cell>
          <cell r="E756">
            <v>1.32022381913642E-2</v>
          </cell>
        </row>
        <row r="757">
          <cell r="A757" t="str">
            <v>HUF_BUBOR_3M_EOD</v>
          </cell>
          <cell r="C757">
            <v>43056</v>
          </cell>
          <cell r="E757">
            <v>1.4005482278164399E-2</v>
          </cell>
        </row>
        <row r="758">
          <cell r="A758" t="str">
            <v>HUF_BUBOR_3M_EOD</v>
          </cell>
          <cell r="C758">
            <v>43423</v>
          </cell>
          <cell r="E758">
            <v>1.51599775715175E-2</v>
          </cell>
        </row>
        <row r="759">
          <cell r="A759" t="str">
            <v>HUF_BUBOR_3M_EOD</v>
          </cell>
          <cell r="C759">
            <v>43787</v>
          </cell>
          <cell r="E759">
            <v>1.6590362252931201E-2</v>
          </cell>
        </row>
        <row r="760">
          <cell r="A760" t="str">
            <v>HUF_BUBOR_3M_EOD</v>
          </cell>
          <cell r="C760">
            <v>44152</v>
          </cell>
          <cell r="E760">
            <v>1.8694430946088299E-2</v>
          </cell>
        </row>
        <row r="761">
          <cell r="A761" t="str">
            <v>HUF_BUBOR_3M_EOD</v>
          </cell>
          <cell r="C761">
            <v>44517</v>
          </cell>
          <cell r="E761">
            <v>2.0967567065387799E-2</v>
          </cell>
        </row>
        <row r="762">
          <cell r="A762" t="str">
            <v>HUF_BUBOR_3M_EOD</v>
          </cell>
          <cell r="C762">
            <v>44882</v>
          </cell>
          <cell r="E762">
            <v>2.31563986615392E-2</v>
          </cell>
        </row>
        <row r="763">
          <cell r="A763" t="str">
            <v>HUF_BUBOR_3M_EOD</v>
          </cell>
          <cell r="C763">
            <v>45247</v>
          </cell>
          <cell r="E763">
            <v>2.5056597317896102E-2</v>
          </cell>
        </row>
        <row r="764">
          <cell r="A764" t="str">
            <v>HUF_BUBOR_3M_EOD</v>
          </cell>
          <cell r="C764">
            <v>45614</v>
          </cell>
          <cell r="E764">
            <v>2.6536660699523401E-2</v>
          </cell>
        </row>
        <row r="765">
          <cell r="A765" t="str">
            <v>HUF_BUBOR_3M_EOD</v>
          </cell>
          <cell r="C765">
            <v>45978</v>
          </cell>
          <cell r="E765">
            <v>2.7763146001405298E-2</v>
          </cell>
        </row>
        <row r="766">
          <cell r="A766" t="str">
            <v>HUF_BUBOR_3M_EOD</v>
          </cell>
          <cell r="C766">
            <v>46708</v>
          </cell>
          <cell r="E766">
            <v>2.9001185125613099E-2</v>
          </cell>
        </row>
        <row r="767">
          <cell r="A767" t="str">
            <v>HUF_BUBOR_3M_EOD</v>
          </cell>
          <cell r="C767">
            <v>47805</v>
          </cell>
          <cell r="E767">
            <v>2.9263019518786001E-2</v>
          </cell>
        </row>
        <row r="768">
          <cell r="A768" t="str">
            <v>HUF_BUBOR_3M_EOD</v>
          </cell>
          <cell r="C768">
            <v>49632</v>
          </cell>
          <cell r="E768">
            <v>3.0037710671596701E-2</v>
          </cell>
        </row>
        <row r="769">
          <cell r="A769" t="str">
            <v>HUF_BUBOR_6M_EOD</v>
          </cell>
          <cell r="C769">
            <v>42507</v>
          </cell>
          <cell r="E769">
            <v>1.3641002848400099E-2</v>
          </cell>
        </row>
        <row r="770">
          <cell r="A770" t="str">
            <v>HUF_BUBOR_6M_EOD</v>
          </cell>
          <cell r="C770">
            <v>42691</v>
          </cell>
          <cell r="E770">
            <v>1.3290163297622001E-2</v>
          </cell>
        </row>
        <row r="771">
          <cell r="A771" t="str">
            <v>HUF_BUBOR_6M_EOD</v>
          </cell>
          <cell r="C771">
            <v>42872</v>
          </cell>
          <cell r="E771">
            <v>1.3488192915385E-2</v>
          </cell>
        </row>
        <row r="772">
          <cell r="A772" t="str">
            <v>HUF_BUBOR_6M_EOD</v>
          </cell>
          <cell r="C772">
            <v>43056</v>
          </cell>
          <cell r="E772">
            <v>1.3955404023506699E-2</v>
          </cell>
        </row>
        <row r="773">
          <cell r="A773" t="str">
            <v>HUF_BUBOR_6M_EOD</v>
          </cell>
          <cell r="C773">
            <v>43423</v>
          </cell>
          <cell r="E773">
            <v>1.5001215548531399E-2</v>
          </cell>
        </row>
        <row r="774">
          <cell r="A774" t="str">
            <v>HUF_BUBOR_6M_EOD</v>
          </cell>
          <cell r="C774">
            <v>43787</v>
          </cell>
          <cell r="E774">
            <v>1.6305848788410401E-2</v>
          </cell>
        </row>
        <row r="775">
          <cell r="A775" t="str">
            <v>HUF_BUBOR_6M_EOD</v>
          </cell>
          <cell r="C775">
            <v>44152</v>
          </cell>
          <cell r="E775">
            <v>1.8234753175859101E-2</v>
          </cell>
        </row>
        <row r="776">
          <cell r="A776" t="str">
            <v>HUF_BUBOR_6M_EOD</v>
          </cell>
          <cell r="C776">
            <v>44517</v>
          </cell>
          <cell r="E776">
            <v>2.0446829342041398E-2</v>
          </cell>
        </row>
        <row r="777">
          <cell r="A777" t="str">
            <v>HUF_BUBOR_6M_EOD</v>
          </cell>
          <cell r="C777">
            <v>44882</v>
          </cell>
          <cell r="E777">
            <v>2.2637441157325001E-2</v>
          </cell>
        </row>
        <row r="778">
          <cell r="A778" t="str">
            <v>HUF_BUBOR_6M_EOD</v>
          </cell>
          <cell r="C778">
            <v>45247</v>
          </cell>
          <cell r="E778">
            <v>2.45390549611447E-2</v>
          </cell>
        </row>
        <row r="779">
          <cell r="A779" t="str">
            <v>HUF_BUBOR_6M_EOD</v>
          </cell>
          <cell r="C779">
            <v>45614</v>
          </cell>
          <cell r="E779">
            <v>2.60305888553619E-2</v>
          </cell>
        </row>
        <row r="780">
          <cell r="A780" t="str">
            <v>HUF_BUBOR_6M_EOD</v>
          </cell>
          <cell r="C780">
            <v>45978</v>
          </cell>
          <cell r="E780">
            <v>2.72708309391732E-2</v>
          </cell>
        </row>
        <row r="781">
          <cell r="A781" t="str">
            <v>HUF_BUBOR_6M_EOD</v>
          </cell>
          <cell r="C781">
            <v>46708</v>
          </cell>
          <cell r="E781">
            <v>2.8522312380440201E-2</v>
          </cell>
        </row>
        <row r="782">
          <cell r="A782" t="str">
            <v>HUF_BUBOR_6M_EOD</v>
          </cell>
          <cell r="C782">
            <v>47805</v>
          </cell>
          <cell r="E782">
            <v>2.8820669946492999E-2</v>
          </cell>
        </row>
        <row r="783">
          <cell r="A783" t="str">
            <v>HUF_BUBOR_6M_EOD</v>
          </cell>
          <cell r="C783">
            <v>49632</v>
          </cell>
          <cell r="E783">
            <v>2.96443345196401E-2</v>
          </cell>
        </row>
        <row r="784">
          <cell r="A784" t="str">
            <v>HUF_BUBOR_EOD</v>
          </cell>
          <cell r="C784">
            <v>42324</v>
          </cell>
          <cell r="E784">
            <v>1.12536461935506E-2</v>
          </cell>
        </row>
        <row r="785">
          <cell r="A785" t="str">
            <v>HUF_BUBOR_EOD</v>
          </cell>
          <cell r="C785">
            <v>42325</v>
          </cell>
          <cell r="E785">
            <v>1.1253732937285399E-2</v>
          </cell>
        </row>
        <row r="786">
          <cell r="A786" t="str">
            <v>HUF_BUBOR_EOD</v>
          </cell>
          <cell r="C786">
            <v>42332</v>
          </cell>
          <cell r="E786">
            <v>1.2736847445466701E-2</v>
          </cell>
        </row>
        <row r="787">
          <cell r="A787" t="str">
            <v>HUF_BUBOR_EOD</v>
          </cell>
          <cell r="C787">
            <v>42355</v>
          </cell>
          <cell r="E787">
            <v>1.3394386125679E-2</v>
          </cell>
        </row>
        <row r="788">
          <cell r="A788" t="str">
            <v>HUF_BUBOR_EOD</v>
          </cell>
          <cell r="C788">
            <v>42387</v>
          </cell>
          <cell r="E788">
            <v>1.3525074721838601E-2</v>
          </cell>
        </row>
        <row r="789">
          <cell r="A789" t="str">
            <v>HUF_BUBOR_EOD</v>
          </cell>
          <cell r="C789">
            <v>42417</v>
          </cell>
          <cell r="E789">
            <v>1.3563517798768699E-2</v>
          </cell>
        </row>
        <row r="790">
          <cell r="A790" t="str">
            <v>HUF_BUBOR_EOD</v>
          </cell>
          <cell r="C790">
            <v>42507</v>
          </cell>
          <cell r="E790">
            <v>1.3343421885078701E-2</v>
          </cell>
        </row>
        <row r="791">
          <cell r="A791" t="str">
            <v>HUF_BUBOR_EOD</v>
          </cell>
          <cell r="C791">
            <v>42599</v>
          </cell>
          <cell r="E791">
            <v>1.31819640652815E-2</v>
          </cell>
        </row>
        <row r="792">
          <cell r="A792" t="str">
            <v>HUF_BUBOR_EOD</v>
          </cell>
          <cell r="C792">
            <v>42691</v>
          </cell>
          <cell r="E792">
            <v>1.31761818639022E-2</v>
          </cell>
        </row>
        <row r="793">
          <cell r="A793" t="str">
            <v>HUF_BUBOR_EOD</v>
          </cell>
          <cell r="C793">
            <v>43056</v>
          </cell>
          <cell r="E793">
            <v>1.3942692858922801E-2</v>
          </cell>
        </row>
        <row r="794">
          <cell r="A794" t="str">
            <v>HUF_BUBOR_EOD</v>
          </cell>
          <cell r="C794">
            <v>43423</v>
          </cell>
          <cell r="E794">
            <v>1.49927404907897E-2</v>
          </cell>
        </row>
        <row r="795">
          <cell r="A795" t="str">
            <v>HUF_BUBOR_EOD</v>
          </cell>
          <cell r="C795">
            <v>43787</v>
          </cell>
          <cell r="E795">
            <v>1.6300992667875699E-2</v>
          </cell>
        </row>
        <row r="796">
          <cell r="A796" t="str">
            <v>HUF_BUBOR_EOD</v>
          </cell>
          <cell r="C796">
            <v>44152</v>
          </cell>
          <cell r="E796">
            <v>1.8232257103454899E-2</v>
          </cell>
        </row>
        <row r="797">
          <cell r="A797" t="str">
            <v>HUF_BUBOR_EOD</v>
          </cell>
          <cell r="C797">
            <v>44517</v>
          </cell>
          <cell r="E797">
            <v>2.0444748405342401E-2</v>
          </cell>
        </row>
        <row r="798">
          <cell r="A798" t="str">
            <v>HUF_BUBOR_EOD</v>
          </cell>
          <cell r="C798">
            <v>44882</v>
          </cell>
          <cell r="E798">
            <v>2.2635656982837999E-2</v>
          </cell>
        </row>
        <row r="799">
          <cell r="A799" t="str">
            <v>HUF_BUBOR_EOD</v>
          </cell>
          <cell r="C799">
            <v>45247</v>
          </cell>
          <cell r="E799">
            <v>2.45374934782988E-2</v>
          </cell>
        </row>
        <row r="800">
          <cell r="A800" t="str">
            <v>HUF_BUBOR_EOD</v>
          </cell>
          <cell r="C800">
            <v>45614</v>
          </cell>
          <cell r="E800">
            <v>2.6029201487389401E-2</v>
          </cell>
        </row>
        <row r="801">
          <cell r="A801" t="str">
            <v>HUF_BUBOR_EOD</v>
          </cell>
          <cell r="C801">
            <v>45978</v>
          </cell>
          <cell r="E801">
            <v>2.7266801815015999E-2</v>
          </cell>
        </row>
        <row r="802">
          <cell r="A802" t="str">
            <v>HUF_BUBOR_EOD</v>
          </cell>
          <cell r="C802">
            <v>46708</v>
          </cell>
          <cell r="E802">
            <v>2.8517835522658699E-2</v>
          </cell>
        </row>
        <row r="803">
          <cell r="A803" t="str">
            <v>HUF_BUBOR_EOD</v>
          </cell>
          <cell r="C803">
            <v>47805</v>
          </cell>
          <cell r="E803">
            <v>2.8817236393542899E-2</v>
          </cell>
        </row>
        <row r="804">
          <cell r="A804" t="str">
            <v>HUF_BUBOR_EOD</v>
          </cell>
          <cell r="C804">
            <v>49632</v>
          </cell>
          <cell r="E804">
            <v>2.96419076844751E-2</v>
          </cell>
        </row>
        <row r="805">
          <cell r="A805" t="str">
            <v>JPY_LIBOR_1M_EOD</v>
          </cell>
          <cell r="C805">
            <v>42355</v>
          </cell>
          <cell r="E805">
            <v>4.2004691564943999E-4</v>
          </cell>
        </row>
        <row r="806">
          <cell r="A806" t="str">
            <v>JPY_LIBOR_1M_EOD</v>
          </cell>
          <cell r="C806">
            <v>42387</v>
          </cell>
          <cell r="E806">
            <v>5.2546610193546998E-4</v>
          </cell>
        </row>
        <row r="807">
          <cell r="A807" t="str">
            <v>JPY_LIBOR_1M_EOD</v>
          </cell>
          <cell r="C807">
            <v>42417</v>
          </cell>
          <cell r="E807">
            <v>4.3452470099088002E-4</v>
          </cell>
        </row>
        <row r="808">
          <cell r="A808" t="str">
            <v>JPY_LIBOR_1M_EOD</v>
          </cell>
          <cell r="C808">
            <v>42507</v>
          </cell>
          <cell r="E808">
            <v>4.2961140404569999E-4</v>
          </cell>
        </row>
        <row r="809">
          <cell r="A809" t="str">
            <v>JPY_LIBOR_1M_EOD</v>
          </cell>
          <cell r="C809">
            <v>42599</v>
          </cell>
          <cell r="E809">
            <v>4.2377284398504997E-4</v>
          </cell>
        </row>
        <row r="810">
          <cell r="A810" t="str">
            <v>JPY_LIBOR_1M_EOD</v>
          </cell>
          <cell r="C810">
            <v>42691</v>
          </cell>
          <cell r="E810">
            <v>4.1768696689382999E-4</v>
          </cell>
        </row>
        <row r="811">
          <cell r="A811" t="str">
            <v>JPY_LIBOR_1M_EOD</v>
          </cell>
          <cell r="C811">
            <v>43056</v>
          </cell>
          <cell r="E811">
            <v>3.7500693132931E-4</v>
          </cell>
        </row>
        <row r="812">
          <cell r="A812" t="str">
            <v>JPY_LIBOR_1M_EOD</v>
          </cell>
          <cell r="C812">
            <v>43423</v>
          </cell>
          <cell r="E812">
            <v>3.9990122461143002E-4</v>
          </cell>
        </row>
        <row r="813">
          <cell r="A813" t="str">
            <v>JPY_LIBOR_1M_EOD</v>
          </cell>
          <cell r="C813">
            <v>43787</v>
          </cell>
          <cell r="E813">
            <v>6.2435064975580002E-4</v>
          </cell>
        </row>
        <row r="814">
          <cell r="A814" t="str">
            <v>JPY_LIBOR_1M_EOD</v>
          </cell>
          <cell r="C814">
            <v>44152</v>
          </cell>
          <cell r="E814">
            <v>1.0141486634459699E-3</v>
          </cell>
        </row>
        <row r="815">
          <cell r="A815" t="str">
            <v>JPY_LIBOR_1M_EOD</v>
          </cell>
          <cell r="C815">
            <v>44517</v>
          </cell>
          <cell r="E815">
            <v>1.51956441710346E-3</v>
          </cell>
        </row>
        <row r="816">
          <cell r="A816" t="str">
            <v>JPY_LIBOR_1M_EOD</v>
          </cell>
          <cell r="C816">
            <v>44882</v>
          </cell>
          <cell r="E816">
            <v>2.0766667593860601E-3</v>
          </cell>
        </row>
        <row r="817">
          <cell r="A817" t="str">
            <v>JPY_LIBOR_1M_EOD</v>
          </cell>
          <cell r="C817">
            <v>45247</v>
          </cell>
          <cell r="E817">
            <v>2.6944878338716598E-3</v>
          </cell>
        </row>
        <row r="818">
          <cell r="A818" t="str">
            <v>JPY_LIBOR_1M_EOD</v>
          </cell>
          <cell r="C818">
            <v>45614</v>
          </cell>
          <cell r="E818">
            <v>3.3136122965832099E-3</v>
          </cell>
        </row>
        <row r="819">
          <cell r="A819" t="str">
            <v>JPY_LIBOR_1M_EOD</v>
          </cell>
          <cell r="C819">
            <v>45978</v>
          </cell>
          <cell r="E819">
            <v>3.9626317754852597E-3</v>
          </cell>
        </row>
        <row r="820">
          <cell r="A820" t="str">
            <v>JPY_LIBOR_1M_EOD</v>
          </cell>
          <cell r="C820">
            <v>46708</v>
          </cell>
          <cell r="E820">
            <v>5.3713063386871401E-3</v>
          </cell>
        </row>
        <row r="821">
          <cell r="A821" t="str">
            <v>JPY_LIBOR_1M_EOD</v>
          </cell>
          <cell r="C821">
            <v>47805</v>
          </cell>
          <cell r="E821">
            <v>7.6869914986427198E-3</v>
          </cell>
        </row>
        <row r="822">
          <cell r="A822" t="str">
            <v>JPY_LIBOR_1M_EOD</v>
          </cell>
          <cell r="C822">
            <v>49632</v>
          </cell>
          <cell r="E822">
            <v>1.07254350424206E-2</v>
          </cell>
        </row>
        <row r="823">
          <cell r="A823" t="str">
            <v>JPY_LIBOR_1M_EOD</v>
          </cell>
          <cell r="C823">
            <v>51459</v>
          </cell>
          <cell r="E823">
            <v>1.2427735101823101E-2</v>
          </cell>
        </row>
        <row r="824">
          <cell r="A824" t="str">
            <v>JPY_LIBOR_1M_EOD</v>
          </cell>
          <cell r="C824">
            <v>53283</v>
          </cell>
          <cell r="E824">
            <v>1.33840882124871E-2</v>
          </cell>
        </row>
        <row r="825">
          <cell r="A825" t="str">
            <v>JPY_LIBOR_1M_EOD</v>
          </cell>
          <cell r="C825">
            <v>56935</v>
          </cell>
          <cell r="E825">
            <v>1.48333372526384E-2</v>
          </cell>
        </row>
        <row r="826">
          <cell r="A826" t="str">
            <v>JPY_LIBOR_3M_EOD</v>
          </cell>
          <cell r="C826">
            <v>42417</v>
          </cell>
          <cell r="E826">
            <v>7.4584794348776004E-4</v>
          </cell>
        </row>
        <row r="827">
          <cell r="A827" t="str">
            <v>JPY_LIBOR_3M_EOD</v>
          </cell>
          <cell r="C827">
            <v>42446</v>
          </cell>
          <cell r="E827">
            <v>7.4717685088420002E-4</v>
          </cell>
        </row>
        <row r="828">
          <cell r="A828" t="str">
            <v>JPY_LIBOR_3M_EOD</v>
          </cell>
          <cell r="C828">
            <v>42478</v>
          </cell>
          <cell r="E828">
            <v>7.4690599077858002E-4</v>
          </cell>
        </row>
        <row r="829">
          <cell r="A829" t="str">
            <v>JPY_LIBOR_3M_EOD</v>
          </cell>
          <cell r="C829">
            <v>42507</v>
          </cell>
          <cell r="E829">
            <v>7.5286283527477998E-4</v>
          </cell>
        </row>
        <row r="830">
          <cell r="A830" t="str">
            <v>JPY_LIBOR_3M_EOD</v>
          </cell>
          <cell r="C830">
            <v>42538</v>
          </cell>
          <cell r="E830">
            <v>7.3395664815986998E-4</v>
          </cell>
        </row>
        <row r="831">
          <cell r="A831" t="str">
            <v>JPY_LIBOR_3M_EOD</v>
          </cell>
          <cell r="C831">
            <v>42570</v>
          </cell>
          <cell r="E831">
            <v>7.3782573207283996E-4</v>
          </cell>
        </row>
        <row r="832">
          <cell r="A832" t="str">
            <v>JPY_LIBOR_3M_EOD</v>
          </cell>
          <cell r="C832">
            <v>42599</v>
          </cell>
          <cell r="E832">
            <v>7.3856508013192003E-4</v>
          </cell>
        </row>
        <row r="833">
          <cell r="A833" t="str">
            <v>JPY_LIBOR_3M_EOD</v>
          </cell>
          <cell r="C833">
            <v>42633</v>
          </cell>
          <cell r="E833">
            <v>7.2655761925922004E-4</v>
          </cell>
        </row>
        <row r="834">
          <cell r="A834" t="str">
            <v>JPY_LIBOR_3M_EOD</v>
          </cell>
          <cell r="C834">
            <v>42660</v>
          </cell>
          <cell r="E834">
            <v>7.2692718539079E-4</v>
          </cell>
        </row>
        <row r="835">
          <cell r="A835" t="str">
            <v>JPY_LIBOR_3M_EOD</v>
          </cell>
          <cell r="C835">
            <v>42691</v>
          </cell>
          <cell r="E835">
            <v>7.2507611455525998E-4</v>
          </cell>
        </row>
        <row r="836">
          <cell r="A836" t="str">
            <v>JPY_LIBOR_3M_EOD</v>
          </cell>
          <cell r="C836">
            <v>43056</v>
          </cell>
          <cell r="E836">
            <v>6.6285855464103005E-4</v>
          </cell>
        </row>
        <row r="837">
          <cell r="A837" t="str">
            <v>JPY_LIBOR_3M_EOD</v>
          </cell>
          <cell r="C837">
            <v>43423</v>
          </cell>
          <cell r="E837">
            <v>6.6271379357711005E-4</v>
          </cell>
        </row>
        <row r="838">
          <cell r="A838" t="str">
            <v>JPY_LIBOR_3M_EOD</v>
          </cell>
          <cell r="C838">
            <v>43787</v>
          </cell>
          <cell r="E838">
            <v>8.8643408984599996E-4</v>
          </cell>
        </row>
        <row r="839">
          <cell r="A839" t="str">
            <v>JPY_LIBOR_3M_EOD</v>
          </cell>
          <cell r="C839">
            <v>44152</v>
          </cell>
          <cell r="E839">
            <v>1.28928585057877E-3</v>
          </cell>
        </row>
        <row r="840">
          <cell r="A840" t="str">
            <v>JPY_LIBOR_3M_EOD</v>
          </cell>
          <cell r="C840">
            <v>44517</v>
          </cell>
          <cell r="E840">
            <v>1.78233039895449E-3</v>
          </cell>
        </row>
        <row r="841">
          <cell r="A841" t="str">
            <v>JPY_LIBOR_3M_EOD</v>
          </cell>
          <cell r="C841">
            <v>44882</v>
          </cell>
          <cell r="E841">
            <v>2.35199123984349E-3</v>
          </cell>
        </row>
        <row r="842">
          <cell r="A842" t="str">
            <v>JPY_LIBOR_3M_EOD</v>
          </cell>
          <cell r="C842">
            <v>45247</v>
          </cell>
          <cell r="E842">
            <v>2.9445245072997899E-3</v>
          </cell>
        </row>
        <row r="843">
          <cell r="A843" t="str">
            <v>JPY_LIBOR_3M_EOD</v>
          </cell>
          <cell r="C843">
            <v>45614</v>
          </cell>
          <cell r="E843">
            <v>3.5632159165566099E-3</v>
          </cell>
        </row>
        <row r="844">
          <cell r="A844" t="str">
            <v>JPY_LIBOR_3M_EOD</v>
          </cell>
          <cell r="C844">
            <v>45978</v>
          </cell>
          <cell r="E844">
            <v>4.2373622093808396E-3</v>
          </cell>
        </row>
        <row r="845">
          <cell r="A845" t="str">
            <v>JPY_LIBOR_3M_EOD</v>
          </cell>
          <cell r="C845">
            <v>46708</v>
          </cell>
          <cell r="E845">
            <v>5.6742615367164698E-3</v>
          </cell>
        </row>
        <row r="846">
          <cell r="A846" t="str">
            <v>JPY_LIBOR_3M_EOD</v>
          </cell>
          <cell r="C846">
            <v>47805</v>
          </cell>
          <cell r="E846">
            <v>7.9408618577767095E-3</v>
          </cell>
        </row>
        <row r="847">
          <cell r="A847" t="str">
            <v>JPY_LIBOR_3M_EOD</v>
          </cell>
          <cell r="C847">
            <v>49632</v>
          </cell>
          <cell r="E847">
            <v>1.0958556797345099E-2</v>
          </cell>
        </row>
        <row r="848">
          <cell r="A848" t="str">
            <v>JPY_LIBOR_3M_EOD</v>
          </cell>
          <cell r="C848">
            <v>51459</v>
          </cell>
          <cell r="E848">
            <v>1.26466336696594E-2</v>
          </cell>
        </row>
        <row r="849">
          <cell r="A849" t="str">
            <v>JPY_LIBOR_3M_EOD</v>
          </cell>
          <cell r="C849">
            <v>53283</v>
          </cell>
          <cell r="E849">
            <v>1.3588164806849899E-2</v>
          </cell>
        </row>
        <row r="850">
          <cell r="A850" t="str">
            <v>JPY_LIBOR_3M_EOD</v>
          </cell>
          <cell r="C850">
            <v>56935</v>
          </cell>
          <cell r="E850">
            <v>1.5038445433413899E-2</v>
          </cell>
        </row>
        <row r="851">
          <cell r="A851" t="str">
            <v>JPY_LIBOR_6M_EOD</v>
          </cell>
          <cell r="C851">
            <v>42507</v>
          </cell>
          <cell r="E851">
            <v>1.22349199400345E-3</v>
          </cell>
        </row>
        <row r="852">
          <cell r="A852" t="str">
            <v>JPY_LIBOR_6M_EOD</v>
          </cell>
          <cell r="C852">
            <v>42538</v>
          </cell>
          <cell r="E852">
            <v>1.1853788483454999E-3</v>
          </cell>
        </row>
        <row r="853">
          <cell r="A853" t="str">
            <v>JPY_LIBOR_6M_EOD</v>
          </cell>
          <cell r="C853">
            <v>42570</v>
          </cell>
          <cell r="E853">
            <v>1.16235013800857E-3</v>
          </cell>
        </row>
        <row r="854">
          <cell r="A854" t="str">
            <v>JPY_LIBOR_6M_EOD</v>
          </cell>
          <cell r="C854">
            <v>42599</v>
          </cell>
          <cell r="E854">
            <v>1.15244376987253E-3</v>
          </cell>
        </row>
        <row r="855">
          <cell r="A855" t="str">
            <v>JPY_LIBOR_6M_EOD</v>
          </cell>
          <cell r="C855">
            <v>42633</v>
          </cell>
          <cell r="E855">
            <v>1.1356665962008201E-3</v>
          </cell>
        </row>
        <row r="856">
          <cell r="A856" t="str">
            <v>JPY_LIBOR_6M_EOD</v>
          </cell>
          <cell r="C856">
            <v>42660</v>
          </cell>
          <cell r="E856">
            <v>1.1313865456324299E-3</v>
          </cell>
        </row>
        <row r="857">
          <cell r="A857" t="str">
            <v>JPY_LIBOR_6M_EOD</v>
          </cell>
          <cell r="C857">
            <v>42691</v>
          </cell>
          <cell r="E857">
            <v>1.11912812802772E-3</v>
          </cell>
        </row>
        <row r="858">
          <cell r="A858" t="str">
            <v>JPY_LIBOR_6M_EOD</v>
          </cell>
          <cell r="C858">
            <v>43056</v>
          </cell>
          <cell r="E858">
            <v>1.01336727421653E-3</v>
          </cell>
        </row>
        <row r="859">
          <cell r="A859" t="str">
            <v>JPY_LIBOR_6M_EOD</v>
          </cell>
          <cell r="C859">
            <v>43423</v>
          </cell>
          <cell r="E859">
            <v>1.0378956851734499E-3</v>
          </cell>
        </row>
        <row r="860">
          <cell r="A860" t="str">
            <v>JPY_LIBOR_6M_EOD</v>
          </cell>
          <cell r="C860">
            <v>43787</v>
          </cell>
          <cell r="E860">
            <v>1.2619060373779099E-3</v>
          </cell>
        </row>
        <row r="861">
          <cell r="A861" t="str">
            <v>JPY_LIBOR_6M_EOD</v>
          </cell>
          <cell r="C861">
            <v>44152</v>
          </cell>
          <cell r="E861">
            <v>1.6641802381629101E-3</v>
          </cell>
        </row>
        <row r="862">
          <cell r="A862" t="str">
            <v>JPY_LIBOR_6M_EOD</v>
          </cell>
          <cell r="C862">
            <v>44517</v>
          </cell>
          <cell r="E862">
            <v>2.1820465530930501E-3</v>
          </cell>
        </row>
        <row r="863">
          <cell r="A863" t="str">
            <v>JPY_LIBOR_6M_EOD</v>
          </cell>
          <cell r="C863">
            <v>44882</v>
          </cell>
          <cell r="E863">
            <v>2.75148281489498E-3</v>
          </cell>
        </row>
        <row r="864">
          <cell r="A864" t="str">
            <v>JPY_LIBOR_6M_EOD</v>
          </cell>
          <cell r="C864">
            <v>45247</v>
          </cell>
          <cell r="E864">
            <v>3.3689638613356499E-3</v>
          </cell>
        </row>
        <row r="865">
          <cell r="A865" t="str">
            <v>JPY_LIBOR_6M_EOD</v>
          </cell>
          <cell r="C865">
            <v>45614</v>
          </cell>
          <cell r="E865">
            <v>4.0130162465058699E-3</v>
          </cell>
        </row>
        <row r="866">
          <cell r="A866" t="str">
            <v>JPY_LIBOR_6M_EOD</v>
          </cell>
          <cell r="C866">
            <v>45978</v>
          </cell>
          <cell r="E866">
            <v>4.6866675596068099E-3</v>
          </cell>
        </row>
        <row r="867">
          <cell r="A867" t="str">
            <v>JPY_LIBOR_6M_EOD</v>
          </cell>
          <cell r="C867">
            <v>46708</v>
          </cell>
          <cell r="E867">
            <v>6.0945777115154597E-3</v>
          </cell>
        </row>
        <row r="868">
          <cell r="A868" t="str">
            <v>JPY_LIBOR_6M_EOD</v>
          </cell>
          <cell r="C868">
            <v>47805</v>
          </cell>
          <cell r="E868">
            <v>8.3168955204641608E-3</v>
          </cell>
        </row>
        <row r="869">
          <cell r="A869" t="str">
            <v>JPY_LIBOR_6M_EOD</v>
          </cell>
          <cell r="C869">
            <v>49632</v>
          </cell>
          <cell r="E869">
            <v>1.12728275467147E-2</v>
          </cell>
        </row>
        <row r="870">
          <cell r="A870" t="str">
            <v>JPY_LIBOR_6M_EOD</v>
          </cell>
          <cell r="C870">
            <v>51459</v>
          </cell>
          <cell r="E870">
            <v>1.29183665069255E-2</v>
          </cell>
        </row>
        <row r="871">
          <cell r="A871" t="str">
            <v>JPY_LIBOR_6M_EOD</v>
          </cell>
          <cell r="C871">
            <v>53283</v>
          </cell>
          <cell r="E871">
            <v>1.38158425477811E-2</v>
          </cell>
        </row>
        <row r="872">
          <cell r="A872" t="str">
            <v>JPY_LIBOR_6M_EOD</v>
          </cell>
          <cell r="C872">
            <v>56935</v>
          </cell>
          <cell r="E872">
            <v>1.52704938809763E-2</v>
          </cell>
        </row>
        <row r="873">
          <cell r="A873" t="str">
            <v>JPY_LIBOR_EOD</v>
          </cell>
          <cell r="C873">
            <v>42324</v>
          </cell>
          <cell r="E873">
            <v>3.6205918351249001E-4</v>
          </cell>
        </row>
        <row r="874">
          <cell r="A874" t="str">
            <v>JPY_LIBOR_EOD</v>
          </cell>
          <cell r="C874">
            <v>42325</v>
          </cell>
          <cell r="E874">
            <v>3.620592732794E-4</v>
          </cell>
        </row>
        <row r="875">
          <cell r="A875" t="str">
            <v>JPY_LIBOR_EOD</v>
          </cell>
          <cell r="C875">
            <v>42332</v>
          </cell>
          <cell r="E875">
            <v>3.6670418102843002E-4</v>
          </cell>
        </row>
        <row r="876">
          <cell r="A876" t="str">
            <v>JPY_LIBOR_EOD</v>
          </cell>
          <cell r="C876">
            <v>42355</v>
          </cell>
          <cell r="E876">
            <v>4.1322484007657001E-4</v>
          </cell>
        </row>
        <row r="877">
          <cell r="A877" t="str">
            <v>JPY_LIBOR_EOD</v>
          </cell>
          <cell r="C877">
            <v>42387</v>
          </cell>
          <cell r="E877">
            <v>5.0490476747192003E-4</v>
          </cell>
        </row>
        <row r="878">
          <cell r="A878" t="str">
            <v>JPY_LIBOR_EOD</v>
          </cell>
          <cell r="C878">
            <v>42417</v>
          </cell>
          <cell r="E878">
            <v>7.2985674889577002E-4</v>
          </cell>
        </row>
        <row r="879">
          <cell r="A879" t="str">
            <v>JPY_LIBOR_EOD</v>
          </cell>
          <cell r="C879">
            <v>42507</v>
          </cell>
          <cell r="E879">
            <v>1.2049665591493501E-3</v>
          </cell>
        </row>
        <row r="880">
          <cell r="A880" t="str">
            <v>JPY_LIBOR_EOD</v>
          </cell>
          <cell r="C880">
            <v>42691</v>
          </cell>
          <cell r="E880">
            <v>1.1102304749355701E-3</v>
          </cell>
        </row>
        <row r="881">
          <cell r="A881" t="str">
            <v>JPY_LIBOR_EOD</v>
          </cell>
          <cell r="C881">
            <v>43056</v>
          </cell>
          <cell r="E881">
            <v>1.00863189299561E-3</v>
          </cell>
        </row>
        <row r="882">
          <cell r="A882" t="str">
            <v>JPY_LIBOR_EOD</v>
          </cell>
          <cell r="C882">
            <v>43423</v>
          </cell>
          <cell r="E882">
            <v>1.03475652080407E-3</v>
          </cell>
        </row>
        <row r="883">
          <cell r="A883" t="str">
            <v>JPY_LIBOR_EOD</v>
          </cell>
          <cell r="C883">
            <v>43787</v>
          </cell>
          <cell r="E883">
            <v>1.26005964629223E-3</v>
          </cell>
        </row>
        <row r="884">
          <cell r="A884" t="str">
            <v>JPY_LIBOR_EOD</v>
          </cell>
          <cell r="C884">
            <v>44152</v>
          </cell>
          <cell r="E884">
            <v>1.66388443722154E-3</v>
          </cell>
        </row>
        <row r="885">
          <cell r="A885" t="str">
            <v>JPY_LIBOR_EOD</v>
          </cell>
          <cell r="C885">
            <v>44517</v>
          </cell>
          <cell r="E885">
            <v>2.1831446139506001E-3</v>
          </cell>
        </row>
        <row r="886">
          <cell r="A886" t="str">
            <v>JPY_LIBOR_EOD</v>
          </cell>
          <cell r="C886">
            <v>44882</v>
          </cell>
          <cell r="E886">
            <v>2.7543429943465798E-3</v>
          </cell>
        </row>
        <row r="887">
          <cell r="A887" t="str">
            <v>JPY_LIBOR_EOD</v>
          </cell>
          <cell r="C887">
            <v>45247</v>
          </cell>
          <cell r="E887">
            <v>3.3741078407732699E-3</v>
          </cell>
        </row>
        <row r="888">
          <cell r="A888" t="str">
            <v>JPY_LIBOR_EOD</v>
          </cell>
          <cell r="C888">
            <v>45614</v>
          </cell>
          <cell r="E888">
            <v>4.0210446740107601E-3</v>
          </cell>
        </row>
        <row r="889">
          <cell r="A889" t="str">
            <v>JPY_LIBOR_EOD</v>
          </cell>
          <cell r="C889">
            <v>45978</v>
          </cell>
          <cell r="E889">
            <v>4.6986989597869698E-3</v>
          </cell>
        </row>
        <row r="890">
          <cell r="A890" t="str">
            <v>JPY_LIBOR_EOD</v>
          </cell>
          <cell r="C890">
            <v>46708</v>
          </cell>
          <cell r="E890">
            <v>6.1157343627272097E-3</v>
          </cell>
        </row>
        <row r="891">
          <cell r="A891" t="str">
            <v>JPY_LIBOR_EOD</v>
          </cell>
          <cell r="C891">
            <v>47805</v>
          </cell>
          <cell r="E891">
            <v>8.35514482665441E-3</v>
          </cell>
        </row>
        <row r="892">
          <cell r="A892" t="str">
            <v>JPY_LIBOR_EOD</v>
          </cell>
          <cell r="C892">
            <v>49632</v>
          </cell>
          <cell r="E892">
            <v>1.1337248374503801E-2</v>
          </cell>
        </row>
        <row r="893">
          <cell r="A893" t="str">
            <v>JPY_LIBOR_EOD</v>
          </cell>
          <cell r="C893">
            <v>51459</v>
          </cell>
          <cell r="E893">
            <v>1.2997531507801899E-2</v>
          </cell>
        </row>
        <row r="894">
          <cell r="A894" t="str">
            <v>JPY_LIBOR_EOD</v>
          </cell>
          <cell r="C894">
            <v>53283</v>
          </cell>
          <cell r="E894">
            <v>1.3901940196710399E-2</v>
          </cell>
        </row>
        <row r="895">
          <cell r="A895" t="str">
            <v>JPY_LIBOR_EOD</v>
          </cell>
          <cell r="C895">
            <v>56935</v>
          </cell>
          <cell r="E895">
            <v>1.53767835825222E-2</v>
          </cell>
        </row>
        <row r="896">
          <cell r="A896" t="str">
            <v>JPY_TONA_EOD</v>
          </cell>
          <cell r="C896">
            <v>42324</v>
          </cell>
          <cell r="E896">
            <v>7.7999749974656005E-4</v>
          </cell>
        </row>
        <row r="897">
          <cell r="A897" t="str">
            <v>JPY_TONA_EOD</v>
          </cell>
          <cell r="C897">
            <v>42325</v>
          </cell>
          <cell r="E897">
            <v>7.7999791647513997E-4</v>
          </cell>
        </row>
        <row r="898">
          <cell r="A898" t="str">
            <v>JPY_TONA_EOD</v>
          </cell>
          <cell r="C898">
            <v>42332</v>
          </cell>
          <cell r="E898">
            <v>7.1429508398971003E-4</v>
          </cell>
        </row>
        <row r="899">
          <cell r="A899" t="str">
            <v>JPY_TONA_EOD</v>
          </cell>
          <cell r="C899">
            <v>42339</v>
          </cell>
          <cell r="E899">
            <v>6.9656834186825002E-4</v>
          </cell>
        </row>
        <row r="900">
          <cell r="A900" t="str">
            <v>JPY_TONA_EOD</v>
          </cell>
          <cell r="C900">
            <v>42346</v>
          </cell>
          <cell r="E900">
            <v>6.8876897398150003E-4</v>
          </cell>
        </row>
        <row r="901">
          <cell r="A901" t="str">
            <v>JPY_TONA_EOD</v>
          </cell>
          <cell r="C901">
            <v>42355</v>
          </cell>
          <cell r="E901">
            <v>6.8345844846944004E-4</v>
          </cell>
        </row>
        <row r="902">
          <cell r="A902" t="str">
            <v>JPY_TONA_EOD</v>
          </cell>
          <cell r="C902">
            <v>42387</v>
          </cell>
          <cell r="E902">
            <v>6.6835560298658995E-4</v>
          </cell>
        </row>
        <row r="903">
          <cell r="A903" t="str">
            <v>JPY_TONA_EOD</v>
          </cell>
          <cell r="C903">
            <v>42417</v>
          </cell>
          <cell r="E903">
            <v>6.6494730888400999E-4</v>
          </cell>
        </row>
        <row r="904">
          <cell r="A904" t="str">
            <v>JPY_TONA_EOD</v>
          </cell>
          <cell r="C904">
            <v>42446</v>
          </cell>
          <cell r="E904">
            <v>6.5750845508618001E-4</v>
          </cell>
        </row>
        <row r="905">
          <cell r="A905" t="str">
            <v>JPY_TONA_EOD</v>
          </cell>
          <cell r="C905">
            <v>42478</v>
          </cell>
          <cell r="E905">
            <v>6.3967381705313999E-4</v>
          </cell>
        </row>
        <row r="906">
          <cell r="A906" t="str">
            <v>JPY_TONA_EOD</v>
          </cell>
          <cell r="C906">
            <v>42507</v>
          </cell>
          <cell r="E906">
            <v>6.2212431837348995E-4</v>
          </cell>
        </row>
        <row r="907">
          <cell r="A907" t="str">
            <v>JPY_TONA_EOD</v>
          </cell>
          <cell r="C907">
            <v>42538</v>
          </cell>
          <cell r="E907">
            <v>5.9605190811755002E-4</v>
          </cell>
        </row>
        <row r="908">
          <cell r="A908" t="str">
            <v>JPY_TONA_EOD</v>
          </cell>
          <cell r="C908">
            <v>42570</v>
          </cell>
          <cell r="E908">
            <v>5.7443171522021999E-4</v>
          </cell>
        </row>
        <row r="909">
          <cell r="A909" t="str">
            <v>JPY_TONA_EOD</v>
          </cell>
          <cell r="C909">
            <v>42599</v>
          </cell>
          <cell r="E909">
            <v>5.6107906020618002E-4</v>
          </cell>
        </row>
        <row r="910">
          <cell r="A910" t="str">
            <v>JPY_TONA_EOD</v>
          </cell>
          <cell r="C910">
            <v>42633</v>
          </cell>
          <cell r="E910">
            <v>5.3806622265159E-4</v>
          </cell>
        </row>
        <row r="911">
          <cell r="A911" t="str">
            <v>JPY_TONA_EOD</v>
          </cell>
          <cell r="C911">
            <v>42660</v>
          </cell>
          <cell r="E911">
            <v>5.1651016263732003E-4</v>
          </cell>
        </row>
        <row r="912">
          <cell r="A912" t="str">
            <v>JPY_TONA_EOD</v>
          </cell>
          <cell r="C912">
            <v>42691</v>
          </cell>
          <cell r="E912">
            <v>5.0003748941457999E-4</v>
          </cell>
        </row>
        <row r="913">
          <cell r="A913" t="str">
            <v>JPY_TONA_EOD</v>
          </cell>
          <cell r="C913">
            <v>42872</v>
          </cell>
          <cell r="E913">
            <v>4.1582658403606999E-4</v>
          </cell>
        </row>
        <row r="914">
          <cell r="A914" t="str">
            <v>JPY_TONA_EOD</v>
          </cell>
          <cell r="C914">
            <v>43056</v>
          </cell>
          <cell r="E914">
            <v>3.7661281211189999E-4</v>
          </cell>
        </row>
        <row r="915">
          <cell r="A915" t="str">
            <v>JPY_TONA_EOD</v>
          </cell>
          <cell r="C915">
            <v>43423</v>
          </cell>
          <cell r="E915">
            <v>3.3747881198002998E-4</v>
          </cell>
        </row>
        <row r="916">
          <cell r="A916" t="str">
            <v>JPY_TONA_EOD</v>
          </cell>
          <cell r="C916">
            <v>43787</v>
          </cell>
          <cell r="E916">
            <v>4.9848902765725004E-4</v>
          </cell>
        </row>
        <row r="917">
          <cell r="A917" t="str">
            <v>JPY_TONA_EOD</v>
          </cell>
          <cell r="C917">
            <v>44152</v>
          </cell>
          <cell r="E917">
            <v>8.3459075145651004E-4</v>
          </cell>
        </row>
        <row r="918">
          <cell r="A918" t="str">
            <v>JPY_TONA_EOD</v>
          </cell>
          <cell r="C918">
            <v>44517</v>
          </cell>
          <cell r="E918">
            <v>1.27983999485408E-3</v>
          </cell>
        </row>
        <row r="919">
          <cell r="A919" t="str">
            <v>JPY_TONA_EOD</v>
          </cell>
          <cell r="C919">
            <v>44882</v>
          </cell>
          <cell r="E919">
            <v>1.7889491174586901E-3</v>
          </cell>
        </row>
        <row r="920">
          <cell r="A920" t="str">
            <v>JPY_TONA_EOD</v>
          </cell>
          <cell r="C920">
            <v>45247</v>
          </cell>
          <cell r="E920">
            <v>2.3352267650111201E-3</v>
          </cell>
        </row>
        <row r="921">
          <cell r="A921" t="str">
            <v>JPY_TONA_EOD</v>
          </cell>
          <cell r="C921">
            <v>45614</v>
          </cell>
          <cell r="E921">
            <v>2.8982392136062598E-3</v>
          </cell>
        </row>
        <row r="922">
          <cell r="A922" t="str">
            <v>JPY_TONA_EOD</v>
          </cell>
          <cell r="C922">
            <v>45978</v>
          </cell>
          <cell r="E922">
            <v>3.4917189236284198E-3</v>
          </cell>
        </row>
        <row r="923">
          <cell r="A923" t="str">
            <v>JPY_TONA_EOD</v>
          </cell>
          <cell r="C923">
            <v>46708</v>
          </cell>
          <cell r="E923">
            <v>4.8209676838739399E-3</v>
          </cell>
        </row>
        <row r="924">
          <cell r="A924" t="str">
            <v>JPY_TONA_EOD</v>
          </cell>
          <cell r="C924">
            <v>47805</v>
          </cell>
          <cell r="E924">
            <v>7.0432715251068801E-3</v>
          </cell>
        </row>
        <row r="925">
          <cell r="A925" t="str">
            <v>JPY_TONA_EOD</v>
          </cell>
          <cell r="C925">
            <v>49632</v>
          </cell>
          <cell r="E925">
            <v>9.9909816646460599E-3</v>
          </cell>
        </row>
        <row r="926">
          <cell r="A926" t="str">
            <v>JPY_TONA_EOD</v>
          </cell>
          <cell r="C926">
            <v>51459</v>
          </cell>
          <cell r="E926">
            <v>1.16281328365132E-2</v>
          </cell>
        </row>
        <row r="927">
          <cell r="A927" t="str">
            <v>JPY_TONA_EOD</v>
          </cell>
          <cell r="C927">
            <v>53283</v>
          </cell>
          <cell r="E927">
            <v>1.25206756391462E-2</v>
          </cell>
        </row>
        <row r="928">
          <cell r="A928" t="str">
            <v>JPY_TONA_EOD</v>
          </cell>
          <cell r="C928">
            <v>56935</v>
          </cell>
          <cell r="E928">
            <v>1.39636007123416E-2</v>
          </cell>
        </row>
        <row r="929">
          <cell r="A929" t="str">
            <v>MXN_TIIE_EOD</v>
          </cell>
          <cell r="C929">
            <v>42409</v>
          </cell>
          <cell r="E929">
            <v>3.4517731493849298E-2</v>
          </cell>
        </row>
        <row r="930">
          <cell r="A930" t="str">
            <v>MXN_TIIE_EOD</v>
          </cell>
          <cell r="C930">
            <v>42493</v>
          </cell>
          <cell r="E930">
            <v>3.6213432716303902E-2</v>
          </cell>
        </row>
        <row r="931">
          <cell r="A931" t="str">
            <v>MXN_TIIE_EOD</v>
          </cell>
          <cell r="C931">
            <v>42577</v>
          </cell>
          <cell r="E931">
            <v>3.7628780906839299E-2</v>
          </cell>
        </row>
        <row r="932">
          <cell r="A932" t="str">
            <v>MXN_TIIE_EOD</v>
          </cell>
          <cell r="C932">
            <v>42689</v>
          </cell>
          <cell r="E932">
            <v>3.9208312725010699E-2</v>
          </cell>
        </row>
        <row r="933">
          <cell r="A933" t="str">
            <v>MXN_TIIE_EOD</v>
          </cell>
          <cell r="C933">
            <v>43053</v>
          </cell>
          <cell r="E933">
            <v>4.41524223897551E-2</v>
          </cell>
        </row>
        <row r="934">
          <cell r="A934" t="str">
            <v>MXN_TIIE_EOD</v>
          </cell>
          <cell r="C934">
            <v>43417</v>
          </cell>
          <cell r="E934">
            <v>4.8760814119267797E-2</v>
          </cell>
        </row>
        <row r="935">
          <cell r="A935" t="str">
            <v>MXN_TIIE_EOD</v>
          </cell>
          <cell r="C935">
            <v>43781</v>
          </cell>
          <cell r="E935">
            <v>5.2874316256062301E-2</v>
          </cell>
        </row>
        <row r="936">
          <cell r="A936" t="str">
            <v>MXN_TIIE_EOD</v>
          </cell>
          <cell r="C936">
            <v>44145</v>
          </cell>
          <cell r="E936">
            <v>5.6359438591665097E-2</v>
          </cell>
        </row>
        <row r="937">
          <cell r="A937" t="str">
            <v>MXN_TIIE_EOD</v>
          </cell>
          <cell r="C937">
            <v>44873</v>
          </cell>
          <cell r="E937">
            <v>6.1980886554791503E-2</v>
          </cell>
        </row>
        <row r="938">
          <cell r="A938" t="str">
            <v>MXN_TIIE_EOD</v>
          </cell>
          <cell r="C938">
            <v>45965</v>
          </cell>
          <cell r="E938">
            <v>6.6765008628536501E-2</v>
          </cell>
        </row>
        <row r="939">
          <cell r="A939" t="str">
            <v>MXN_TIIE_EOD</v>
          </cell>
          <cell r="C939">
            <v>47785</v>
          </cell>
          <cell r="E939">
            <v>7.1789833457215402E-2</v>
          </cell>
        </row>
        <row r="940">
          <cell r="A940" t="str">
            <v>MXN_TIIE_EOD</v>
          </cell>
          <cell r="C940">
            <v>49605</v>
          </cell>
          <cell r="E940">
            <v>7.4832024132518896E-2</v>
          </cell>
        </row>
        <row r="941">
          <cell r="A941" t="str">
            <v>MXN_TIIE_EOD</v>
          </cell>
          <cell r="C941">
            <v>53245</v>
          </cell>
          <cell r="E941">
            <v>7.8443138183813294E-2</v>
          </cell>
        </row>
        <row r="942">
          <cell r="A942" t="str">
            <v>MXN_USDMXNBASIS_EOD</v>
          </cell>
          <cell r="C942">
            <v>42327</v>
          </cell>
          <cell r="E942">
            <v>2.8055300101134301E-2</v>
          </cell>
        </row>
        <row r="943">
          <cell r="A943" t="str">
            <v>MXN_USDMXNBASIS_EOD</v>
          </cell>
          <cell r="C943">
            <v>42356</v>
          </cell>
          <cell r="E943">
            <v>2.8730437128268699E-2</v>
          </cell>
        </row>
        <row r="944">
          <cell r="A944" t="str">
            <v>MXN_USDMXNBASIS_EOD</v>
          </cell>
          <cell r="C944">
            <v>42388</v>
          </cell>
          <cell r="E944">
            <v>2.7720695661290901E-2</v>
          </cell>
        </row>
        <row r="945">
          <cell r="A945" t="str">
            <v>MXN_USDMXNBASIS_EOD</v>
          </cell>
          <cell r="C945">
            <v>42418</v>
          </cell>
          <cell r="E945">
            <v>2.89742604861663E-2</v>
          </cell>
        </row>
        <row r="946">
          <cell r="A946" t="str">
            <v>MXN_USDMXNBASIS_EOD</v>
          </cell>
          <cell r="C946">
            <v>42508</v>
          </cell>
          <cell r="E946">
            <v>3.0750502680603899E-2</v>
          </cell>
        </row>
        <row r="947">
          <cell r="A947" t="str">
            <v>MXN_USDMXNBASIS_EOD</v>
          </cell>
          <cell r="C947">
            <v>42600</v>
          </cell>
          <cell r="E947">
            <v>3.2381360530641702E-2</v>
          </cell>
        </row>
        <row r="948">
          <cell r="A948" t="str">
            <v>MXN_USDMXNBASIS_EOD</v>
          </cell>
          <cell r="C948">
            <v>42692</v>
          </cell>
          <cell r="E948">
            <v>3.3513716450005303E-2</v>
          </cell>
        </row>
        <row r="949">
          <cell r="A949" t="str">
            <v>MXN_USDMXNBASIS_EOD</v>
          </cell>
          <cell r="C949">
            <v>42873</v>
          </cell>
          <cell r="E949">
            <v>3.5985983673650503E-2</v>
          </cell>
        </row>
        <row r="950">
          <cell r="A950" t="str">
            <v>MXN_USDMXNBASIS_EOD</v>
          </cell>
          <cell r="C950">
            <v>43054</v>
          </cell>
          <cell r="E950">
            <v>3.7051608538027102E-2</v>
          </cell>
        </row>
        <row r="951">
          <cell r="A951" t="str">
            <v>MXN_USDMXNBASIS_EOD</v>
          </cell>
          <cell r="C951">
            <v>43418</v>
          </cell>
          <cell r="E951">
            <v>4.0933535655373297E-2</v>
          </cell>
        </row>
        <row r="952">
          <cell r="A952" t="str">
            <v>MXN_USDMXNBASIS_EOD</v>
          </cell>
          <cell r="C952">
            <v>43782</v>
          </cell>
          <cell r="E952">
            <v>4.4165278838865098E-2</v>
          </cell>
        </row>
        <row r="953">
          <cell r="A953" t="str">
            <v>MXN_USDMXNBASIS_EOD</v>
          </cell>
          <cell r="C953">
            <v>44147</v>
          </cell>
          <cell r="E953">
            <v>4.66410962622993E-2</v>
          </cell>
        </row>
        <row r="954">
          <cell r="A954" t="str">
            <v>MXN_USDMXNBASIS_EOD</v>
          </cell>
          <cell r="C954">
            <v>44874</v>
          </cell>
          <cell r="E954">
            <v>5.0876948207496199E-2</v>
          </cell>
        </row>
        <row r="955">
          <cell r="A955" t="str">
            <v>MXN_USDMXNBASIS_EOD</v>
          </cell>
          <cell r="C955">
            <v>45966</v>
          </cell>
          <cell r="E955">
            <v>5.4792439073338001E-2</v>
          </cell>
        </row>
        <row r="956">
          <cell r="A956" t="str">
            <v>MXN_USDMXNBASIS_EOD</v>
          </cell>
          <cell r="C956">
            <v>47786</v>
          </cell>
          <cell r="E956">
            <v>5.8951671881319903E-2</v>
          </cell>
        </row>
        <row r="957">
          <cell r="A957" t="str">
            <v>MXN_USDMXNBASIS_EOD</v>
          </cell>
          <cell r="C957">
            <v>49606</v>
          </cell>
          <cell r="E957">
            <v>6.0697731980639998E-2</v>
          </cell>
        </row>
        <row r="958">
          <cell r="A958" t="str">
            <v>MXN_USDMXNBASIS_EOD</v>
          </cell>
          <cell r="C958">
            <v>53246</v>
          </cell>
          <cell r="E958">
            <v>6.0960057704608897E-2</v>
          </cell>
        </row>
        <row r="959">
          <cell r="A959" t="str">
            <v>NOK_NIBOR_3M_EOD</v>
          </cell>
          <cell r="C959">
            <v>42417</v>
          </cell>
          <cell r="E959">
            <v>1.17437129063915E-2</v>
          </cell>
        </row>
        <row r="960">
          <cell r="A960" t="str">
            <v>NOK_NIBOR_3M_EOD</v>
          </cell>
          <cell r="C960">
            <v>42445</v>
          </cell>
          <cell r="E960">
            <v>1.0742131867909401E-2</v>
          </cell>
        </row>
        <row r="961">
          <cell r="A961" t="str">
            <v>NOK_NIBOR_3M_EOD</v>
          </cell>
          <cell r="C961">
            <v>42536</v>
          </cell>
          <cell r="E961">
            <v>9.8177802912013407E-3</v>
          </cell>
        </row>
        <row r="962">
          <cell r="A962" t="str">
            <v>NOK_NIBOR_3M_EOD</v>
          </cell>
          <cell r="C962">
            <v>42634</v>
          </cell>
          <cell r="E962">
            <v>9.1856312775863199E-3</v>
          </cell>
        </row>
        <row r="963">
          <cell r="A963" t="str">
            <v>NOK_NIBOR_3M_EOD</v>
          </cell>
          <cell r="C963">
            <v>42725</v>
          </cell>
          <cell r="E963">
            <v>8.8505828215315295E-3</v>
          </cell>
        </row>
        <row r="964">
          <cell r="A964" t="str">
            <v>NOK_NIBOR_3M_EOD</v>
          </cell>
          <cell r="C964">
            <v>43056</v>
          </cell>
          <cell r="E964">
            <v>8.6089485369479999E-3</v>
          </cell>
        </row>
        <row r="965">
          <cell r="A965" t="str">
            <v>NOK_NIBOR_3M_EOD</v>
          </cell>
          <cell r="C965">
            <v>43423</v>
          </cell>
          <cell r="E965">
            <v>9.3347572142599197E-3</v>
          </cell>
        </row>
        <row r="966">
          <cell r="A966" t="str">
            <v>NOK_NIBOR_3M_EOD</v>
          </cell>
          <cell r="C966">
            <v>43787</v>
          </cell>
          <cell r="E966">
            <v>1.07017336437656E-2</v>
          </cell>
        </row>
        <row r="967">
          <cell r="A967" t="str">
            <v>NOK_NIBOR_3M_EOD</v>
          </cell>
          <cell r="C967">
            <v>44152</v>
          </cell>
          <cell r="E967">
            <v>1.22927682385122E-2</v>
          </cell>
        </row>
        <row r="968">
          <cell r="A968" t="str">
            <v>NOK_NIBOR_3M_EOD</v>
          </cell>
          <cell r="C968">
            <v>44517</v>
          </cell>
          <cell r="E968">
            <v>1.39238597020059E-2</v>
          </cell>
        </row>
        <row r="969">
          <cell r="A969" t="str">
            <v>NOK_NIBOR_3M_EOD</v>
          </cell>
          <cell r="C969">
            <v>44882</v>
          </cell>
          <cell r="E969">
            <v>1.54534149693303E-2</v>
          </cell>
        </row>
        <row r="970">
          <cell r="A970" t="str">
            <v>NOK_NIBOR_3M_EOD</v>
          </cell>
          <cell r="C970">
            <v>45247</v>
          </cell>
          <cell r="E970">
            <v>1.67354805888454E-2</v>
          </cell>
        </row>
        <row r="971">
          <cell r="A971" t="str">
            <v>NOK_NIBOR_3M_EOD</v>
          </cell>
          <cell r="C971">
            <v>45614</v>
          </cell>
          <cell r="E971">
            <v>1.78852728213033E-2</v>
          </cell>
        </row>
        <row r="972">
          <cell r="A972" t="str">
            <v>NOK_NIBOR_3M_EOD</v>
          </cell>
          <cell r="C972">
            <v>45978</v>
          </cell>
          <cell r="E972">
            <v>1.8837907009546899E-2</v>
          </cell>
        </row>
        <row r="973">
          <cell r="A973" t="str">
            <v>NOK_NIBOR_3M_EOD</v>
          </cell>
          <cell r="C973">
            <v>46708</v>
          </cell>
          <cell r="E973">
            <v>2.0147285468740901E-2</v>
          </cell>
        </row>
        <row r="974">
          <cell r="A974" t="str">
            <v>NOK_NIBOR_3M_EOD</v>
          </cell>
          <cell r="C974">
            <v>47805</v>
          </cell>
          <cell r="E974">
            <v>2.1234112843701899E-2</v>
          </cell>
        </row>
        <row r="975">
          <cell r="A975" t="str">
            <v>NOK_NIBOR_3M_EOD</v>
          </cell>
          <cell r="C975">
            <v>49632</v>
          </cell>
          <cell r="E975">
            <v>2.1944303591039799E-2</v>
          </cell>
        </row>
        <row r="976">
          <cell r="A976" t="str">
            <v>NOK_NIBOR_3M_EOD</v>
          </cell>
          <cell r="C976">
            <v>51459</v>
          </cell>
          <cell r="E976">
            <v>2.22185471763011E-2</v>
          </cell>
        </row>
        <row r="977">
          <cell r="A977" t="str">
            <v>NOK_NIBOR_3M_EOD</v>
          </cell>
          <cell r="C977">
            <v>53283</v>
          </cell>
          <cell r="E977">
            <v>2.2072049250182399E-2</v>
          </cell>
        </row>
        <row r="978">
          <cell r="A978" t="str">
            <v>NOK_NIBOR_6M_EOD</v>
          </cell>
          <cell r="C978">
            <v>42508</v>
          </cell>
          <cell r="E978">
            <v>1.14241646138894E-2</v>
          </cell>
        </row>
        <row r="979">
          <cell r="A979" t="str">
            <v>NOK_NIBOR_6M_EOD</v>
          </cell>
          <cell r="C979">
            <v>42691</v>
          </cell>
          <cell r="E979">
            <v>1.01354806928875E-2</v>
          </cell>
        </row>
        <row r="980">
          <cell r="A980" t="str">
            <v>NOK_NIBOR_6M_EOD</v>
          </cell>
          <cell r="C980">
            <v>43056</v>
          </cell>
          <cell r="E980">
            <v>9.5431313363662004E-3</v>
          </cell>
        </row>
        <row r="981">
          <cell r="A981" t="str">
            <v>NOK_NIBOR_6M_EOD</v>
          </cell>
          <cell r="C981">
            <v>43423</v>
          </cell>
          <cell r="E981">
            <v>1.0246442187292501E-2</v>
          </cell>
        </row>
        <row r="982">
          <cell r="A982" t="str">
            <v>NOK_NIBOR_6M_EOD</v>
          </cell>
          <cell r="C982">
            <v>43787</v>
          </cell>
          <cell r="E982">
            <v>1.1584627931466E-2</v>
          </cell>
        </row>
        <row r="983">
          <cell r="A983" t="str">
            <v>NOK_NIBOR_6M_EOD</v>
          </cell>
          <cell r="C983">
            <v>44152</v>
          </cell>
          <cell r="E983">
            <v>1.3145766826446199E-2</v>
          </cell>
        </row>
        <row r="984">
          <cell r="A984" t="str">
            <v>NOK_NIBOR_6M_EOD</v>
          </cell>
          <cell r="C984">
            <v>44517</v>
          </cell>
          <cell r="E984">
            <v>1.4746731820835701E-2</v>
          </cell>
        </row>
        <row r="985">
          <cell r="A985" t="str">
            <v>NOK_NIBOR_6M_EOD</v>
          </cell>
          <cell r="C985">
            <v>44882</v>
          </cell>
          <cell r="E985">
            <v>1.6266865587029999E-2</v>
          </cell>
        </row>
        <row r="986">
          <cell r="A986" t="str">
            <v>NOK_NIBOR_6M_EOD</v>
          </cell>
          <cell r="C986">
            <v>45247</v>
          </cell>
          <cell r="E986">
            <v>1.75395084675176E-2</v>
          </cell>
        </row>
        <row r="987">
          <cell r="A987" t="str">
            <v>NOK_NIBOR_6M_EOD</v>
          </cell>
          <cell r="C987">
            <v>45614</v>
          </cell>
          <cell r="E987">
            <v>1.8679133907851898E-2</v>
          </cell>
        </row>
        <row r="988">
          <cell r="A988" t="str">
            <v>NOK_NIBOR_6M_EOD</v>
          </cell>
          <cell r="C988">
            <v>45978</v>
          </cell>
          <cell r="E988">
            <v>1.9621697584246402E-2</v>
          </cell>
        </row>
        <row r="989">
          <cell r="A989" t="str">
            <v>NOK_NIBOR_6M_EOD</v>
          </cell>
          <cell r="C989">
            <v>46708</v>
          </cell>
          <cell r="E989">
            <v>2.0921000956474499E-2</v>
          </cell>
        </row>
        <row r="990">
          <cell r="A990" t="str">
            <v>NOK_NIBOR_6M_EOD</v>
          </cell>
          <cell r="C990">
            <v>47805</v>
          </cell>
          <cell r="E990">
            <v>2.1997510488064101E-2</v>
          </cell>
        </row>
        <row r="991">
          <cell r="A991" t="str">
            <v>NOK_NIBOR_6M_EOD</v>
          </cell>
          <cell r="C991">
            <v>49632</v>
          </cell>
          <cell r="E991">
            <v>2.2617139526001001E-2</v>
          </cell>
        </row>
        <row r="992">
          <cell r="A992" t="str">
            <v>NOK_NIBOR_6M_EOD</v>
          </cell>
          <cell r="C992">
            <v>51459</v>
          </cell>
          <cell r="E992">
            <v>2.28709503861367E-2</v>
          </cell>
        </row>
        <row r="993">
          <cell r="A993" t="str">
            <v>NOK_NIBOR_6M_EOD</v>
          </cell>
          <cell r="C993">
            <v>53283</v>
          </cell>
          <cell r="E993">
            <v>2.2715707914703901E-2</v>
          </cell>
        </row>
        <row r="994">
          <cell r="A994" t="str">
            <v>NOK_NIBOR_EOD</v>
          </cell>
          <cell r="C994">
            <v>42324</v>
          </cell>
          <cell r="E994">
            <v>7.6039290463684201E-3</v>
          </cell>
        </row>
        <row r="995">
          <cell r="A995" t="str">
            <v>NOK_NIBOR_EOD</v>
          </cell>
          <cell r="C995">
            <v>42325</v>
          </cell>
          <cell r="E995">
            <v>7.6039686492063198E-3</v>
          </cell>
        </row>
        <row r="996">
          <cell r="A996" t="str">
            <v>NOK_NIBOR_EOD</v>
          </cell>
          <cell r="C996">
            <v>42332</v>
          </cell>
          <cell r="E996">
            <v>9.2809801085405094E-3</v>
          </cell>
        </row>
        <row r="997">
          <cell r="A997" t="str">
            <v>NOK_NIBOR_EOD</v>
          </cell>
          <cell r="C997">
            <v>42445</v>
          </cell>
          <cell r="E997">
            <v>1.0130756403069201E-2</v>
          </cell>
        </row>
        <row r="998">
          <cell r="A998" t="str">
            <v>NOK_NIBOR_EOD</v>
          </cell>
          <cell r="C998">
            <v>42536</v>
          </cell>
          <cell r="E998">
            <v>9.4651730464520908E-3</v>
          </cell>
        </row>
        <row r="999">
          <cell r="A999" t="str">
            <v>NOK_NIBOR_EOD</v>
          </cell>
          <cell r="C999">
            <v>42634</v>
          </cell>
          <cell r="E999">
            <v>8.9434250235284306E-3</v>
          </cell>
        </row>
        <row r="1000">
          <cell r="A1000" t="str">
            <v>NOK_NIBOR_EOD</v>
          </cell>
          <cell r="C1000">
            <v>42725</v>
          </cell>
          <cell r="E1000">
            <v>8.6629329267967001E-3</v>
          </cell>
        </row>
        <row r="1001">
          <cell r="A1001" t="str">
            <v>NOK_NIBOR_EOD</v>
          </cell>
          <cell r="C1001">
            <v>43056</v>
          </cell>
          <cell r="E1001">
            <v>9.5407681036456301E-3</v>
          </cell>
        </row>
        <row r="1002">
          <cell r="A1002" t="str">
            <v>NOK_NIBOR_EOD</v>
          </cell>
          <cell r="C1002">
            <v>43423</v>
          </cell>
          <cell r="E1002">
            <v>1.02448663533606E-2</v>
          </cell>
        </row>
        <row r="1003">
          <cell r="A1003" t="str">
            <v>NOK_NIBOR_EOD</v>
          </cell>
          <cell r="C1003">
            <v>43787</v>
          </cell>
          <cell r="E1003">
            <v>1.1585629641516699E-2</v>
          </cell>
        </row>
        <row r="1004">
          <cell r="A1004" t="str">
            <v>NOK_NIBOR_EOD</v>
          </cell>
          <cell r="C1004">
            <v>44152</v>
          </cell>
          <cell r="E1004">
            <v>1.31471580215353E-2</v>
          </cell>
        </row>
        <row r="1005">
          <cell r="A1005" t="str">
            <v>NOK_NIBOR_EOD</v>
          </cell>
          <cell r="C1005">
            <v>44517</v>
          </cell>
          <cell r="E1005">
            <v>1.47480990120415E-2</v>
          </cell>
        </row>
        <row r="1006">
          <cell r="A1006" t="str">
            <v>NOK_NIBOR_EOD</v>
          </cell>
          <cell r="C1006">
            <v>44882</v>
          </cell>
          <cell r="E1006">
            <v>1.6267729291554799E-2</v>
          </cell>
        </row>
        <row r="1007">
          <cell r="A1007" t="str">
            <v>NOK_NIBOR_EOD</v>
          </cell>
          <cell r="C1007">
            <v>45247</v>
          </cell>
          <cell r="E1007">
            <v>1.7539976732404001E-2</v>
          </cell>
        </row>
        <row r="1008">
          <cell r="A1008" t="str">
            <v>NOK_NIBOR_EOD</v>
          </cell>
          <cell r="C1008">
            <v>45614</v>
          </cell>
          <cell r="E1008">
            <v>1.86787243964039E-2</v>
          </cell>
        </row>
        <row r="1009">
          <cell r="A1009" t="str">
            <v>NOK_NIBOR_EOD</v>
          </cell>
          <cell r="C1009">
            <v>45978</v>
          </cell>
          <cell r="E1009">
            <v>1.96201031724243E-2</v>
          </cell>
        </row>
        <row r="1010">
          <cell r="A1010" t="str">
            <v>NOK_NIBOR_EOD</v>
          </cell>
          <cell r="C1010">
            <v>46708</v>
          </cell>
          <cell r="E1010">
            <v>2.0919127718465401E-2</v>
          </cell>
        </row>
        <row r="1011">
          <cell r="A1011" t="str">
            <v>NOK_NIBOR_EOD</v>
          </cell>
          <cell r="C1011">
            <v>47805</v>
          </cell>
          <cell r="E1011">
            <v>2.1995101634198998E-2</v>
          </cell>
        </row>
        <row r="1012">
          <cell r="A1012" t="str">
            <v>NOK_NIBOR_EOD</v>
          </cell>
          <cell r="C1012">
            <v>49632</v>
          </cell>
          <cell r="E1012">
            <v>2.2615538544680101E-2</v>
          </cell>
        </row>
        <row r="1013">
          <cell r="A1013" t="str">
            <v>NOK_NIBOR_EOD</v>
          </cell>
          <cell r="C1013">
            <v>51459</v>
          </cell>
          <cell r="E1013">
            <v>2.2869763603744701E-2</v>
          </cell>
        </row>
        <row r="1014">
          <cell r="A1014" t="str">
            <v>NOK_NIBOR_EOD</v>
          </cell>
          <cell r="C1014">
            <v>53283</v>
          </cell>
          <cell r="E1014">
            <v>2.2715053391098899E-2</v>
          </cell>
        </row>
        <row r="1015">
          <cell r="A1015" t="str">
            <v>NZD_BKBM_EOD</v>
          </cell>
          <cell r="C1015">
            <v>42324</v>
          </cell>
          <cell r="E1015">
            <v>2.7496892591534001E-2</v>
          </cell>
        </row>
        <row r="1016">
          <cell r="A1016" t="str">
            <v>NZD_BKBM_EOD</v>
          </cell>
          <cell r="C1016">
            <v>42328</v>
          </cell>
          <cell r="E1016">
            <v>2.7751234561724399E-2</v>
          </cell>
        </row>
        <row r="1017">
          <cell r="A1017" t="str">
            <v>NZD_BKBM_EOD</v>
          </cell>
          <cell r="C1017">
            <v>42352</v>
          </cell>
          <cell r="E1017">
            <v>2.8714956434894901E-2</v>
          </cell>
        </row>
        <row r="1018">
          <cell r="A1018" t="str">
            <v>NZD_BKBM_EOD</v>
          </cell>
          <cell r="C1018">
            <v>42382</v>
          </cell>
          <cell r="E1018">
            <v>2.87557924239112E-2</v>
          </cell>
        </row>
        <row r="1019">
          <cell r="A1019" t="str">
            <v>NZD_BKBM_EOD</v>
          </cell>
          <cell r="C1019">
            <v>42415</v>
          </cell>
          <cell r="E1019">
            <v>2.8792983082296001E-2</v>
          </cell>
        </row>
        <row r="1020">
          <cell r="A1020" t="str">
            <v>NZD_BKBM_EOD</v>
          </cell>
          <cell r="C1020">
            <v>42503</v>
          </cell>
          <cell r="E1020">
            <v>2.91373070245304E-2</v>
          </cell>
        </row>
        <row r="1021">
          <cell r="A1021" t="str">
            <v>NZD_BKBM_EOD</v>
          </cell>
          <cell r="C1021">
            <v>42688</v>
          </cell>
          <cell r="E1021">
            <v>2.7286214302974E-2</v>
          </cell>
        </row>
        <row r="1022">
          <cell r="A1022" t="str">
            <v>NZD_BKBM_EOD</v>
          </cell>
          <cell r="C1022">
            <v>43052</v>
          </cell>
          <cell r="E1022">
            <v>2.7608825001242399E-2</v>
          </cell>
        </row>
        <row r="1023">
          <cell r="A1023" t="str">
            <v>NZD_BKBM_EOD</v>
          </cell>
          <cell r="C1023">
            <v>43417</v>
          </cell>
          <cell r="E1023">
            <v>2.85228890743289E-2</v>
          </cell>
        </row>
        <row r="1024">
          <cell r="A1024" t="str">
            <v>NZD_BKBM_EOD</v>
          </cell>
          <cell r="C1024">
            <v>43782</v>
          </cell>
          <cell r="E1024">
            <v>2.9858987522363298E-2</v>
          </cell>
        </row>
        <row r="1025">
          <cell r="A1025" t="str">
            <v>NZD_BKBM_EOD</v>
          </cell>
          <cell r="C1025">
            <v>44148</v>
          </cell>
          <cell r="E1025">
            <v>3.14006600535294E-2</v>
          </cell>
        </row>
        <row r="1026">
          <cell r="A1026" t="str">
            <v>NZD_BKBM_EOD</v>
          </cell>
          <cell r="C1026">
            <v>44879</v>
          </cell>
          <cell r="E1026">
            <v>3.4185372142418902E-2</v>
          </cell>
        </row>
        <row r="1027">
          <cell r="A1027" t="str">
            <v>NZD_BKBM_EOD</v>
          </cell>
          <cell r="C1027">
            <v>45974</v>
          </cell>
          <cell r="E1027">
            <v>3.7029036846339798E-2</v>
          </cell>
        </row>
        <row r="1028">
          <cell r="A1028" t="str">
            <v>NZD_BKBM_EOD</v>
          </cell>
          <cell r="C1028">
            <v>46706</v>
          </cell>
          <cell r="E1028">
            <v>3.8363380340340397E-2</v>
          </cell>
        </row>
        <row r="1029">
          <cell r="A1029" t="str">
            <v>NZD_BKBM_EOD</v>
          </cell>
          <cell r="C1029">
            <v>47800</v>
          </cell>
          <cell r="E1029">
            <v>3.9875321725936698E-2</v>
          </cell>
        </row>
        <row r="1030">
          <cell r="A1030" t="str">
            <v>NZD_BKBM_EOD</v>
          </cell>
          <cell r="C1030">
            <v>49626</v>
          </cell>
          <cell r="E1030">
            <v>4.1365390327337097E-2</v>
          </cell>
        </row>
        <row r="1031">
          <cell r="A1031" t="str">
            <v>PLN_WIBOR_3M_EOD</v>
          </cell>
          <cell r="C1031">
            <v>42417</v>
          </cell>
          <cell r="E1031">
            <v>1.72623905525029E-2</v>
          </cell>
        </row>
        <row r="1032">
          <cell r="A1032" t="str">
            <v>PLN_WIBOR_3M_EOD</v>
          </cell>
          <cell r="C1032">
            <v>42507</v>
          </cell>
          <cell r="E1032">
            <v>1.6709952193549201E-2</v>
          </cell>
        </row>
        <row r="1033">
          <cell r="A1033" t="str">
            <v>PLN_WIBOR_3M_EOD</v>
          </cell>
          <cell r="C1033">
            <v>42599</v>
          </cell>
          <cell r="E1033">
            <v>1.5850167025755001E-2</v>
          </cell>
        </row>
        <row r="1034">
          <cell r="A1034" t="str">
            <v>PLN_WIBOR_3M_EOD</v>
          </cell>
          <cell r="C1034">
            <v>42691</v>
          </cell>
          <cell r="E1034">
            <v>1.5260103008495601E-2</v>
          </cell>
        </row>
        <row r="1035">
          <cell r="A1035" t="str">
            <v>PLN_WIBOR_3M_EOD</v>
          </cell>
          <cell r="C1035">
            <v>43056</v>
          </cell>
          <cell r="E1035">
            <v>1.4817984498778001E-2</v>
          </cell>
        </row>
        <row r="1036">
          <cell r="A1036" t="str">
            <v>PLN_WIBOR_3M_EOD</v>
          </cell>
          <cell r="C1036">
            <v>43423</v>
          </cell>
          <cell r="E1036">
            <v>1.5601874117426201E-2</v>
          </cell>
        </row>
        <row r="1037">
          <cell r="A1037" t="str">
            <v>PLN_WIBOR_3M_EOD</v>
          </cell>
          <cell r="C1037">
            <v>43787</v>
          </cell>
          <cell r="E1037">
            <v>1.68596304163986E-2</v>
          </cell>
        </row>
        <row r="1038">
          <cell r="A1038" t="str">
            <v>PLN_WIBOR_3M_EOD</v>
          </cell>
          <cell r="C1038">
            <v>44152</v>
          </cell>
          <cell r="E1038">
            <v>1.8262913422121201E-2</v>
          </cell>
        </row>
        <row r="1039">
          <cell r="A1039" t="str">
            <v>PLN_WIBOR_3M_EOD</v>
          </cell>
          <cell r="C1039">
            <v>44517</v>
          </cell>
          <cell r="E1039">
            <v>1.96356263175026E-2</v>
          </cell>
        </row>
        <row r="1040">
          <cell r="A1040" t="str">
            <v>PLN_WIBOR_3M_EOD</v>
          </cell>
          <cell r="C1040">
            <v>44882</v>
          </cell>
          <cell r="E1040">
            <v>2.0969686870465298E-2</v>
          </cell>
        </row>
        <row r="1041">
          <cell r="A1041" t="str">
            <v>PLN_WIBOR_3M_EOD</v>
          </cell>
          <cell r="C1041">
            <v>45247</v>
          </cell>
          <cell r="E1041">
            <v>2.21257247062852E-2</v>
          </cell>
        </row>
        <row r="1042">
          <cell r="A1042" t="str">
            <v>PLN_WIBOR_3M_EOD</v>
          </cell>
          <cell r="C1042">
            <v>45614</v>
          </cell>
          <cell r="E1042">
            <v>2.3149610439306301E-2</v>
          </cell>
        </row>
        <row r="1043">
          <cell r="A1043" t="str">
            <v>PLN_WIBOR_3M_EOD</v>
          </cell>
          <cell r="C1043">
            <v>45978</v>
          </cell>
          <cell r="E1043">
            <v>2.3985674373770201E-2</v>
          </cell>
        </row>
        <row r="1044">
          <cell r="A1044" t="str">
            <v>PLN_WIBOR_3M_EOD</v>
          </cell>
          <cell r="C1044">
            <v>46708</v>
          </cell>
          <cell r="E1044">
            <v>2.5128696942531101E-2</v>
          </cell>
        </row>
        <row r="1045">
          <cell r="A1045" t="str">
            <v>PLN_WIBOR_3M_EOD</v>
          </cell>
          <cell r="C1045">
            <v>47805</v>
          </cell>
          <cell r="E1045">
            <v>2.62116750717819E-2</v>
          </cell>
        </row>
        <row r="1046">
          <cell r="A1046" t="str">
            <v>PLN_WIBOR_3M_EOD</v>
          </cell>
          <cell r="C1046">
            <v>49632</v>
          </cell>
          <cell r="E1046">
            <v>2.6492514988264E-2</v>
          </cell>
        </row>
        <row r="1047">
          <cell r="A1047" t="str">
            <v>PLN_WIBOR_3M_EOD</v>
          </cell>
          <cell r="C1047">
            <v>51459</v>
          </cell>
          <cell r="E1047">
            <v>2.6012995034861101E-2</v>
          </cell>
        </row>
        <row r="1048">
          <cell r="A1048" t="str">
            <v>PLN_WIBOR_3M_EOD</v>
          </cell>
          <cell r="C1048">
            <v>53283</v>
          </cell>
          <cell r="E1048">
            <v>2.5153200090137301E-2</v>
          </cell>
        </row>
        <row r="1049">
          <cell r="A1049" t="str">
            <v>PLN_WIBOR_6M_EOD</v>
          </cell>
          <cell r="C1049">
            <v>42507</v>
          </cell>
          <cell r="E1049">
            <v>1.7919702028020099E-2</v>
          </cell>
        </row>
        <row r="1050">
          <cell r="A1050" t="str">
            <v>PLN_WIBOR_6M_EOD</v>
          </cell>
          <cell r="C1050">
            <v>42691</v>
          </cell>
          <cell r="E1050">
            <v>1.6123748314441199E-2</v>
          </cell>
        </row>
        <row r="1051">
          <cell r="A1051" t="str">
            <v>PLN_WIBOR_6M_EOD</v>
          </cell>
          <cell r="C1051">
            <v>42872</v>
          </cell>
          <cell r="E1051">
            <v>1.5299293010961199E-2</v>
          </cell>
        </row>
        <row r="1052">
          <cell r="A1052" t="str">
            <v>PLN_WIBOR_6M_EOD</v>
          </cell>
          <cell r="C1052">
            <v>43056</v>
          </cell>
          <cell r="E1052">
            <v>1.50725586895017E-2</v>
          </cell>
        </row>
        <row r="1053">
          <cell r="A1053" t="str">
            <v>PLN_WIBOR_6M_EOD</v>
          </cell>
          <cell r="C1053">
            <v>43423</v>
          </cell>
          <cell r="E1053">
            <v>1.56160409344955E-2</v>
          </cell>
        </row>
        <row r="1054">
          <cell r="A1054" t="str">
            <v>PLN_WIBOR_6M_EOD</v>
          </cell>
          <cell r="C1054">
            <v>43787</v>
          </cell>
          <cell r="E1054">
            <v>1.6680383345272699E-2</v>
          </cell>
        </row>
        <row r="1055">
          <cell r="A1055" t="str">
            <v>PLN_WIBOR_6M_EOD</v>
          </cell>
          <cell r="C1055">
            <v>44152</v>
          </cell>
          <cell r="E1055">
            <v>1.7939768944200601E-2</v>
          </cell>
        </row>
        <row r="1056">
          <cell r="A1056" t="str">
            <v>PLN_WIBOR_6M_EOD</v>
          </cell>
          <cell r="C1056">
            <v>44517</v>
          </cell>
          <cell r="E1056">
            <v>1.9271182167899002E-2</v>
          </cell>
        </row>
        <row r="1057">
          <cell r="A1057" t="str">
            <v>PLN_WIBOR_6M_EOD</v>
          </cell>
          <cell r="C1057">
            <v>44882</v>
          </cell>
          <cell r="E1057">
            <v>2.0495212552081699E-2</v>
          </cell>
        </row>
        <row r="1058">
          <cell r="A1058" t="str">
            <v>PLN_WIBOR_6M_EOD</v>
          </cell>
          <cell r="C1058">
            <v>45247</v>
          </cell>
          <cell r="E1058">
            <v>2.1609274883365299E-2</v>
          </cell>
        </row>
        <row r="1059">
          <cell r="A1059" t="str">
            <v>PLN_WIBOR_6M_EOD</v>
          </cell>
          <cell r="C1059">
            <v>45614</v>
          </cell>
          <cell r="E1059">
            <v>2.2586931508134699E-2</v>
          </cell>
        </row>
        <row r="1060">
          <cell r="A1060" t="str">
            <v>PLN_WIBOR_6M_EOD</v>
          </cell>
          <cell r="C1060">
            <v>45978</v>
          </cell>
          <cell r="E1060">
            <v>2.3401349231549198E-2</v>
          </cell>
        </row>
        <row r="1061">
          <cell r="A1061" t="str">
            <v>PLN_WIBOR_6M_EOD</v>
          </cell>
          <cell r="C1061">
            <v>46708</v>
          </cell>
          <cell r="E1061">
            <v>2.4553330880935201E-2</v>
          </cell>
        </row>
        <row r="1062">
          <cell r="A1062" t="str">
            <v>PLN_WIBOR_6M_EOD</v>
          </cell>
          <cell r="C1062">
            <v>47805</v>
          </cell>
          <cell r="E1062">
            <v>2.5596295944320901E-2</v>
          </cell>
        </row>
        <row r="1063">
          <cell r="A1063" t="str">
            <v>PLN_WIBOR_6M_EOD</v>
          </cell>
          <cell r="C1063">
            <v>49632</v>
          </cell>
          <cell r="E1063">
            <v>2.5852580376107801E-2</v>
          </cell>
        </row>
        <row r="1064">
          <cell r="A1064" t="str">
            <v>PLN_WIBOR_6M_EOD</v>
          </cell>
          <cell r="C1064">
            <v>51459</v>
          </cell>
          <cell r="E1064">
            <v>2.5375895675238101E-2</v>
          </cell>
        </row>
        <row r="1065">
          <cell r="A1065" t="str">
            <v>PLN_WIBOR_6M_EOD</v>
          </cell>
          <cell r="C1065">
            <v>53283</v>
          </cell>
          <cell r="E1065">
            <v>2.4533878630593201E-2</v>
          </cell>
        </row>
        <row r="1066">
          <cell r="A1066" t="str">
            <v>PLN_WIBOR_EOD</v>
          </cell>
          <cell r="C1066">
            <v>42324</v>
          </cell>
          <cell r="E1066">
            <v>1.4999075418449701E-2</v>
          </cell>
        </row>
        <row r="1067">
          <cell r="A1067" t="str">
            <v>PLN_WIBOR_EOD</v>
          </cell>
          <cell r="C1067">
            <v>42325</v>
          </cell>
          <cell r="E1067">
            <v>1.4999229511174101E-2</v>
          </cell>
        </row>
        <row r="1068">
          <cell r="A1068" t="str">
            <v>PLN_WIBOR_EOD</v>
          </cell>
          <cell r="C1068">
            <v>42332</v>
          </cell>
          <cell r="E1068">
            <v>1.58253716158228E-2</v>
          </cell>
        </row>
        <row r="1069">
          <cell r="A1069" t="str">
            <v>PLN_WIBOR_EOD</v>
          </cell>
          <cell r="C1069">
            <v>42355</v>
          </cell>
          <cell r="E1069">
            <v>1.6489805746153E-2</v>
          </cell>
        </row>
        <row r="1070">
          <cell r="A1070" t="str">
            <v>PLN_WIBOR_EOD</v>
          </cell>
          <cell r="C1070">
            <v>42387</v>
          </cell>
          <cell r="E1070">
            <v>1.6863407700800699E-2</v>
          </cell>
        </row>
        <row r="1071">
          <cell r="A1071" t="str">
            <v>PLN_WIBOR_EOD</v>
          </cell>
          <cell r="C1071">
            <v>42417</v>
          </cell>
          <cell r="E1071">
            <v>1.7168092175781201E-2</v>
          </cell>
        </row>
        <row r="1072">
          <cell r="A1072" t="str">
            <v>PLN_WIBOR_EOD</v>
          </cell>
          <cell r="C1072">
            <v>42507</v>
          </cell>
          <cell r="E1072">
            <v>1.6661282063629702E-2</v>
          </cell>
        </row>
        <row r="1073">
          <cell r="A1073" t="str">
            <v>PLN_WIBOR_EOD</v>
          </cell>
          <cell r="C1073">
            <v>42599</v>
          </cell>
          <cell r="E1073">
            <v>1.5817603557713601E-2</v>
          </cell>
        </row>
        <row r="1074">
          <cell r="A1074" t="str">
            <v>PLN_WIBOR_EOD</v>
          </cell>
          <cell r="C1074">
            <v>42691</v>
          </cell>
          <cell r="E1074">
            <v>1.5235636402784501E-2</v>
          </cell>
        </row>
        <row r="1075">
          <cell r="A1075" t="str">
            <v>PLN_WIBOR_EOD</v>
          </cell>
          <cell r="C1075">
            <v>43056</v>
          </cell>
          <cell r="E1075">
            <v>1.5063213337009799E-2</v>
          </cell>
        </row>
        <row r="1076">
          <cell r="A1076" t="str">
            <v>PLN_WIBOR_EOD</v>
          </cell>
          <cell r="C1076">
            <v>43423</v>
          </cell>
          <cell r="E1076">
            <v>1.5609809984932299E-2</v>
          </cell>
        </row>
        <row r="1077">
          <cell r="A1077" t="str">
            <v>PLN_WIBOR_EOD</v>
          </cell>
          <cell r="C1077">
            <v>43787</v>
          </cell>
          <cell r="E1077">
            <v>1.6676966013106798E-2</v>
          </cell>
        </row>
        <row r="1078">
          <cell r="A1078" t="str">
            <v>PLN_WIBOR_EOD</v>
          </cell>
          <cell r="C1078">
            <v>44152</v>
          </cell>
          <cell r="E1078">
            <v>1.7937647502988499E-2</v>
          </cell>
        </row>
        <row r="1079">
          <cell r="A1079" t="str">
            <v>PLN_WIBOR_EOD</v>
          </cell>
          <cell r="C1079">
            <v>44517</v>
          </cell>
          <cell r="E1079">
            <v>1.9269413517934202E-2</v>
          </cell>
        </row>
        <row r="1080">
          <cell r="A1080" t="str">
            <v>PLN_WIBOR_EOD</v>
          </cell>
          <cell r="C1080">
            <v>44882</v>
          </cell>
          <cell r="E1080">
            <v>2.0493696095835599E-2</v>
          </cell>
        </row>
        <row r="1081">
          <cell r="A1081" t="str">
            <v>PLN_WIBOR_EOD</v>
          </cell>
          <cell r="C1081">
            <v>45247</v>
          </cell>
          <cell r="E1081">
            <v>2.16079476799249E-2</v>
          </cell>
        </row>
        <row r="1082">
          <cell r="A1082" t="str">
            <v>PLN_WIBOR_EOD</v>
          </cell>
          <cell r="C1082">
            <v>45614</v>
          </cell>
          <cell r="E1082">
            <v>2.2585752281007301E-2</v>
          </cell>
        </row>
        <row r="1083">
          <cell r="A1083" t="str">
            <v>PLN_WIBOR_EOD</v>
          </cell>
          <cell r="C1083">
            <v>45978</v>
          </cell>
          <cell r="E1083">
            <v>2.3399343543959301E-2</v>
          </cell>
        </row>
        <row r="1084">
          <cell r="A1084" t="str">
            <v>PLN_WIBOR_EOD</v>
          </cell>
          <cell r="C1084">
            <v>46708</v>
          </cell>
          <cell r="E1084">
            <v>2.45517776615637E-2</v>
          </cell>
        </row>
        <row r="1085">
          <cell r="A1085" t="str">
            <v>PLN_WIBOR_EOD</v>
          </cell>
          <cell r="C1085">
            <v>47805</v>
          </cell>
          <cell r="E1085">
            <v>2.55952656865009E-2</v>
          </cell>
        </row>
        <row r="1086">
          <cell r="A1086" t="str">
            <v>PLN_WIBOR_EOD</v>
          </cell>
          <cell r="C1086">
            <v>49632</v>
          </cell>
          <cell r="E1086">
            <v>2.5851866332348199E-2</v>
          </cell>
        </row>
        <row r="1087">
          <cell r="A1087" t="str">
            <v>PLN_WIBOR_EOD</v>
          </cell>
          <cell r="C1087">
            <v>51459</v>
          </cell>
          <cell r="E1087">
            <v>2.5375356503680599E-2</v>
          </cell>
        </row>
        <row r="1088">
          <cell r="A1088" t="str">
            <v>PLN_WIBOR_EOD</v>
          </cell>
          <cell r="C1088">
            <v>53283</v>
          </cell>
          <cell r="E1088">
            <v>2.4533442402141999E-2</v>
          </cell>
        </row>
        <row r="1089">
          <cell r="A1089" t="str">
            <v>SEK_STIBOR_3M_EOD</v>
          </cell>
          <cell r="C1089">
            <v>42417</v>
          </cell>
          <cell r="E1089">
            <v>-3.62123547154059E-3</v>
          </cell>
        </row>
        <row r="1090">
          <cell r="A1090" t="str">
            <v>SEK_STIBOR_3M_EOD</v>
          </cell>
          <cell r="C1090">
            <v>42445</v>
          </cell>
          <cell r="E1090">
            <v>-3.5690912486267801E-3</v>
          </cell>
        </row>
        <row r="1091">
          <cell r="A1091" t="str">
            <v>SEK_STIBOR_3M_EOD</v>
          </cell>
          <cell r="C1091">
            <v>42536</v>
          </cell>
          <cell r="E1091">
            <v>-3.5997444499536401E-3</v>
          </cell>
        </row>
        <row r="1092">
          <cell r="A1092" t="str">
            <v>SEK_STIBOR_3M_EOD</v>
          </cell>
          <cell r="C1092">
            <v>42634</v>
          </cell>
          <cell r="E1092">
            <v>-3.5524896812786102E-3</v>
          </cell>
        </row>
        <row r="1093">
          <cell r="A1093" t="str">
            <v>SEK_STIBOR_3M_EOD</v>
          </cell>
          <cell r="C1093">
            <v>42725</v>
          </cell>
          <cell r="E1093">
            <v>-3.4262605790275802E-3</v>
          </cell>
        </row>
        <row r="1094">
          <cell r="A1094" t="str">
            <v>SEK_STIBOR_3M_EOD</v>
          </cell>
          <cell r="C1094">
            <v>42809</v>
          </cell>
          <cell r="E1094">
            <v>-3.21879496875051E-3</v>
          </cell>
        </row>
        <row r="1095">
          <cell r="A1095" t="str">
            <v>SEK_STIBOR_3M_EOD</v>
          </cell>
          <cell r="C1095">
            <v>42907</v>
          </cell>
          <cell r="E1095">
            <v>-2.89078587362411E-3</v>
          </cell>
        </row>
        <row r="1096">
          <cell r="A1096" t="str">
            <v>SEK_STIBOR_3M_EOD</v>
          </cell>
          <cell r="C1096">
            <v>42998</v>
          </cell>
          <cell r="E1096">
            <v>-2.5158449445286499E-3</v>
          </cell>
        </row>
        <row r="1097">
          <cell r="A1097" t="str">
            <v>SEK_STIBOR_3M_EOD</v>
          </cell>
          <cell r="C1097">
            <v>43089</v>
          </cell>
          <cell r="E1097">
            <v>-2.0856130950793099E-3</v>
          </cell>
        </row>
        <row r="1098">
          <cell r="A1098" t="str">
            <v>SEK_STIBOR_3M_EOD</v>
          </cell>
          <cell r="C1098">
            <v>43423</v>
          </cell>
          <cell r="E1098">
            <v>-1.7969897241038E-4</v>
          </cell>
        </row>
        <row r="1099">
          <cell r="A1099" t="str">
            <v>SEK_STIBOR_3M_EOD</v>
          </cell>
          <cell r="C1099">
            <v>43787</v>
          </cell>
          <cell r="E1099">
            <v>2.2182654510706501E-3</v>
          </cell>
        </row>
        <row r="1100">
          <cell r="A1100" t="str">
            <v>SEK_STIBOR_3M_EOD</v>
          </cell>
          <cell r="C1100">
            <v>44152</v>
          </cell>
          <cell r="E1100">
            <v>4.8006099135040597E-3</v>
          </cell>
        </row>
        <row r="1101">
          <cell r="A1101" t="str">
            <v>SEK_STIBOR_3M_EOD</v>
          </cell>
          <cell r="C1101">
            <v>44517</v>
          </cell>
          <cell r="E1101">
            <v>7.3256314905735904E-3</v>
          </cell>
        </row>
        <row r="1102">
          <cell r="A1102" t="str">
            <v>SEK_STIBOR_3M_EOD</v>
          </cell>
          <cell r="C1102">
            <v>44882</v>
          </cell>
          <cell r="E1102">
            <v>9.5522919256712802E-3</v>
          </cell>
        </row>
        <row r="1103">
          <cell r="A1103" t="str">
            <v>SEK_STIBOR_3M_EOD</v>
          </cell>
          <cell r="C1103">
            <v>45247</v>
          </cell>
          <cell r="E1103">
            <v>1.1497490281870099E-2</v>
          </cell>
        </row>
        <row r="1104">
          <cell r="A1104" t="str">
            <v>SEK_STIBOR_3M_EOD</v>
          </cell>
          <cell r="C1104">
            <v>45614</v>
          </cell>
          <cell r="E1104">
            <v>1.31774679524778E-2</v>
          </cell>
        </row>
        <row r="1105">
          <cell r="A1105" t="str">
            <v>SEK_STIBOR_3M_EOD</v>
          </cell>
          <cell r="C1105">
            <v>45978</v>
          </cell>
          <cell r="E1105">
            <v>1.46512980292633E-2</v>
          </cell>
        </row>
        <row r="1106">
          <cell r="A1106" t="str">
            <v>SEK_STIBOR_3M_EOD</v>
          </cell>
          <cell r="C1106">
            <v>46708</v>
          </cell>
          <cell r="E1106">
            <v>1.7083312083192401E-2</v>
          </cell>
        </row>
        <row r="1107">
          <cell r="A1107" t="str">
            <v>SEK_STIBOR_3M_EOD</v>
          </cell>
          <cell r="C1107">
            <v>47805</v>
          </cell>
          <cell r="E1107">
            <v>1.9994549897757102E-2</v>
          </cell>
        </row>
        <row r="1108">
          <cell r="A1108" t="str">
            <v>SEK_STIBOR_3M_EOD</v>
          </cell>
          <cell r="C1108">
            <v>49632</v>
          </cell>
          <cell r="E1108">
            <v>2.2862297774927601E-2</v>
          </cell>
        </row>
        <row r="1109">
          <cell r="A1109" t="str">
            <v>SEK_STIBOR_3M_EOD</v>
          </cell>
          <cell r="C1109">
            <v>51459</v>
          </cell>
          <cell r="E1109">
            <v>2.3862371667798601E-2</v>
          </cell>
        </row>
        <row r="1110">
          <cell r="A1110" t="str">
            <v>SEK_STIBOR_3M_EOD</v>
          </cell>
          <cell r="C1110">
            <v>53283</v>
          </cell>
          <cell r="E1110">
            <v>2.3988075517609099E-2</v>
          </cell>
        </row>
        <row r="1111">
          <cell r="A1111" t="str">
            <v>SEK_STIBOR_6M_EOD</v>
          </cell>
          <cell r="C1111">
            <v>42507</v>
          </cell>
          <cell r="E1111">
            <v>-2.3840553645858601E-3</v>
          </cell>
        </row>
        <row r="1112">
          <cell r="A1112" t="str">
            <v>SEK_STIBOR_6M_EOD</v>
          </cell>
          <cell r="C1112">
            <v>42691</v>
          </cell>
          <cell r="E1112">
            <v>-2.3555978460770102E-3</v>
          </cell>
        </row>
        <row r="1113">
          <cell r="A1113" t="str">
            <v>SEK_STIBOR_6M_EOD</v>
          </cell>
          <cell r="C1113">
            <v>43056</v>
          </cell>
          <cell r="E1113">
            <v>-1.17534718128311E-3</v>
          </cell>
        </row>
        <row r="1114">
          <cell r="A1114" t="str">
            <v>SEK_STIBOR_6M_EOD</v>
          </cell>
          <cell r="C1114">
            <v>43423</v>
          </cell>
          <cell r="E1114">
            <v>8.5077558199813004E-4</v>
          </cell>
        </row>
        <row r="1115">
          <cell r="A1115" t="str">
            <v>SEK_STIBOR_6M_EOD</v>
          </cell>
          <cell r="C1115">
            <v>43787</v>
          </cell>
          <cell r="E1115">
            <v>3.2355126544134001E-3</v>
          </cell>
        </row>
        <row r="1116">
          <cell r="A1116" t="str">
            <v>SEK_STIBOR_6M_EOD</v>
          </cell>
          <cell r="C1116">
            <v>44152</v>
          </cell>
          <cell r="E1116">
            <v>5.8071476831913198E-3</v>
          </cell>
        </row>
        <row r="1117">
          <cell r="A1117" t="str">
            <v>SEK_STIBOR_6M_EOD</v>
          </cell>
          <cell r="C1117">
            <v>44517</v>
          </cell>
          <cell r="E1117">
            <v>8.3220318238887408E-3</v>
          </cell>
        </row>
        <row r="1118">
          <cell r="A1118" t="str">
            <v>SEK_STIBOR_6M_EOD</v>
          </cell>
          <cell r="C1118">
            <v>44882</v>
          </cell>
          <cell r="E1118">
            <v>1.0539777603988301E-2</v>
          </cell>
        </row>
        <row r="1119">
          <cell r="A1119" t="str">
            <v>SEK_STIBOR_6M_EOD</v>
          </cell>
          <cell r="C1119">
            <v>45247</v>
          </cell>
          <cell r="E1119">
            <v>1.24772684105327E-2</v>
          </cell>
        </row>
        <row r="1120">
          <cell r="A1120" t="str">
            <v>SEK_STIBOR_6M_EOD</v>
          </cell>
          <cell r="C1120">
            <v>45614</v>
          </cell>
          <cell r="E1120">
            <v>1.4150522258632199E-2</v>
          </cell>
        </row>
        <row r="1121">
          <cell r="A1121" t="str">
            <v>SEK_STIBOR_6M_EOD</v>
          </cell>
          <cell r="C1121">
            <v>45978</v>
          </cell>
          <cell r="E1121">
            <v>1.56131925877959E-2</v>
          </cell>
        </row>
        <row r="1122">
          <cell r="A1122" t="str">
            <v>SEK_STIBOR_6M_EOD</v>
          </cell>
          <cell r="C1122">
            <v>46708</v>
          </cell>
          <cell r="E1122">
            <v>1.8009382725499502E-2</v>
          </cell>
        </row>
        <row r="1123">
          <cell r="A1123" t="str">
            <v>SEK_STIBOR_6M_EOD</v>
          </cell>
          <cell r="C1123">
            <v>47805</v>
          </cell>
          <cell r="E1123">
            <v>2.08358721722069E-2</v>
          </cell>
        </row>
        <row r="1124">
          <cell r="A1124" t="str">
            <v>SEK_STIBOR_6M_EOD</v>
          </cell>
          <cell r="C1124">
            <v>49632</v>
          </cell>
          <cell r="E1124">
            <v>2.3582274676599201E-2</v>
          </cell>
        </row>
        <row r="1125">
          <cell r="A1125" t="str">
            <v>SEK_STIBOR_6M_EOD</v>
          </cell>
          <cell r="C1125">
            <v>51459</v>
          </cell>
          <cell r="E1125">
            <v>2.4498289863613399E-2</v>
          </cell>
        </row>
        <row r="1126">
          <cell r="A1126" t="str">
            <v>SEK_STIBOR_6M_EOD</v>
          </cell>
          <cell r="C1126">
            <v>53283</v>
          </cell>
          <cell r="E1126">
            <v>2.4554021862514801E-2</v>
          </cell>
        </row>
        <row r="1127">
          <cell r="A1127" t="str">
            <v>SEK_STIBOR_EOD</v>
          </cell>
          <cell r="C1127">
            <v>42324</v>
          </cell>
          <cell r="E1127">
            <v>-2.75780903305865E-3</v>
          </cell>
        </row>
        <row r="1128">
          <cell r="A1128" t="str">
            <v>SEK_STIBOR_EOD</v>
          </cell>
          <cell r="C1128">
            <v>42325</v>
          </cell>
          <cell r="E1128">
            <v>-2.7578038238106699E-3</v>
          </cell>
        </row>
        <row r="1129">
          <cell r="A1129" t="str">
            <v>SEK_STIBOR_EOD</v>
          </cell>
          <cell r="C1129">
            <v>42332</v>
          </cell>
          <cell r="E1129">
            <v>-2.7126671598866302E-3</v>
          </cell>
        </row>
        <row r="1130">
          <cell r="A1130" t="str">
            <v>SEK_STIBOR_EOD</v>
          </cell>
          <cell r="C1130">
            <v>42445</v>
          </cell>
          <cell r="E1130">
            <v>-3.3608805497153402E-3</v>
          </cell>
        </row>
        <row r="1131">
          <cell r="A1131" t="str">
            <v>SEK_STIBOR_EOD</v>
          </cell>
          <cell r="C1131">
            <v>42536</v>
          </cell>
          <cell r="E1131">
            <v>-3.47966013988386E-3</v>
          </cell>
        </row>
        <row r="1132">
          <cell r="A1132" t="str">
            <v>SEK_STIBOR_EOD</v>
          </cell>
          <cell r="C1132">
            <v>42634</v>
          </cell>
          <cell r="E1132">
            <v>-3.4700036535950602E-3</v>
          </cell>
        </row>
        <row r="1133">
          <cell r="A1133" t="str">
            <v>SEK_STIBOR_EOD</v>
          </cell>
          <cell r="C1133">
            <v>42725</v>
          </cell>
          <cell r="E1133">
            <v>-3.3623543249063199E-3</v>
          </cell>
        </row>
        <row r="1134">
          <cell r="A1134" t="str">
            <v>SEK_STIBOR_EOD</v>
          </cell>
          <cell r="C1134">
            <v>42809</v>
          </cell>
          <cell r="E1134">
            <v>-3.1658889714860201E-3</v>
          </cell>
        </row>
        <row r="1135">
          <cell r="A1135" t="str">
            <v>SEK_STIBOR_EOD</v>
          </cell>
          <cell r="C1135">
            <v>42907</v>
          </cell>
          <cell r="E1135">
            <v>-2.8467276369944601E-3</v>
          </cell>
        </row>
        <row r="1136">
          <cell r="A1136" t="str">
            <v>SEK_STIBOR_EOD</v>
          </cell>
          <cell r="C1136">
            <v>42998</v>
          </cell>
          <cell r="E1136">
            <v>-2.4777088637827102E-3</v>
          </cell>
        </row>
        <row r="1137">
          <cell r="A1137" t="str">
            <v>SEK_STIBOR_EOD</v>
          </cell>
          <cell r="C1137">
            <v>43089</v>
          </cell>
          <cell r="E1137">
            <v>-2.0519957426509499E-3</v>
          </cell>
        </row>
        <row r="1138">
          <cell r="A1138" t="str">
            <v>SEK_STIBOR_EOD</v>
          </cell>
          <cell r="C1138">
            <v>43423</v>
          </cell>
          <cell r="E1138">
            <v>-1.7468094527282001E-4</v>
          </cell>
        </row>
        <row r="1139">
          <cell r="A1139" t="str">
            <v>SEK_STIBOR_EOD</v>
          </cell>
          <cell r="C1139">
            <v>43787</v>
          </cell>
          <cell r="E1139">
            <v>2.2245592860313098E-3</v>
          </cell>
        </row>
        <row r="1140">
          <cell r="A1140" t="str">
            <v>SEK_STIBOR_EOD</v>
          </cell>
          <cell r="C1140">
            <v>44152</v>
          </cell>
          <cell r="E1140">
            <v>4.80638236343212E-3</v>
          </cell>
        </row>
        <row r="1141">
          <cell r="A1141" t="str">
            <v>SEK_STIBOR_EOD</v>
          </cell>
          <cell r="C1141">
            <v>44517</v>
          </cell>
          <cell r="E1141">
            <v>7.33044401245118E-3</v>
          </cell>
        </row>
        <row r="1142">
          <cell r="A1142" t="str">
            <v>SEK_STIBOR_EOD</v>
          </cell>
          <cell r="C1142">
            <v>44882</v>
          </cell>
          <cell r="E1142">
            <v>9.5564182136060691E-3</v>
          </cell>
        </row>
        <row r="1143">
          <cell r="A1143" t="str">
            <v>SEK_STIBOR_EOD</v>
          </cell>
          <cell r="C1143">
            <v>45247</v>
          </cell>
          <cell r="E1143">
            <v>1.15011015944247E-2</v>
          </cell>
        </row>
        <row r="1144">
          <cell r="A1144" t="str">
            <v>SEK_STIBOR_EOD</v>
          </cell>
          <cell r="C1144">
            <v>45614</v>
          </cell>
          <cell r="E1144">
            <v>1.3180756481497099E-2</v>
          </cell>
        </row>
        <row r="1145">
          <cell r="A1145" t="str">
            <v>SEK_STIBOR_EOD</v>
          </cell>
          <cell r="C1145">
            <v>45978</v>
          </cell>
          <cell r="E1145">
            <v>1.46539389089143E-2</v>
          </cell>
        </row>
        <row r="1146">
          <cell r="A1146" t="str">
            <v>SEK_STIBOR_EOD</v>
          </cell>
          <cell r="C1146">
            <v>46708</v>
          </cell>
          <cell r="E1146">
            <v>1.7085605882752201E-2</v>
          </cell>
        </row>
        <row r="1147">
          <cell r="A1147" t="str">
            <v>SEK_STIBOR_EOD</v>
          </cell>
          <cell r="C1147">
            <v>47805</v>
          </cell>
          <cell r="E1147">
            <v>1.99959414153233E-2</v>
          </cell>
        </row>
        <row r="1148">
          <cell r="A1148" t="str">
            <v>SEK_STIBOR_EOD</v>
          </cell>
          <cell r="C1148">
            <v>49632</v>
          </cell>
          <cell r="E1148">
            <v>2.2863588853422101E-2</v>
          </cell>
        </row>
        <row r="1149">
          <cell r="A1149" t="str">
            <v>SEK_STIBOR_EOD</v>
          </cell>
          <cell r="C1149">
            <v>51459</v>
          </cell>
          <cell r="E1149">
            <v>2.3863468692870999E-2</v>
          </cell>
        </row>
        <row r="1150">
          <cell r="A1150" t="str">
            <v>SEK_STIBOR_EOD</v>
          </cell>
          <cell r="C1150">
            <v>53283</v>
          </cell>
          <cell r="E1150">
            <v>2.3989057932904199E-2</v>
          </cell>
        </row>
        <row r="1151">
          <cell r="A1151" t="str">
            <v>SGD_SOR_3M_EOD</v>
          </cell>
          <cell r="C1151">
            <v>42417</v>
          </cell>
          <cell r="E1151">
            <v>1.4401828663016199E-2</v>
          </cell>
        </row>
        <row r="1152">
          <cell r="A1152" t="str">
            <v>SGD_SOR_3M_EOD</v>
          </cell>
          <cell r="C1152">
            <v>42507</v>
          </cell>
          <cell r="E1152">
            <v>1.47742921755481E-2</v>
          </cell>
        </row>
        <row r="1153">
          <cell r="A1153" t="str">
            <v>SGD_SOR_3M_EOD</v>
          </cell>
          <cell r="C1153">
            <v>42599</v>
          </cell>
          <cell r="E1153">
            <v>1.51033509006383E-2</v>
          </cell>
        </row>
        <row r="1154">
          <cell r="A1154" t="str">
            <v>SGD_SOR_3M_EOD</v>
          </cell>
          <cell r="C1154">
            <v>42691</v>
          </cell>
          <cell r="E1154">
            <v>1.5454498882444099E-2</v>
          </cell>
        </row>
        <row r="1155">
          <cell r="A1155" t="str">
            <v>SGD_SOR_3M_EOD</v>
          </cell>
          <cell r="C1155">
            <v>43056</v>
          </cell>
          <cell r="E1155">
            <v>1.8759030363204601E-2</v>
          </cell>
        </row>
        <row r="1156">
          <cell r="A1156" t="str">
            <v>SGD_SOR_3M_EOD</v>
          </cell>
          <cell r="C1156">
            <v>43423</v>
          </cell>
          <cell r="E1156">
            <v>2.1563353009571299E-2</v>
          </cell>
        </row>
        <row r="1157">
          <cell r="A1157" t="str">
            <v>SGD_SOR_3M_EOD</v>
          </cell>
          <cell r="C1157">
            <v>43787</v>
          </cell>
          <cell r="E1157">
            <v>2.3848563055026001E-2</v>
          </cell>
        </row>
        <row r="1158">
          <cell r="A1158" t="str">
            <v>SGD_SOR_3M_EOD</v>
          </cell>
          <cell r="C1158">
            <v>44152</v>
          </cell>
          <cell r="E1158">
            <v>2.5492385133285202E-2</v>
          </cell>
        </row>
        <row r="1159">
          <cell r="A1159" t="str">
            <v>SGD_SOR_3M_EOD</v>
          </cell>
          <cell r="C1159">
            <v>44882</v>
          </cell>
          <cell r="E1159">
            <v>2.80256404582836E-2</v>
          </cell>
        </row>
        <row r="1160">
          <cell r="A1160" t="str">
            <v>SGD_SOR_3M_EOD</v>
          </cell>
          <cell r="C1160">
            <v>45978</v>
          </cell>
          <cell r="E1160">
            <v>3.0291186542126002E-2</v>
          </cell>
        </row>
        <row r="1161">
          <cell r="A1161" t="str">
            <v>SGD_SOR_3M_EOD</v>
          </cell>
          <cell r="C1161">
            <v>46708</v>
          </cell>
          <cell r="E1161">
            <v>3.12637614164488E-2</v>
          </cell>
        </row>
        <row r="1162">
          <cell r="A1162" t="str">
            <v>SGD_SOR_3M_EOD</v>
          </cell>
          <cell r="C1162">
            <v>47805</v>
          </cell>
          <cell r="E1162">
            <v>3.2241136511173503E-2</v>
          </cell>
        </row>
        <row r="1163">
          <cell r="A1163" t="str">
            <v>SGD_SOR_3M_EOD</v>
          </cell>
          <cell r="C1163">
            <v>49632</v>
          </cell>
          <cell r="E1163">
            <v>3.2788369752549298E-2</v>
          </cell>
        </row>
        <row r="1164">
          <cell r="A1164" t="str">
            <v>SGD_SOR_3M_EOD</v>
          </cell>
          <cell r="C1164">
            <v>51459</v>
          </cell>
          <cell r="E1164">
            <v>3.3117208732600399E-2</v>
          </cell>
        </row>
        <row r="1165">
          <cell r="A1165" t="str">
            <v>SGD_SOR_3M_EOD</v>
          </cell>
          <cell r="C1165">
            <v>53283</v>
          </cell>
          <cell r="E1165">
            <v>3.3517603283576197E-2</v>
          </cell>
        </row>
        <row r="1166">
          <cell r="A1166" t="str">
            <v>SGD_SOR_3M_EOD</v>
          </cell>
          <cell r="C1166">
            <v>56935</v>
          </cell>
          <cell r="E1166">
            <v>3.3228061572440001E-2</v>
          </cell>
        </row>
        <row r="1167">
          <cell r="A1167" t="str">
            <v>SGD_SOR_6M_EOD</v>
          </cell>
          <cell r="C1167">
            <v>42507</v>
          </cell>
          <cell r="E1167">
            <v>1.55235644742846E-2</v>
          </cell>
        </row>
        <row r="1168">
          <cell r="A1168" t="str">
            <v>SGD_SOR_6M_EOD</v>
          </cell>
          <cell r="C1168">
            <v>42691</v>
          </cell>
          <cell r="E1168">
            <v>1.60811209467327E-2</v>
          </cell>
        </row>
        <row r="1169">
          <cell r="A1169" t="str">
            <v>SGD_SOR_6M_EOD</v>
          </cell>
          <cell r="C1169">
            <v>43056</v>
          </cell>
          <cell r="E1169">
            <v>1.91228460709164E-2</v>
          </cell>
        </row>
        <row r="1170">
          <cell r="A1170" t="str">
            <v>SGD_SOR_6M_EOD</v>
          </cell>
          <cell r="C1170">
            <v>43423</v>
          </cell>
          <cell r="E1170">
            <v>2.1706467507695299E-2</v>
          </cell>
        </row>
        <row r="1171">
          <cell r="A1171" t="str">
            <v>SGD_SOR_6M_EOD</v>
          </cell>
          <cell r="C1171">
            <v>43787</v>
          </cell>
          <cell r="E1171">
            <v>2.3881293593583201E-2</v>
          </cell>
        </row>
        <row r="1172">
          <cell r="A1172" t="str">
            <v>SGD_SOR_6M_EOD</v>
          </cell>
          <cell r="C1172">
            <v>44152</v>
          </cell>
          <cell r="E1172">
            <v>2.54750623935758E-2</v>
          </cell>
        </row>
        <row r="1173">
          <cell r="A1173" t="str">
            <v>SGD_SOR_6M_EOD</v>
          </cell>
          <cell r="C1173">
            <v>44882</v>
          </cell>
          <cell r="E1173">
            <v>2.8010448945268902E-2</v>
          </cell>
        </row>
        <row r="1174">
          <cell r="A1174" t="str">
            <v>SGD_SOR_6M_EOD</v>
          </cell>
          <cell r="C1174">
            <v>45978</v>
          </cell>
          <cell r="E1174">
            <v>3.02783946371856E-2</v>
          </cell>
        </row>
        <row r="1175">
          <cell r="A1175" t="str">
            <v>SGD_SOR_6M_EOD</v>
          </cell>
          <cell r="C1175">
            <v>46708</v>
          </cell>
          <cell r="E1175">
            <v>3.1322714230757297E-2</v>
          </cell>
        </row>
        <row r="1176">
          <cell r="A1176" t="str">
            <v>SGD_SOR_6M_EOD</v>
          </cell>
          <cell r="C1176">
            <v>47805</v>
          </cell>
          <cell r="E1176">
            <v>3.2297724413327303E-2</v>
          </cell>
        </row>
        <row r="1177">
          <cell r="A1177" t="str">
            <v>SGD_SOR_6M_EOD</v>
          </cell>
          <cell r="C1177">
            <v>49632</v>
          </cell>
          <cell r="E1177">
            <v>3.2843199886832701E-2</v>
          </cell>
        </row>
        <row r="1178">
          <cell r="A1178" t="str">
            <v>SGD_SOR_6M_EOD</v>
          </cell>
          <cell r="C1178">
            <v>51459</v>
          </cell>
          <cell r="E1178">
            <v>3.3170863466849498E-2</v>
          </cell>
        </row>
        <row r="1179">
          <cell r="A1179" t="str">
            <v>SGD_SOR_6M_EOD</v>
          </cell>
          <cell r="C1179">
            <v>53283</v>
          </cell>
          <cell r="E1179">
            <v>3.3570558780067199E-2</v>
          </cell>
        </row>
        <row r="1180">
          <cell r="A1180" t="str">
            <v>SGD_SOR_6M_EOD</v>
          </cell>
          <cell r="C1180">
            <v>56935</v>
          </cell>
          <cell r="E1180">
            <v>3.3280177877146003E-2</v>
          </cell>
        </row>
        <row r="1181">
          <cell r="A1181" t="str">
            <v>SGD_SOR_EOD</v>
          </cell>
          <cell r="C1181">
            <v>42324</v>
          </cell>
          <cell r="E1181">
            <v>9.8758991670338699E-3</v>
          </cell>
        </row>
        <row r="1182">
          <cell r="A1182" t="str">
            <v>SGD_SOR_EOD</v>
          </cell>
          <cell r="C1182">
            <v>42325</v>
          </cell>
          <cell r="E1182">
            <v>9.8759659713039596E-3</v>
          </cell>
        </row>
        <row r="1183">
          <cell r="A1183" t="str">
            <v>SGD_SOR_EOD</v>
          </cell>
          <cell r="C1183">
            <v>42332</v>
          </cell>
          <cell r="E1183">
            <v>1.04050475435321E-2</v>
          </cell>
        </row>
        <row r="1184">
          <cell r="A1184" t="str">
            <v>SGD_SOR_EOD</v>
          </cell>
          <cell r="C1184">
            <v>42355</v>
          </cell>
          <cell r="E1184">
            <v>1.3418261541075401E-2</v>
          </cell>
        </row>
        <row r="1185">
          <cell r="A1185" t="str">
            <v>SGD_SOR_EOD</v>
          </cell>
          <cell r="C1185">
            <v>42387</v>
          </cell>
          <cell r="E1185">
            <v>1.38874357157315E-2</v>
          </cell>
        </row>
        <row r="1186">
          <cell r="A1186" t="str">
            <v>SGD_SOR_EOD</v>
          </cell>
          <cell r="C1186">
            <v>42417</v>
          </cell>
          <cell r="E1186">
            <v>1.4213251050861801E-2</v>
          </cell>
        </row>
        <row r="1187">
          <cell r="A1187" t="str">
            <v>SGD_SOR_EOD</v>
          </cell>
          <cell r="C1187">
            <v>42507</v>
          </cell>
          <cell r="E1187">
            <v>1.54021107430378E-2</v>
          </cell>
        </row>
        <row r="1188">
          <cell r="A1188" t="str">
            <v>SGD_SOR_EOD</v>
          </cell>
          <cell r="C1188">
            <v>42691</v>
          </cell>
          <cell r="E1188">
            <v>1.60200658277816E-2</v>
          </cell>
        </row>
        <row r="1189">
          <cell r="A1189" t="str">
            <v>SGD_SOR_EOD</v>
          </cell>
          <cell r="C1189">
            <v>43056</v>
          </cell>
          <cell r="E1189">
            <v>1.9092149477631999E-2</v>
          </cell>
        </row>
        <row r="1190">
          <cell r="A1190" t="str">
            <v>SGD_SOR_EOD</v>
          </cell>
          <cell r="C1190">
            <v>43423</v>
          </cell>
          <cell r="E1190">
            <v>2.1686004630163E-2</v>
          </cell>
        </row>
        <row r="1191">
          <cell r="A1191" t="str">
            <v>SGD_SOR_EOD</v>
          </cell>
          <cell r="C1191">
            <v>43787</v>
          </cell>
          <cell r="E1191">
            <v>2.3869437909318801E-2</v>
          </cell>
        </row>
        <row r="1192">
          <cell r="A1192" t="str">
            <v>SGD_SOR_EOD</v>
          </cell>
          <cell r="C1192">
            <v>44152</v>
          </cell>
          <cell r="E1192">
            <v>2.54652667724698E-2</v>
          </cell>
        </row>
        <row r="1193">
          <cell r="A1193" t="str">
            <v>SGD_SOR_EOD</v>
          </cell>
          <cell r="C1193">
            <v>44882</v>
          </cell>
          <cell r="E1193">
            <v>2.8003453915159199E-2</v>
          </cell>
        </row>
        <row r="1194">
          <cell r="A1194" t="str">
            <v>SGD_SOR_EOD</v>
          </cell>
          <cell r="C1194">
            <v>45978</v>
          </cell>
          <cell r="E1194">
            <v>3.0272672666901299E-2</v>
          </cell>
        </row>
        <row r="1195">
          <cell r="A1195" t="str">
            <v>SGD_SOR_EOD</v>
          </cell>
          <cell r="C1195">
            <v>46708</v>
          </cell>
          <cell r="E1195">
            <v>3.1317692131833601E-2</v>
          </cell>
        </row>
        <row r="1196">
          <cell r="A1196" t="str">
            <v>SGD_SOR_EOD</v>
          </cell>
          <cell r="C1196">
            <v>47805</v>
          </cell>
          <cell r="E1196">
            <v>3.2293970604744898E-2</v>
          </cell>
        </row>
        <row r="1197">
          <cell r="A1197" t="str">
            <v>SGD_SOR_EOD</v>
          </cell>
          <cell r="C1197">
            <v>49632</v>
          </cell>
          <cell r="E1197">
            <v>3.2840490983933199E-2</v>
          </cell>
        </row>
        <row r="1198">
          <cell r="A1198" t="str">
            <v>SGD_SOR_EOD</v>
          </cell>
          <cell r="C1198">
            <v>51459</v>
          </cell>
          <cell r="E1198">
            <v>3.3168849539951799E-2</v>
          </cell>
        </row>
        <row r="1199">
          <cell r="A1199" t="str">
            <v>SGD_SOR_EOD</v>
          </cell>
          <cell r="C1199">
            <v>53283</v>
          </cell>
          <cell r="E1199">
            <v>3.3569081616814399E-2</v>
          </cell>
        </row>
        <row r="1200">
          <cell r="A1200" t="str">
            <v>SGD_SOR_EOD</v>
          </cell>
          <cell r="C1200">
            <v>56935</v>
          </cell>
          <cell r="E1200">
            <v>3.3279229489899503E-2</v>
          </cell>
        </row>
        <row r="1201">
          <cell r="A1201" t="str">
            <v>USD_FEDFUND_EOD</v>
          </cell>
          <cell r="C1201">
            <v>42324</v>
          </cell>
          <cell r="E1201">
            <v>1.21666058338186E-3</v>
          </cell>
        </row>
        <row r="1202">
          <cell r="A1202" t="str">
            <v>USD_FEDFUND_EOD</v>
          </cell>
          <cell r="C1202">
            <v>42325</v>
          </cell>
          <cell r="E1202">
            <v>1.2166615972713901E-3</v>
          </cell>
        </row>
        <row r="1203">
          <cell r="A1203" t="str">
            <v>USD_FEDFUND_EOD</v>
          </cell>
          <cell r="C1203">
            <v>42332</v>
          </cell>
          <cell r="E1203">
            <v>1.2811744244161001E-3</v>
          </cell>
        </row>
        <row r="1204">
          <cell r="A1204" t="str">
            <v>USD_FEDFUND_EOD</v>
          </cell>
          <cell r="C1204">
            <v>42339</v>
          </cell>
          <cell r="E1204">
            <v>1.26395601227129E-3</v>
          </cell>
        </row>
        <row r="1205">
          <cell r="A1205" t="str">
            <v>USD_FEDFUND_EOD</v>
          </cell>
          <cell r="C1205">
            <v>42346</v>
          </cell>
          <cell r="E1205">
            <v>1.27624245932263E-3</v>
          </cell>
        </row>
        <row r="1206">
          <cell r="A1206" t="str">
            <v>USD_FEDFUND_EOD</v>
          </cell>
          <cell r="C1206">
            <v>42355</v>
          </cell>
          <cell r="E1206">
            <v>1.3239540676759701E-3</v>
          </cell>
        </row>
        <row r="1207">
          <cell r="A1207" t="str">
            <v>USD_FEDFUND_EOD</v>
          </cell>
          <cell r="C1207">
            <v>42388</v>
          </cell>
          <cell r="E1207">
            <v>2.0806743463111501E-3</v>
          </cell>
        </row>
        <row r="1208">
          <cell r="A1208" t="str">
            <v>USD_FEDFUND_EOD</v>
          </cell>
          <cell r="C1208">
            <v>42417</v>
          </cell>
          <cell r="E1208">
            <v>2.3786870108375301E-3</v>
          </cell>
        </row>
        <row r="1209">
          <cell r="A1209" t="str">
            <v>USD_FEDFUND_EOD</v>
          </cell>
          <cell r="C1209">
            <v>42446</v>
          </cell>
          <cell r="E1209">
            <v>2.51848093976013E-3</v>
          </cell>
        </row>
        <row r="1210">
          <cell r="A1210" t="str">
            <v>USD_FEDFUND_EOD</v>
          </cell>
          <cell r="C1210">
            <v>42478</v>
          </cell>
          <cell r="E1210">
            <v>2.8649942375369702E-3</v>
          </cell>
        </row>
        <row r="1211">
          <cell r="A1211" t="str">
            <v>USD_FEDFUND_EOD</v>
          </cell>
          <cell r="C1211">
            <v>42507</v>
          </cell>
          <cell r="E1211">
            <v>3.1363648915973398E-3</v>
          </cell>
        </row>
        <row r="1212">
          <cell r="A1212" t="str">
            <v>USD_FEDFUND_EOD</v>
          </cell>
          <cell r="C1212">
            <v>42538</v>
          </cell>
          <cell r="E1212">
            <v>3.3695999868664801E-3</v>
          </cell>
        </row>
        <row r="1213">
          <cell r="A1213" t="str">
            <v>USD_FEDFUND_EOD</v>
          </cell>
          <cell r="C1213">
            <v>42569</v>
          </cell>
          <cell r="E1213">
            <v>3.6528161714515601E-3</v>
          </cell>
        </row>
        <row r="1214">
          <cell r="A1214" t="str">
            <v>USD_FEDFUND_EOD</v>
          </cell>
          <cell r="C1214">
            <v>42599</v>
          </cell>
          <cell r="E1214">
            <v>3.9279357059939296E-3</v>
          </cell>
        </row>
        <row r="1215">
          <cell r="A1215" t="str">
            <v>USD_FEDFUND_EOD</v>
          </cell>
          <cell r="C1215">
            <v>42632</v>
          </cell>
          <cell r="E1215">
            <v>4.1269306252137202E-3</v>
          </cell>
        </row>
        <row r="1216">
          <cell r="A1216" t="str">
            <v>USD_FEDFUND_EOD</v>
          </cell>
          <cell r="C1216">
            <v>42660</v>
          </cell>
          <cell r="E1216">
            <v>4.4128301172186796E-3</v>
          </cell>
        </row>
        <row r="1217">
          <cell r="A1217" t="str">
            <v>USD_FEDFUND_EOD</v>
          </cell>
          <cell r="C1217">
            <v>42691</v>
          </cell>
          <cell r="E1217">
            <v>4.5734403193304803E-3</v>
          </cell>
        </row>
        <row r="1218">
          <cell r="A1218" t="str">
            <v>USD_FEDFUND_EOD</v>
          </cell>
          <cell r="C1218">
            <v>42872</v>
          </cell>
          <cell r="E1218">
            <v>6.0436812633352099E-3</v>
          </cell>
        </row>
        <row r="1219">
          <cell r="A1219" t="str">
            <v>USD_FEDFUND_EOD</v>
          </cell>
          <cell r="C1219">
            <v>43056</v>
          </cell>
          <cell r="E1219">
            <v>7.4846240991089698E-3</v>
          </cell>
        </row>
        <row r="1220">
          <cell r="A1220" t="str">
            <v>USD_FEDFUND_EOD</v>
          </cell>
          <cell r="C1220">
            <v>43423</v>
          </cell>
          <cell r="E1220">
            <v>1.0160247735771301E-2</v>
          </cell>
        </row>
        <row r="1221">
          <cell r="A1221" t="str">
            <v>USD_FEDFUND_EOD</v>
          </cell>
          <cell r="C1221">
            <v>43787</v>
          </cell>
          <cell r="E1221">
            <v>1.22471034121177E-2</v>
          </cell>
        </row>
        <row r="1222">
          <cell r="A1222" t="str">
            <v>USD_FEDFUND_EOD</v>
          </cell>
          <cell r="C1222">
            <v>44152</v>
          </cell>
          <cell r="E1222">
            <v>1.3950178664498301E-2</v>
          </cell>
        </row>
        <row r="1223">
          <cell r="A1223" t="str">
            <v>USD_FEDFUND_EOD</v>
          </cell>
          <cell r="C1223">
            <v>44517</v>
          </cell>
          <cell r="E1223">
            <v>1.5451587646044099E-2</v>
          </cell>
        </row>
        <row r="1224">
          <cell r="A1224" t="str">
            <v>USD_FEDFUND_EOD</v>
          </cell>
          <cell r="C1224">
            <v>44882</v>
          </cell>
          <cell r="E1224">
            <v>1.6728498933887299E-2</v>
          </cell>
        </row>
        <row r="1225">
          <cell r="A1225" t="str">
            <v>USD_FEDFUND_EOD</v>
          </cell>
          <cell r="C1225">
            <v>45247</v>
          </cell>
          <cell r="E1225">
            <v>1.7789572671864099E-2</v>
          </cell>
        </row>
        <row r="1226">
          <cell r="A1226" t="str">
            <v>USD_FEDFUND_EOD</v>
          </cell>
          <cell r="C1226">
            <v>45614</v>
          </cell>
          <cell r="E1226">
            <v>1.86995837120707E-2</v>
          </cell>
        </row>
        <row r="1227">
          <cell r="A1227" t="str">
            <v>USD_FEDFUND_EOD</v>
          </cell>
          <cell r="C1227">
            <v>45978</v>
          </cell>
          <cell r="E1227">
            <v>1.9473653506664301E-2</v>
          </cell>
        </row>
        <row r="1228">
          <cell r="A1228" t="str">
            <v>USD_FEDFUND_EOD</v>
          </cell>
          <cell r="C1228">
            <v>46708</v>
          </cell>
          <cell r="E1228">
            <v>2.0804699655367201E-2</v>
          </cell>
        </row>
        <row r="1229">
          <cell r="A1229" t="str">
            <v>USD_FEDFUND_EOD</v>
          </cell>
          <cell r="C1229">
            <v>47805</v>
          </cell>
          <cell r="E1229">
            <v>2.2131235116682E-2</v>
          </cell>
        </row>
        <row r="1230">
          <cell r="A1230" t="str">
            <v>USD_FEDFUND_EOD</v>
          </cell>
          <cell r="C1230">
            <v>49632</v>
          </cell>
          <cell r="E1230">
            <v>2.3453418767474799E-2</v>
          </cell>
        </row>
        <row r="1231">
          <cell r="A1231" t="str">
            <v>USD_FEDFUND_EOD</v>
          </cell>
          <cell r="C1231">
            <v>51459</v>
          </cell>
          <cell r="E1231">
            <v>2.4035584192274102E-2</v>
          </cell>
        </row>
        <row r="1232">
          <cell r="A1232" t="str">
            <v>USD_FEDFUND_EOD</v>
          </cell>
          <cell r="C1232">
            <v>53283</v>
          </cell>
          <cell r="E1232">
            <v>2.4358534744302499E-2</v>
          </cell>
        </row>
        <row r="1233">
          <cell r="A1233" t="str">
            <v>USD_FEDFUND_EOD</v>
          </cell>
          <cell r="C1233">
            <v>56935</v>
          </cell>
          <cell r="E1233">
            <v>2.4559201493170299E-2</v>
          </cell>
        </row>
        <row r="1234">
          <cell r="A1234" t="str">
            <v>USD_FEDFUND_EOD</v>
          </cell>
          <cell r="C1234">
            <v>60588</v>
          </cell>
          <cell r="E1234">
            <v>2.4202513367586401E-2</v>
          </cell>
        </row>
        <row r="1235">
          <cell r="A1235" t="str">
            <v>USD_FEDFUND_EOD</v>
          </cell>
          <cell r="C1235">
            <v>64241</v>
          </cell>
          <cell r="E1235">
            <v>2.3568219975045199E-2</v>
          </cell>
        </row>
        <row r="1236">
          <cell r="A1236" t="str">
            <v>USD_LIBOR_12M_EOD</v>
          </cell>
          <cell r="C1236">
            <v>42691</v>
          </cell>
          <cell r="E1236">
            <v>9.4461353354834601E-3</v>
          </cell>
        </row>
        <row r="1237">
          <cell r="A1237" t="str">
            <v>USD_LIBOR_12M_EOD</v>
          </cell>
          <cell r="C1237">
            <v>42723</v>
          </cell>
          <cell r="E1237">
            <v>9.3622484737053303E-3</v>
          </cell>
        </row>
        <row r="1238">
          <cell r="A1238" t="str">
            <v>USD_LIBOR_12M_EOD</v>
          </cell>
          <cell r="C1238">
            <v>42752</v>
          </cell>
          <cell r="E1238">
            <v>9.6613419994637292E-3</v>
          </cell>
        </row>
        <row r="1239">
          <cell r="A1239" t="str">
            <v>USD_LIBOR_12M_EOD</v>
          </cell>
          <cell r="C1239">
            <v>42783</v>
          </cell>
          <cell r="E1239">
            <v>9.9305306984008405E-3</v>
          </cell>
        </row>
        <row r="1240">
          <cell r="A1240" t="str">
            <v>USD_LIBOR_12M_EOD</v>
          </cell>
          <cell r="C1240">
            <v>42811</v>
          </cell>
          <cell r="E1240">
            <v>1.02679819590268E-2</v>
          </cell>
        </row>
        <row r="1241">
          <cell r="A1241" t="str">
            <v>USD_LIBOR_12M_EOD</v>
          </cell>
          <cell r="C1241">
            <v>42842</v>
          </cell>
          <cell r="E1241">
            <v>1.0604280283763499E-2</v>
          </cell>
        </row>
        <row r="1242">
          <cell r="A1242" t="str">
            <v>USD_LIBOR_12M_EOD</v>
          </cell>
          <cell r="C1242">
            <v>42872</v>
          </cell>
          <cell r="E1242">
            <v>1.0891040253963201E-2</v>
          </cell>
        </row>
        <row r="1243">
          <cell r="A1243" t="str">
            <v>USD_LIBOR_12M_EOD</v>
          </cell>
          <cell r="C1243">
            <v>42905</v>
          </cell>
          <cell r="E1243">
            <v>1.12667385483569E-2</v>
          </cell>
        </row>
        <row r="1244">
          <cell r="A1244" t="str">
            <v>USD_LIBOR_12M_EOD</v>
          </cell>
          <cell r="C1244">
            <v>42933</v>
          </cell>
          <cell r="E1244">
            <v>1.14720605979981E-2</v>
          </cell>
        </row>
        <row r="1245">
          <cell r="A1245" t="str">
            <v>USD_LIBOR_12M_EOD</v>
          </cell>
          <cell r="C1245">
            <v>42964</v>
          </cell>
          <cell r="E1245">
            <v>1.15767478399031E-2</v>
          </cell>
        </row>
        <row r="1246">
          <cell r="A1246" t="str">
            <v>USD_LIBOR_12M_EOD</v>
          </cell>
          <cell r="C1246">
            <v>42996</v>
          </cell>
          <cell r="E1246">
            <v>1.1859021497108701E-2</v>
          </cell>
        </row>
        <row r="1247">
          <cell r="A1247" t="str">
            <v>USD_LIBOR_12M_EOD</v>
          </cell>
          <cell r="C1247">
            <v>43025</v>
          </cell>
          <cell r="E1247">
            <v>1.2011699523429399E-2</v>
          </cell>
        </row>
        <row r="1248">
          <cell r="A1248" t="str">
            <v>USD_LIBOR_12M_EOD</v>
          </cell>
          <cell r="C1248">
            <v>43056</v>
          </cell>
          <cell r="E1248">
            <v>1.24175676397042E-2</v>
          </cell>
        </row>
        <row r="1249">
          <cell r="A1249" t="str">
            <v>USD_LIBOR_12M_EOD</v>
          </cell>
          <cell r="C1249">
            <v>43423</v>
          </cell>
          <cell r="E1249">
            <v>1.5103055327644299E-2</v>
          </cell>
        </row>
        <row r="1250">
          <cell r="A1250" t="str">
            <v>USD_LIBOR_12M_EOD</v>
          </cell>
          <cell r="C1250">
            <v>43787</v>
          </cell>
          <cell r="E1250">
            <v>1.7265037759859599E-2</v>
          </cell>
        </row>
        <row r="1251">
          <cell r="A1251" t="str">
            <v>USD_LIBOR_12M_EOD</v>
          </cell>
          <cell r="C1251">
            <v>44152</v>
          </cell>
          <cell r="E1251">
            <v>1.9110824465623701E-2</v>
          </cell>
        </row>
        <row r="1252">
          <cell r="A1252" t="str">
            <v>USD_LIBOR_12M_EOD</v>
          </cell>
          <cell r="C1252">
            <v>44517</v>
          </cell>
          <cell r="E1252">
            <v>2.0586555245125499E-2</v>
          </cell>
        </row>
        <row r="1253">
          <cell r="A1253" t="str">
            <v>USD_LIBOR_12M_EOD</v>
          </cell>
          <cell r="C1253">
            <v>44882</v>
          </cell>
          <cell r="E1253">
            <v>2.1832105275356398E-2</v>
          </cell>
        </row>
        <row r="1254">
          <cell r="A1254" t="str">
            <v>USD_LIBOR_12M_EOD</v>
          </cell>
          <cell r="C1254">
            <v>45247</v>
          </cell>
          <cell r="E1254">
            <v>2.2880735601538599E-2</v>
          </cell>
        </row>
        <row r="1255">
          <cell r="A1255" t="str">
            <v>USD_LIBOR_12M_EOD</v>
          </cell>
          <cell r="C1255">
            <v>45614</v>
          </cell>
          <cell r="E1255">
            <v>2.3776949497090302E-2</v>
          </cell>
        </row>
        <row r="1256">
          <cell r="A1256" t="str">
            <v>USD_LIBOR_12M_EOD</v>
          </cell>
          <cell r="C1256">
            <v>45978</v>
          </cell>
          <cell r="E1256">
            <v>2.4535023757139899E-2</v>
          </cell>
        </row>
        <row r="1257">
          <cell r="A1257" t="str">
            <v>USD_LIBOR_12M_EOD</v>
          </cell>
          <cell r="C1257">
            <v>46708</v>
          </cell>
          <cell r="E1257">
            <v>2.5802716132490699E-2</v>
          </cell>
        </row>
        <row r="1258">
          <cell r="A1258" t="str">
            <v>USD_LIBOR_12M_EOD</v>
          </cell>
          <cell r="C1258">
            <v>47805</v>
          </cell>
          <cell r="E1258">
            <v>2.7196325035751399E-2</v>
          </cell>
        </row>
        <row r="1259">
          <cell r="A1259" t="str">
            <v>USD_LIBOR_12M_EOD</v>
          </cell>
          <cell r="C1259">
            <v>49632</v>
          </cell>
          <cell r="E1259">
            <v>2.8525017091485999E-2</v>
          </cell>
        </row>
        <row r="1260">
          <cell r="A1260" t="str">
            <v>USD_LIBOR_12M_EOD</v>
          </cell>
          <cell r="C1260">
            <v>51459</v>
          </cell>
          <cell r="E1260">
            <v>2.90854372923364E-2</v>
          </cell>
        </row>
        <row r="1261">
          <cell r="A1261" t="str">
            <v>USD_LIBOR_12M_EOD</v>
          </cell>
          <cell r="C1261">
            <v>53283</v>
          </cell>
          <cell r="E1261">
            <v>2.9336001407231398E-2</v>
          </cell>
        </row>
        <row r="1262">
          <cell r="A1262" t="str">
            <v>USD_LIBOR_12M_EOD</v>
          </cell>
          <cell r="C1262">
            <v>56935</v>
          </cell>
          <cell r="E1262">
            <v>2.9540427474884501E-2</v>
          </cell>
        </row>
        <row r="1263">
          <cell r="A1263" t="str">
            <v>USD_LIBOR_12M_EOD</v>
          </cell>
          <cell r="C1263">
            <v>60588</v>
          </cell>
          <cell r="E1263">
            <v>2.9188355907718799E-2</v>
          </cell>
        </row>
        <row r="1264">
          <cell r="A1264" t="str">
            <v>USD_LIBOR_12M_EOD</v>
          </cell>
          <cell r="C1264">
            <v>64241</v>
          </cell>
          <cell r="E1264">
            <v>2.8558987612956999E-2</v>
          </cell>
        </row>
        <row r="1265">
          <cell r="A1265" t="str">
            <v>USD_LIBOR_1M_EOD</v>
          </cell>
          <cell r="C1265">
            <v>42355</v>
          </cell>
          <cell r="E1265">
            <v>1.9997314849049199E-3</v>
          </cell>
        </row>
        <row r="1266">
          <cell r="A1266" t="str">
            <v>USD_LIBOR_1M_EOD</v>
          </cell>
          <cell r="C1266">
            <v>42388</v>
          </cell>
          <cell r="E1266">
            <v>2.5070396773826699E-3</v>
          </cell>
        </row>
        <row r="1267">
          <cell r="A1267" t="str">
            <v>USD_LIBOR_1M_EOD</v>
          </cell>
          <cell r="C1267">
            <v>42417</v>
          </cell>
          <cell r="E1267">
            <v>2.8917394710604701E-3</v>
          </cell>
        </row>
        <row r="1268">
          <cell r="A1268" t="str">
            <v>USD_LIBOR_1M_EOD</v>
          </cell>
          <cell r="C1268">
            <v>42507</v>
          </cell>
          <cell r="E1268">
            <v>3.7468287072873799E-3</v>
          </cell>
        </row>
        <row r="1269">
          <cell r="A1269" t="str">
            <v>USD_LIBOR_1M_EOD</v>
          </cell>
          <cell r="C1269">
            <v>42599</v>
          </cell>
          <cell r="E1269">
            <v>4.5434500088747699E-3</v>
          </cell>
        </row>
        <row r="1270">
          <cell r="A1270" t="str">
            <v>USD_LIBOR_1M_EOD</v>
          </cell>
          <cell r="C1270">
            <v>42691</v>
          </cell>
          <cell r="E1270">
            <v>5.3071188501061101E-3</v>
          </cell>
        </row>
        <row r="1271">
          <cell r="A1271" t="str">
            <v>USD_LIBOR_1M_EOD</v>
          </cell>
          <cell r="C1271">
            <v>43056</v>
          </cell>
          <cell r="E1271">
            <v>8.3324844990752094E-3</v>
          </cell>
        </row>
        <row r="1272">
          <cell r="A1272" t="str">
            <v>USD_LIBOR_1M_EOD</v>
          </cell>
          <cell r="C1272">
            <v>43423</v>
          </cell>
          <cell r="E1272">
            <v>1.10237809153501E-2</v>
          </cell>
        </row>
        <row r="1273">
          <cell r="A1273" t="str">
            <v>USD_LIBOR_1M_EOD</v>
          </cell>
          <cell r="C1273">
            <v>43787</v>
          </cell>
          <cell r="E1273">
            <v>1.31333444714841E-2</v>
          </cell>
        </row>
        <row r="1274">
          <cell r="A1274" t="str">
            <v>USD_LIBOR_1M_EOD</v>
          </cell>
          <cell r="C1274">
            <v>44152</v>
          </cell>
          <cell r="E1274">
            <v>1.48626447293704E-2</v>
          </cell>
        </row>
        <row r="1275">
          <cell r="A1275" t="str">
            <v>USD_LIBOR_1M_EOD</v>
          </cell>
          <cell r="C1275">
            <v>44517</v>
          </cell>
          <cell r="E1275">
            <v>1.64013102891702E-2</v>
          </cell>
        </row>
        <row r="1276">
          <cell r="A1276" t="str">
            <v>USD_LIBOR_1M_EOD</v>
          </cell>
          <cell r="C1276">
            <v>44882</v>
          </cell>
          <cell r="E1276">
            <v>1.7757990747537498E-2</v>
          </cell>
        </row>
        <row r="1277">
          <cell r="A1277" t="str">
            <v>USD_LIBOR_1M_EOD</v>
          </cell>
          <cell r="C1277">
            <v>45247</v>
          </cell>
          <cell r="E1277">
            <v>1.8852952617440698E-2</v>
          </cell>
        </row>
        <row r="1278">
          <cell r="A1278" t="str">
            <v>USD_LIBOR_1M_EOD</v>
          </cell>
          <cell r="C1278">
            <v>45614</v>
          </cell>
          <cell r="E1278">
            <v>1.9797353177350301E-2</v>
          </cell>
        </row>
        <row r="1279">
          <cell r="A1279" t="str">
            <v>USD_LIBOR_1M_EOD</v>
          </cell>
          <cell r="C1279">
            <v>45978</v>
          </cell>
          <cell r="E1279">
            <v>2.0595195111580301E-2</v>
          </cell>
        </row>
        <row r="1280">
          <cell r="A1280" t="str">
            <v>USD_LIBOR_1M_EOD</v>
          </cell>
          <cell r="C1280">
            <v>46708</v>
          </cell>
          <cell r="E1280">
            <v>2.1960327372038201E-2</v>
          </cell>
        </row>
        <row r="1281">
          <cell r="A1281" t="str">
            <v>USD_LIBOR_1M_EOD</v>
          </cell>
          <cell r="C1281">
            <v>47805</v>
          </cell>
          <cell r="E1281">
            <v>2.3351216251613099E-2</v>
          </cell>
        </row>
        <row r="1282">
          <cell r="A1282" t="str">
            <v>USD_LIBOR_1M_EOD</v>
          </cell>
          <cell r="C1282">
            <v>49632</v>
          </cell>
          <cell r="E1282">
            <v>2.4673471652687701E-2</v>
          </cell>
        </row>
        <row r="1283">
          <cell r="A1283" t="str">
            <v>USD_LIBOR_1M_EOD</v>
          </cell>
          <cell r="C1283">
            <v>51459</v>
          </cell>
          <cell r="E1283">
            <v>2.5228002469982799E-2</v>
          </cell>
        </row>
        <row r="1284">
          <cell r="A1284" t="str">
            <v>USD_LIBOR_1M_EOD</v>
          </cell>
          <cell r="C1284">
            <v>53283</v>
          </cell>
          <cell r="E1284">
            <v>2.5520955448390999E-2</v>
          </cell>
        </row>
        <row r="1285">
          <cell r="A1285" t="str">
            <v>USD_LIBOR_1M_EOD</v>
          </cell>
          <cell r="C1285">
            <v>56935</v>
          </cell>
          <cell r="E1285">
            <v>2.5675589366879401E-2</v>
          </cell>
        </row>
        <row r="1286">
          <cell r="A1286" t="str">
            <v>USD_LIBOR_1M_EOD</v>
          </cell>
          <cell r="C1286">
            <v>60588</v>
          </cell>
          <cell r="E1286">
            <v>2.5323032758111999E-2</v>
          </cell>
        </row>
        <row r="1287">
          <cell r="A1287" t="str">
            <v>USD_LIBOR_1M_EOD</v>
          </cell>
          <cell r="C1287">
            <v>64241</v>
          </cell>
          <cell r="E1287">
            <v>2.46916401091632E-2</v>
          </cell>
        </row>
        <row r="1288">
          <cell r="A1288" t="str">
            <v>USD_LIBOR_3M_EOD</v>
          </cell>
          <cell r="C1288">
            <v>42417</v>
          </cell>
          <cell r="E1288">
            <v>3.6847883123520501E-3</v>
          </cell>
        </row>
        <row r="1289">
          <cell r="A1289" t="str">
            <v>USD_LIBOR_3M_EOD</v>
          </cell>
          <cell r="C1289">
            <v>42445</v>
          </cell>
          <cell r="E1289">
            <v>4.2512033094725104E-3</v>
          </cell>
        </row>
        <row r="1290">
          <cell r="A1290" t="str">
            <v>USD_LIBOR_3M_EOD</v>
          </cell>
          <cell r="C1290">
            <v>42536</v>
          </cell>
          <cell r="E1290">
            <v>5.0195486360270604E-3</v>
          </cell>
        </row>
        <row r="1291">
          <cell r="A1291" t="str">
            <v>USD_LIBOR_3M_EOD</v>
          </cell>
          <cell r="C1291">
            <v>42634</v>
          </cell>
          <cell r="E1291">
            <v>5.8337966760474303E-3</v>
          </cell>
        </row>
        <row r="1292">
          <cell r="A1292" t="str">
            <v>USD_LIBOR_3M_EOD</v>
          </cell>
          <cell r="C1292">
            <v>42725</v>
          </cell>
          <cell r="E1292">
            <v>6.5964944974645197E-3</v>
          </cell>
        </row>
        <row r="1293">
          <cell r="A1293" t="str">
            <v>USD_LIBOR_3M_EOD</v>
          </cell>
          <cell r="C1293">
            <v>42809</v>
          </cell>
          <cell r="E1293">
            <v>7.3487283691586903E-3</v>
          </cell>
        </row>
        <row r="1294">
          <cell r="A1294" t="str">
            <v>USD_LIBOR_3M_EOD</v>
          </cell>
          <cell r="C1294">
            <v>42907</v>
          </cell>
          <cell r="E1294">
            <v>8.1939380604686106E-3</v>
          </cell>
        </row>
        <row r="1295">
          <cell r="A1295" t="str">
            <v>USD_LIBOR_3M_EOD</v>
          </cell>
          <cell r="C1295">
            <v>42998</v>
          </cell>
          <cell r="E1295">
            <v>8.9791748052703707E-3</v>
          </cell>
        </row>
        <row r="1296">
          <cell r="A1296" t="str">
            <v>USD_LIBOR_3M_EOD</v>
          </cell>
          <cell r="C1296">
            <v>43089</v>
          </cell>
          <cell r="E1296">
            <v>9.7415030859960006E-3</v>
          </cell>
        </row>
        <row r="1297">
          <cell r="A1297" t="str">
            <v>USD_LIBOR_3M_EOD</v>
          </cell>
          <cell r="C1297">
            <v>43180</v>
          </cell>
          <cell r="E1297">
            <v>1.0487737845116E-2</v>
          </cell>
        </row>
        <row r="1298">
          <cell r="A1298" t="str">
            <v>USD_LIBOR_3M_EOD</v>
          </cell>
          <cell r="C1298">
            <v>43271</v>
          </cell>
          <cell r="E1298">
            <v>1.11976886529477E-2</v>
          </cell>
        </row>
        <row r="1299">
          <cell r="A1299" t="str">
            <v>USD_LIBOR_3M_EOD</v>
          </cell>
          <cell r="C1299">
            <v>43362</v>
          </cell>
          <cell r="E1299">
            <v>1.1871737295144799E-2</v>
          </cell>
        </row>
        <row r="1300">
          <cell r="A1300" t="str">
            <v>USD_LIBOR_3M_EOD</v>
          </cell>
          <cell r="C1300">
            <v>43453</v>
          </cell>
          <cell r="E1300">
            <v>1.2510211542484899E-2</v>
          </cell>
        </row>
        <row r="1301">
          <cell r="A1301" t="str">
            <v>USD_LIBOR_3M_EOD</v>
          </cell>
          <cell r="C1301">
            <v>43787</v>
          </cell>
          <cell r="E1301">
            <v>1.4422564396151701E-2</v>
          </cell>
        </row>
        <row r="1302">
          <cell r="A1302" t="str">
            <v>USD_LIBOR_3M_EOD</v>
          </cell>
          <cell r="C1302">
            <v>44152</v>
          </cell>
          <cell r="E1302">
            <v>1.62006319528251E-2</v>
          </cell>
        </row>
        <row r="1303">
          <cell r="A1303" t="str">
            <v>USD_LIBOR_3M_EOD</v>
          </cell>
          <cell r="C1303">
            <v>44517</v>
          </cell>
          <cell r="E1303">
            <v>1.7758255882692899E-2</v>
          </cell>
        </row>
        <row r="1304">
          <cell r="A1304" t="str">
            <v>USD_LIBOR_3M_EOD</v>
          </cell>
          <cell r="C1304">
            <v>44882</v>
          </cell>
          <cell r="E1304">
            <v>1.9092210620395799E-2</v>
          </cell>
        </row>
        <row r="1305">
          <cell r="A1305" t="str">
            <v>USD_LIBOR_3M_EOD</v>
          </cell>
          <cell r="C1305">
            <v>45247</v>
          </cell>
          <cell r="E1305">
            <v>2.01644891346308E-2</v>
          </cell>
        </row>
        <row r="1306">
          <cell r="A1306" t="str">
            <v>USD_LIBOR_3M_EOD</v>
          </cell>
          <cell r="C1306">
            <v>45614</v>
          </cell>
          <cell r="E1306">
            <v>2.1086179927291102E-2</v>
          </cell>
        </row>
        <row r="1307">
          <cell r="A1307" t="str">
            <v>USD_LIBOR_3M_EOD</v>
          </cell>
          <cell r="C1307">
            <v>45978</v>
          </cell>
          <cell r="E1307">
            <v>2.1872582994253601E-2</v>
          </cell>
        </row>
        <row r="1308">
          <cell r="A1308" t="str">
            <v>USD_LIBOR_3M_EOD</v>
          </cell>
          <cell r="C1308">
            <v>46708</v>
          </cell>
          <cell r="E1308">
            <v>2.3213795736909699E-2</v>
          </cell>
        </row>
        <row r="1309">
          <cell r="A1309" t="str">
            <v>USD_LIBOR_3M_EOD</v>
          </cell>
          <cell r="C1309">
            <v>47805</v>
          </cell>
          <cell r="E1309">
            <v>2.4581281380583301E-2</v>
          </cell>
        </row>
        <row r="1310">
          <cell r="A1310" t="str">
            <v>USD_LIBOR_3M_EOD</v>
          </cell>
          <cell r="C1310">
            <v>49632</v>
          </cell>
          <cell r="E1310">
            <v>2.5928793387449901E-2</v>
          </cell>
        </row>
        <row r="1311">
          <cell r="A1311" t="str">
            <v>USD_LIBOR_3M_EOD</v>
          </cell>
          <cell r="C1311">
            <v>51459</v>
          </cell>
          <cell r="E1311">
            <v>2.652283989254E-2</v>
          </cell>
        </row>
        <row r="1312">
          <cell r="A1312" t="str">
            <v>USD_LIBOR_3M_EOD</v>
          </cell>
          <cell r="C1312">
            <v>53283</v>
          </cell>
          <cell r="E1312">
            <v>2.6842523977105501E-2</v>
          </cell>
        </row>
        <row r="1313">
          <cell r="A1313" t="str">
            <v>USD_LIBOR_3M_EOD</v>
          </cell>
          <cell r="C1313">
            <v>56935</v>
          </cell>
          <cell r="E1313">
            <v>2.70393902548524E-2</v>
          </cell>
        </row>
        <row r="1314">
          <cell r="A1314" t="str">
            <v>USD_LIBOR_3M_EOD</v>
          </cell>
          <cell r="C1314">
            <v>60588</v>
          </cell>
          <cell r="E1314">
            <v>2.6681199360928699E-2</v>
          </cell>
        </row>
        <row r="1315">
          <cell r="A1315" t="str">
            <v>USD_LIBOR_3M_EOD</v>
          </cell>
          <cell r="C1315">
            <v>64241</v>
          </cell>
          <cell r="E1315">
            <v>2.6046393012113301E-2</v>
          </cell>
        </row>
        <row r="1316">
          <cell r="A1316" t="str">
            <v>USD_LIBOR_6M_EOD</v>
          </cell>
          <cell r="C1316">
            <v>42507</v>
          </cell>
          <cell r="E1316">
            <v>6.11203105393247E-3</v>
          </cell>
        </row>
        <row r="1317">
          <cell r="A1317" t="str">
            <v>USD_LIBOR_6M_EOD</v>
          </cell>
          <cell r="C1317">
            <v>42538</v>
          </cell>
          <cell r="E1317">
            <v>6.6077360410620803E-3</v>
          </cell>
        </row>
        <row r="1318">
          <cell r="A1318" t="str">
            <v>USD_LIBOR_6M_EOD</v>
          </cell>
          <cell r="C1318">
            <v>42569</v>
          </cell>
          <cell r="E1318">
            <v>7.0159278995631999E-3</v>
          </cell>
        </row>
        <row r="1319">
          <cell r="A1319" t="str">
            <v>USD_LIBOR_6M_EOD</v>
          </cell>
          <cell r="C1319">
            <v>42599</v>
          </cell>
          <cell r="E1319">
            <v>7.2084223391016399E-3</v>
          </cell>
        </row>
        <row r="1320">
          <cell r="A1320" t="str">
            <v>USD_LIBOR_6M_EOD</v>
          </cell>
          <cell r="C1320">
            <v>42632</v>
          </cell>
          <cell r="E1320">
            <v>7.3700879559056697E-3</v>
          </cell>
        </row>
        <row r="1321">
          <cell r="A1321" t="str">
            <v>USD_LIBOR_6M_EOD</v>
          </cell>
          <cell r="C1321">
            <v>42660</v>
          </cell>
          <cell r="E1321">
            <v>7.4630782778915298E-3</v>
          </cell>
        </row>
        <row r="1322">
          <cell r="A1322" t="str">
            <v>USD_LIBOR_6M_EOD</v>
          </cell>
          <cell r="C1322">
            <v>42691</v>
          </cell>
          <cell r="E1322">
            <v>7.5899292767194499E-3</v>
          </cell>
        </row>
        <row r="1323">
          <cell r="A1323" t="str">
            <v>USD_LIBOR_6M_EOD</v>
          </cell>
          <cell r="C1323">
            <v>42872</v>
          </cell>
          <cell r="E1323">
            <v>9.0879712245381591E-3</v>
          </cell>
        </row>
        <row r="1324">
          <cell r="A1324" t="str">
            <v>USD_LIBOR_6M_EOD</v>
          </cell>
          <cell r="C1324">
            <v>43056</v>
          </cell>
          <cell r="E1324">
            <v>1.0603440032041099E-2</v>
          </cell>
        </row>
        <row r="1325">
          <cell r="A1325" t="str">
            <v>USD_LIBOR_6M_EOD</v>
          </cell>
          <cell r="C1325">
            <v>43423</v>
          </cell>
          <cell r="E1325">
            <v>1.3282713208823699E-2</v>
          </cell>
        </row>
        <row r="1326">
          <cell r="A1326" t="str">
            <v>USD_LIBOR_6M_EOD</v>
          </cell>
          <cell r="C1326">
            <v>43787</v>
          </cell>
          <cell r="E1326">
            <v>1.5425017066895299E-2</v>
          </cell>
        </row>
        <row r="1327">
          <cell r="A1327" t="str">
            <v>USD_LIBOR_6M_EOD</v>
          </cell>
          <cell r="C1327">
            <v>44152</v>
          </cell>
          <cell r="E1327">
            <v>1.71757988777386E-2</v>
          </cell>
        </row>
        <row r="1328">
          <cell r="A1328" t="str">
            <v>USD_LIBOR_6M_EOD</v>
          </cell>
          <cell r="C1328">
            <v>44517</v>
          </cell>
          <cell r="E1328">
            <v>1.87121987163534E-2</v>
          </cell>
        </row>
        <row r="1329">
          <cell r="A1329" t="str">
            <v>USD_LIBOR_6M_EOD</v>
          </cell>
          <cell r="C1329">
            <v>44882</v>
          </cell>
          <cell r="E1329">
            <v>2.0040985143560199E-2</v>
          </cell>
        </row>
        <row r="1330">
          <cell r="A1330" t="str">
            <v>USD_LIBOR_6M_EOD</v>
          </cell>
          <cell r="C1330">
            <v>45247</v>
          </cell>
          <cell r="E1330">
            <v>2.1134441942987699E-2</v>
          </cell>
        </row>
        <row r="1331">
          <cell r="A1331" t="str">
            <v>USD_LIBOR_6M_EOD</v>
          </cell>
          <cell r="C1331">
            <v>45614</v>
          </cell>
          <cell r="E1331">
            <v>2.20685665021449E-2</v>
          </cell>
        </row>
        <row r="1332">
          <cell r="A1332" t="str">
            <v>USD_LIBOR_6M_EOD</v>
          </cell>
          <cell r="C1332">
            <v>45978</v>
          </cell>
          <cell r="E1332">
            <v>2.2878850821362099E-2</v>
          </cell>
        </row>
        <row r="1333">
          <cell r="A1333" t="str">
            <v>USD_LIBOR_6M_EOD</v>
          </cell>
          <cell r="C1333">
            <v>46708</v>
          </cell>
          <cell r="E1333">
            <v>2.4262684201804101E-2</v>
          </cell>
        </row>
        <row r="1334">
          <cell r="A1334" t="str">
            <v>USD_LIBOR_6M_EOD</v>
          </cell>
          <cell r="C1334">
            <v>47805</v>
          </cell>
          <cell r="E1334">
            <v>2.5655322759689E-2</v>
          </cell>
        </row>
        <row r="1335">
          <cell r="A1335" t="str">
            <v>USD_LIBOR_6M_EOD</v>
          </cell>
          <cell r="C1335">
            <v>49632</v>
          </cell>
          <cell r="E1335">
            <v>2.69984739217102E-2</v>
          </cell>
        </row>
        <row r="1336">
          <cell r="A1336" t="str">
            <v>USD_LIBOR_6M_EOD</v>
          </cell>
          <cell r="C1336">
            <v>51459</v>
          </cell>
          <cell r="E1336">
            <v>2.7596683338165201E-2</v>
          </cell>
        </row>
        <row r="1337">
          <cell r="A1337" t="str">
            <v>USD_LIBOR_6M_EOD</v>
          </cell>
          <cell r="C1337">
            <v>53283</v>
          </cell>
          <cell r="E1337">
            <v>2.7914581150959399E-2</v>
          </cell>
        </row>
        <row r="1338">
          <cell r="A1338" t="str">
            <v>USD_LIBOR_6M_EOD</v>
          </cell>
          <cell r="C1338">
            <v>56935</v>
          </cell>
          <cell r="E1338">
            <v>2.8109518340497901E-2</v>
          </cell>
        </row>
        <row r="1339">
          <cell r="A1339" t="str">
            <v>USD_LIBOR_6M_EOD</v>
          </cell>
          <cell r="C1339">
            <v>60588</v>
          </cell>
          <cell r="E1339">
            <v>2.77507638976493E-2</v>
          </cell>
        </row>
        <row r="1340">
          <cell r="A1340" t="str">
            <v>USD_LIBOR_6M_EOD</v>
          </cell>
          <cell r="C1340">
            <v>64241</v>
          </cell>
          <cell r="E1340">
            <v>2.7116114090271599E-2</v>
          </cell>
        </row>
        <row r="1341">
          <cell r="A1341" t="str">
            <v>USD_LIBOR_EOD</v>
          </cell>
          <cell r="C1341">
            <v>42324</v>
          </cell>
          <cell r="E1341">
            <v>1.32818719476574E-3</v>
          </cell>
        </row>
        <row r="1342">
          <cell r="A1342" t="str">
            <v>USD_LIBOR_EOD</v>
          </cell>
          <cell r="C1342">
            <v>42325</v>
          </cell>
          <cell r="E1342">
            <v>1.3281884030350601E-3</v>
          </cell>
        </row>
        <row r="1343">
          <cell r="A1343" t="str">
            <v>USD_LIBOR_EOD</v>
          </cell>
          <cell r="C1343">
            <v>42332</v>
          </cell>
          <cell r="E1343">
            <v>1.48883230499158E-3</v>
          </cell>
        </row>
        <row r="1344">
          <cell r="A1344" t="str">
            <v>USD_LIBOR_EOD</v>
          </cell>
          <cell r="C1344">
            <v>42445</v>
          </cell>
          <cell r="E1344">
            <v>3.7858082618893898E-3</v>
          </cell>
        </row>
        <row r="1345">
          <cell r="A1345" t="str">
            <v>USD_LIBOR_EOD</v>
          </cell>
          <cell r="C1345">
            <v>42536</v>
          </cell>
          <cell r="E1345">
            <v>4.7511347481184601E-3</v>
          </cell>
        </row>
        <row r="1346">
          <cell r="A1346" t="str">
            <v>USD_LIBOR_EOD</v>
          </cell>
          <cell r="C1346">
            <v>42634</v>
          </cell>
          <cell r="E1346">
            <v>5.6494229191773604E-3</v>
          </cell>
        </row>
        <row r="1347">
          <cell r="A1347" t="str">
            <v>USD_LIBOR_EOD</v>
          </cell>
          <cell r="C1347">
            <v>42725</v>
          </cell>
          <cell r="E1347">
            <v>6.45365047295887E-3</v>
          </cell>
        </row>
        <row r="1348">
          <cell r="A1348" t="str">
            <v>USD_LIBOR_EOD</v>
          </cell>
          <cell r="C1348">
            <v>42809</v>
          </cell>
          <cell r="E1348">
            <v>7.2304722505104899E-3</v>
          </cell>
        </row>
        <row r="1349">
          <cell r="A1349" t="str">
            <v>USD_LIBOR_EOD</v>
          </cell>
          <cell r="C1349">
            <v>42907</v>
          </cell>
          <cell r="E1349">
            <v>8.0954585623451408E-3</v>
          </cell>
        </row>
        <row r="1350">
          <cell r="A1350" t="str">
            <v>USD_LIBOR_EOD</v>
          </cell>
          <cell r="C1350">
            <v>42998</v>
          </cell>
          <cell r="E1350">
            <v>8.8939325808976705E-3</v>
          </cell>
        </row>
        <row r="1351">
          <cell r="A1351" t="str">
            <v>USD_LIBOR_EOD</v>
          </cell>
          <cell r="C1351">
            <v>43089</v>
          </cell>
          <cell r="E1351">
            <v>9.6663611772716002E-3</v>
          </cell>
        </row>
        <row r="1352">
          <cell r="A1352" t="str">
            <v>USD_LIBOR_EOD</v>
          </cell>
          <cell r="C1352">
            <v>43180</v>
          </cell>
          <cell r="E1352">
            <v>1.0420556255010901E-2</v>
          </cell>
        </row>
        <row r="1353">
          <cell r="A1353" t="str">
            <v>USD_LIBOR_EOD</v>
          </cell>
          <cell r="C1353">
            <v>43271</v>
          </cell>
          <cell r="E1353">
            <v>1.1136942352000001E-2</v>
          </cell>
        </row>
        <row r="1354">
          <cell r="A1354" t="str">
            <v>USD_LIBOR_EOD</v>
          </cell>
          <cell r="C1354">
            <v>43362</v>
          </cell>
          <cell r="E1354">
            <v>1.1816301189572999E-2</v>
          </cell>
        </row>
        <row r="1355">
          <cell r="A1355" t="str">
            <v>USD_LIBOR_EOD</v>
          </cell>
          <cell r="C1355">
            <v>43453</v>
          </cell>
          <cell r="E1355">
            <v>1.24592318729616E-2</v>
          </cell>
        </row>
        <row r="1356">
          <cell r="A1356" t="str">
            <v>USD_LIBOR_EOD</v>
          </cell>
          <cell r="C1356">
            <v>43787</v>
          </cell>
          <cell r="E1356">
            <v>1.44233657523426E-2</v>
          </cell>
        </row>
        <row r="1357">
          <cell r="A1357" t="str">
            <v>USD_LIBOR_EOD</v>
          </cell>
          <cell r="C1357">
            <v>44152</v>
          </cell>
          <cell r="E1357">
            <v>1.6206212051859601E-2</v>
          </cell>
        </row>
        <row r="1358">
          <cell r="A1358" t="str">
            <v>USD_LIBOR_EOD</v>
          </cell>
          <cell r="C1358">
            <v>44517</v>
          </cell>
          <cell r="E1358">
            <v>1.7769016428592299E-2</v>
          </cell>
        </row>
        <row r="1359">
          <cell r="A1359" t="str">
            <v>USD_LIBOR_EOD</v>
          </cell>
          <cell r="C1359">
            <v>44882</v>
          </cell>
          <cell r="E1359">
            <v>1.9108388537591801E-2</v>
          </cell>
        </row>
        <row r="1360">
          <cell r="A1360" t="str">
            <v>USD_LIBOR_EOD</v>
          </cell>
          <cell r="C1360">
            <v>45247</v>
          </cell>
          <cell r="E1360">
            <v>2.0185728192422502E-2</v>
          </cell>
        </row>
        <row r="1361">
          <cell r="A1361" t="str">
            <v>USD_LIBOR_EOD</v>
          </cell>
          <cell r="C1361">
            <v>45614</v>
          </cell>
          <cell r="E1361">
            <v>2.1112309387338699E-2</v>
          </cell>
        </row>
        <row r="1362">
          <cell r="A1362" t="str">
            <v>USD_LIBOR_EOD</v>
          </cell>
          <cell r="C1362">
            <v>45978</v>
          </cell>
          <cell r="E1362">
            <v>2.1903148061033498E-2</v>
          </cell>
        </row>
        <row r="1363">
          <cell r="A1363" t="str">
            <v>USD_LIBOR_EOD</v>
          </cell>
          <cell r="C1363">
            <v>46708</v>
          </cell>
          <cell r="E1363">
            <v>2.3253940950673801E-2</v>
          </cell>
        </row>
        <row r="1364">
          <cell r="A1364" t="str">
            <v>USD_LIBOR_EOD</v>
          </cell>
          <cell r="C1364">
            <v>47805</v>
          </cell>
          <cell r="E1364">
            <v>2.4632249863906799E-2</v>
          </cell>
        </row>
        <row r="1365">
          <cell r="A1365" t="str">
            <v>USD_LIBOR_EOD</v>
          </cell>
          <cell r="C1365">
            <v>49632</v>
          </cell>
          <cell r="E1365">
            <v>2.5993535217778301E-2</v>
          </cell>
        </row>
        <row r="1366">
          <cell r="A1366" t="str">
            <v>USD_LIBOR_EOD</v>
          </cell>
          <cell r="C1366">
            <v>51459</v>
          </cell>
          <cell r="E1366">
            <v>2.6591691382317099E-2</v>
          </cell>
        </row>
        <row r="1367">
          <cell r="A1367" t="str">
            <v>USD_LIBOR_EOD</v>
          </cell>
          <cell r="C1367">
            <v>53283</v>
          </cell>
          <cell r="E1367">
            <v>2.69128538669299E-2</v>
          </cell>
        </row>
        <row r="1368">
          <cell r="A1368" t="str">
            <v>USD_LIBOR_EOD</v>
          </cell>
          <cell r="C1368">
            <v>56935</v>
          </cell>
          <cell r="E1368">
            <v>2.7104741144644201E-2</v>
          </cell>
        </row>
        <row r="1369">
          <cell r="A1369" t="str">
            <v>USD_LIBOR_EOD</v>
          </cell>
          <cell r="C1369">
            <v>60588</v>
          </cell>
          <cell r="E1369">
            <v>2.67141714535836E-2</v>
          </cell>
        </row>
        <row r="1370">
          <cell r="A1370" t="str">
            <v>USD_LIBOR_EOD</v>
          </cell>
          <cell r="C1370">
            <v>64241</v>
          </cell>
          <cell r="E1370">
            <v>2.6023768159872701E-2</v>
          </cell>
        </row>
        <row r="1371">
          <cell r="A1371" t="str">
            <v>ZAR_JIBAR_EOD</v>
          </cell>
          <cell r="C1371">
            <v>42324</v>
          </cell>
          <cell r="E1371">
            <v>5.7686322310516097E-2</v>
          </cell>
        </row>
        <row r="1372">
          <cell r="A1372" t="str">
            <v>ZAR_JIBAR_EOD</v>
          </cell>
          <cell r="C1372">
            <v>42328</v>
          </cell>
          <cell r="E1372">
            <v>5.8436897595543498E-2</v>
          </cell>
        </row>
        <row r="1373">
          <cell r="A1373" t="str">
            <v>ZAR_JIBAR_EOD</v>
          </cell>
          <cell r="C1373">
            <v>42352</v>
          </cell>
          <cell r="E1373">
            <v>6.1260356441021499E-2</v>
          </cell>
        </row>
        <row r="1374">
          <cell r="A1374" t="str">
            <v>ZAR_JIBAR_EOD</v>
          </cell>
          <cell r="C1374">
            <v>42382</v>
          </cell>
          <cell r="E1374">
            <v>6.2096669089712203E-2</v>
          </cell>
        </row>
        <row r="1375">
          <cell r="A1375" t="str">
            <v>ZAR_JIBAR_EOD</v>
          </cell>
          <cell r="C1375">
            <v>42415</v>
          </cell>
          <cell r="E1375">
            <v>6.2907657356923094E-2</v>
          </cell>
        </row>
        <row r="1376">
          <cell r="A1376" t="str">
            <v>ZAR_JIBAR_EOD</v>
          </cell>
          <cell r="C1376">
            <v>42503</v>
          </cell>
          <cell r="E1376">
            <v>6.4551365556803506E-2</v>
          </cell>
        </row>
        <row r="1377">
          <cell r="A1377" t="str">
            <v>ZAR_JIBAR_EOD</v>
          </cell>
          <cell r="C1377">
            <v>42597</v>
          </cell>
          <cell r="E1377">
            <v>6.5886895702902001E-2</v>
          </cell>
        </row>
        <row r="1378">
          <cell r="A1378" t="str">
            <v>ZAR_JIBAR_EOD</v>
          </cell>
          <cell r="C1378">
            <v>42688</v>
          </cell>
          <cell r="E1378">
            <v>6.7322887436002593E-2</v>
          </cell>
        </row>
        <row r="1379">
          <cell r="A1379" t="str">
            <v>ZAR_JIBAR_EOD</v>
          </cell>
          <cell r="C1379">
            <v>43052</v>
          </cell>
          <cell r="E1379">
            <v>7.1664891199284694E-2</v>
          </cell>
        </row>
        <row r="1380">
          <cell r="A1380" t="str">
            <v>ZAR_JIBAR_EOD</v>
          </cell>
          <cell r="C1380">
            <v>43417</v>
          </cell>
          <cell r="E1380">
            <v>7.5038370831796805E-2</v>
          </cell>
        </row>
        <row r="1381">
          <cell r="A1381" t="str">
            <v>ZAR_JIBAR_EOD</v>
          </cell>
          <cell r="C1381">
            <v>43782</v>
          </cell>
          <cell r="E1381">
            <v>7.7499903562104303E-2</v>
          </cell>
        </row>
        <row r="1382">
          <cell r="A1382" t="str">
            <v>ZAR_JIBAR_EOD</v>
          </cell>
          <cell r="C1382">
            <v>44148</v>
          </cell>
          <cell r="E1382">
            <v>7.9654228071964706E-2</v>
          </cell>
        </row>
        <row r="1383">
          <cell r="A1383" t="str">
            <v>ZAR_JIBAR_EOD</v>
          </cell>
          <cell r="C1383">
            <v>44515</v>
          </cell>
          <cell r="E1383">
            <v>8.1451084654759906E-2</v>
          </cell>
        </row>
        <row r="1384">
          <cell r="A1384" t="str">
            <v>ZAR_JIBAR_EOD</v>
          </cell>
          <cell r="C1384">
            <v>44879</v>
          </cell>
          <cell r="E1384">
            <v>8.2821076217398606E-2</v>
          </cell>
        </row>
        <row r="1385">
          <cell r="A1385" t="str">
            <v>ZAR_JIBAR_EOD</v>
          </cell>
          <cell r="C1385">
            <v>45243</v>
          </cell>
          <cell r="E1385">
            <v>8.4155017597761603E-2</v>
          </cell>
        </row>
        <row r="1386">
          <cell r="A1386" t="str">
            <v>ZAR_JIBAR_EOD</v>
          </cell>
          <cell r="C1386">
            <v>45609</v>
          </cell>
          <cell r="E1386">
            <v>8.5312938959127393E-2</v>
          </cell>
        </row>
        <row r="1387">
          <cell r="A1387" t="str">
            <v>ZAR_JIBAR_EOD</v>
          </cell>
          <cell r="C1387">
            <v>45974</v>
          </cell>
          <cell r="E1387">
            <v>8.6486089156467397E-2</v>
          </cell>
        </row>
        <row r="1388">
          <cell r="A1388" t="str">
            <v>ZAR_JIBAR_EOD</v>
          </cell>
          <cell r="C1388">
            <v>46706</v>
          </cell>
          <cell r="E1388">
            <v>8.85407452820684E-2</v>
          </cell>
        </row>
        <row r="1389">
          <cell r="A1389" t="str">
            <v>ZAR_JIBAR_EOD</v>
          </cell>
          <cell r="C1389">
            <v>47800</v>
          </cell>
          <cell r="E1389">
            <v>9.0470793696507096E-2</v>
          </cell>
        </row>
        <row r="1390">
          <cell r="A1390" t="str">
            <v>ZAR_JIBAR_EOD</v>
          </cell>
          <cell r="C1390">
            <v>49626</v>
          </cell>
          <cell r="E1390">
            <v>9.03605918383764E-2</v>
          </cell>
        </row>
        <row r="1391">
          <cell r="A1391" t="str">
            <v>ZAR_JIBAR_EOD</v>
          </cell>
          <cell r="C1391">
            <v>51453</v>
          </cell>
          <cell r="E1391">
            <v>8.8631217209196103E-2</v>
          </cell>
        </row>
        <row r="1392">
          <cell r="A1392" t="str">
            <v>ZAR_JIBAR_EOD</v>
          </cell>
          <cell r="C1392">
            <v>53279</v>
          </cell>
          <cell r="E1392">
            <v>8.4934622175086502E-2</v>
          </cell>
        </row>
      </sheetData>
      <sheetData sheetId="11">
        <row r="2">
          <cell r="A2" t="str">
            <v>AUD_AONIA_EOD</v>
          </cell>
          <cell r="F2">
            <v>0.99983564345586995</v>
          </cell>
        </row>
        <row r="3">
          <cell r="A3" t="str">
            <v>AUD_AONIA_EOD</v>
          </cell>
          <cell r="F3">
            <v>0.99945272299719701</v>
          </cell>
        </row>
        <row r="4">
          <cell r="A4" t="str">
            <v>AUD_AONIA_EOD</v>
          </cell>
          <cell r="F4">
            <v>0.99820255672505298</v>
          </cell>
        </row>
        <row r="5">
          <cell r="A5" t="str">
            <v>AUD_AONIA_EOD</v>
          </cell>
          <cell r="F5">
            <v>0.99641459725638504</v>
          </cell>
        </row>
        <row r="6">
          <cell r="A6" t="str">
            <v>AUD_AONIA_EOD</v>
          </cell>
          <cell r="F6">
            <v>0.99486369629335103</v>
          </cell>
        </row>
        <row r="7">
          <cell r="A7" t="str">
            <v>AUD_AONIA_EOD</v>
          </cell>
          <cell r="F7">
            <v>0.99334894331774504</v>
          </cell>
        </row>
        <row r="8">
          <cell r="A8" t="str">
            <v>AUD_AONIA_EOD</v>
          </cell>
          <cell r="F8">
            <v>0.99164248944591304</v>
          </cell>
        </row>
        <row r="9">
          <cell r="A9" t="str">
            <v>AUD_AONIA_EOD</v>
          </cell>
          <cell r="F9">
            <v>0.99021898035465705</v>
          </cell>
        </row>
        <row r="10">
          <cell r="A10" t="str">
            <v>AUD_AONIA_EOD</v>
          </cell>
          <cell r="F10">
            <v>0.98558767746284304</v>
          </cell>
        </row>
        <row r="11">
          <cell r="A11" t="str">
            <v>AUD_AONIA_EOD</v>
          </cell>
          <cell r="F11">
            <v>0.98104471302424301</v>
          </cell>
        </row>
        <row r="12">
          <cell r="A12" t="str">
            <v>AUD_AONIA_EOD</v>
          </cell>
          <cell r="F12">
            <v>0.97189310006584295</v>
          </cell>
        </row>
        <row r="13">
          <cell r="A13" t="str">
            <v>AUD_AONIA_EOD</v>
          </cell>
          <cell r="F13">
            <v>0.962439939893452</v>
          </cell>
        </row>
        <row r="14">
          <cell r="A14" t="str">
            <v>AUD_AONIA_EOD</v>
          </cell>
          <cell r="F14">
            <v>0.94179866122911504</v>
          </cell>
        </row>
        <row r="15">
          <cell r="A15" t="str">
            <v>AUD_AONIA_EOD</v>
          </cell>
          <cell r="F15">
            <v>0.91840540474892995</v>
          </cell>
        </row>
        <row r="16">
          <cell r="A16" t="str">
            <v>AUD_AONIA_EOD</v>
          </cell>
          <cell r="F16">
            <v>0.89298687927466003</v>
          </cell>
        </row>
        <row r="17">
          <cell r="A17" t="str">
            <v>AUD_AONIA_EOD</v>
          </cell>
          <cell r="F17">
            <v>0.83752703636737402</v>
          </cell>
        </row>
        <row r="18">
          <cell r="A18" t="str">
            <v>AUD_AONIA_EOD</v>
          </cell>
          <cell r="F18">
            <v>0.75455462588246403</v>
          </cell>
        </row>
        <row r="19">
          <cell r="A19" t="str">
            <v>AUD_AONIA_EOD</v>
          </cell>
          <cell r="F19">
            <v>0.69779929319080902</v>
          </cell>
        </row>
        <row r="20">
          <cell r="A20" t="str">
            <v>AUD_AONIA_EOD</v>
          </cell>
          <cell r="F20">
            <v>0.62375518627884297</v>
          </cell>
        </row>
        <row r="21">
          <cell r="A21" t="str">
            <v>AUD_AONIA_EOD</v>
          </cell>
          <cell r="F21">
            <v>0.51574421763573497</v>
          </cell>
        </row>
        <row r="22">
          <cell r="A22" t="str">
            <v>AUD_AONIA_EOD</v>
          </cell>
          <cell r="F22">
            <v>0.43190389696994702</v>
          </cell>
        </row>
        <row r="23">
          <cell r="A23" t="str">
            <v>AUD_AONIA_EOD</v>
          </cell>
          <cell r="F23">
            <v>0.36994981030554502</v>
          </cell>
        </row>
        <row r="24">
          <cell r="A24" t="str">
            <v>AUD_AONIA_EOD</v>
          </cell>
          <cell r="F24">
            <v>0.28116516374336797</v>
          </cell>
        </row>
        <row r="25">
          <cell r="A25" t="str">
            <v>AUD_BBSW_3M_EOD</v>
          </cell>
          <cell r="F25">
            <v>0.99425591932713098</v>
          </cell>
        </row>
        <row r="26">
          <cell r="A26" t="str">
            <v>AUD_BBSW_3M_EOD</v>
          </cell>
          <cell r="F26">
            <v>0.99290105289793296</v>
          </cell>
        </row>
        <row r="27">
          <cell r="A27" t="str">
            <v>AUD_BBSW_3M_EOD</v>
          </cell>
          <cell r="F27">
            <v>0.98760999200556399</v>
          </cell>
        </row>
        <row r="28">
          <cell r="A28" t="str">
            <v>AUD_BBSW_3M_EOD</v>
          </cell>
          <cell r="F28">
            <v>0.98247285213018898</v>
          </cell>
        </row>
        <row r="29">
          <cell r="A29" t="str">
            <v>AUD_BBSW_3M_EOD</v>
          </cell>
          <cell r="F29">
            <v>0.97739176694263297</v>
          </cell>
        </row>
        <row r="30">
          <cell r="A30" t="str">
            <v>AUD_BBSW_3M_EOD</v>
          </cell>
          <cell r="F30">
            <v>0.97231935406314896</v>
          </cell>
        </row>
        <row r="31">
          <cell r="A31" t="str">
            <v>AUD_BBSW_3M_EOD</v>
          </cell>
          <cell r="F31">
            <v>0.96720897193836497</v>
          </cell>
        </row>
        <row r="32">
          <cell r="A32" t="str">
            <v>AUD_BBSW_3M_EOD</v>
          </cell>
          <cell r="F32">
            <v>0.95800631129797698</v>
          </cell>
        </row>
        <row r="33">
          <cell r="A33" t="str">
            <v>AUD_BBSW_3M_EOD</v>
          </cell>
          <cell r="F33">
            <v>0.93558927045844498</v>
          </cell>
        </row>
        <row r="34">
          <cell r="A34" t="str">
            <v>AUD_BBSW_3M_EOD</v>
          </cell>
          <cell r="F34">
            <v>0.91048912681666605</v>
          </cell>
        </row>
        <row r="35">
          <cell r="A35" t="str">
            <v>AUD_BBSW_3M_EOD</v>
          </cell>
          <cell r="F35">
            <v>0.88332351349137805</v>
          </cell>
        </row>
        <row r="36">
          <cell r="A36" t="str">
            <v>AUD_BBSW_3M_EOD</v>
          </cell>
          <cell r="F36">
            <v>0.82522127284251001</v>
          </cell>
        </row>
        <row r="37">
          <cell r="A37" t="str">
            <v>AUD_BBSW_3M_EOD</v>
          </cell>
          <cell r="F37">
            <v>0.73863510127345799</v>
          </cell>
        </row>
        <row r="38">
          <cell r="A38" t="str">
            <v>AUD_BBSW_3M_EOD</v>
          </cell>
          <cell r="F38">
            <v>0.680216868331321</v>
          </cell>
        </row>
        <row r="39">
          <cell r="A39" t="str">
            <v>AUD_BBSW_3M_EOD</v>
          </cell>
          <cell r="F39">
            <v>0.60436244262884298</v>
          </cell>
        </row>
        <row r="40">
          <cell r="A40" t="str">
            <v>AUD_BBSW_3M_EOD</v>
          </cell>
          <cell r="F40">
            <v>0.49401417140916398</v>
          </cell>
        </row>
        <row r="41">
          <cell r="A41" t="str">
            <v>AUD_BBSW_3M_EOD</v>
          </cell>
          <cell r="F41">
            <v>0.40927004359991398</v>
          </cell>
        </row>
        <row r="42">
          <cell r="A42" t="str">
            <v>AUD_BBSW_3M_EOD</v>
          </cell>
          <cell r="F42">
            <v>0.34679885709374703</v>
          </cell>
        </row>
        <row r="43">
          <cell r="A43" t="str">
            <v>AUD_BBSW_3M_EOD</v>
          </cell>
          <cell r="F43">
            <v>0.25789139156243501</v>
          </cell>
        </row>
        <row r="44">
          <cell r="A44" t="str">
            <v>AUD_BBSW_6M_EOD</v>
          </cell>
          <cell r="F44">
            <v>0.98845834333504201</v>
          </cell>
        </row>
        <row r="45">
          <cell r="A45" t="str">
            <v>AUD_BBSW_6M_EOD</v>
          </cell>
          <cell r="F45">
            <v>0.97734328284430605</v>
          </cell>
        </row>
        <row r="46">
          <cell r="A46" t="str">
            <v>AUD_BBSW_6M_EOD</v>
          </cell>
          <cell r="F46">
            <v>0.95541458414507596</v>
          </cell>
        </row>
        <row r="47">
          <cell r="A47" t="str">
            <v>AUD_BBSW_6M_EOD</v>
          </cell>
          <cell r="F47">
            <v>0.93220007454980602</v>
          </cell>
        </row>
        <row r="48">
          <cell r="A48" t="str">
            <v>AUD_BBSW_6M_EOD</v>
          </cell>
          <cell r="F48">
            <v>0.90672349039289601</v>
          </cell>
        </row>
        <row r="49">
          <cell r="A49" t="str">
            <v>AUD_BBSW_6M_EOD</v>
          </cell>
          <cell r="F49">
            <v>0.87935925289715999</v>
          </cell>
        </row>
        <row r="50">
          <cell r="A50" t="str">
            <v>AUD_BBSW_6M_EOD</v>
          </cell>
          <cell r="F50">
            <v>0.82118254928538104</v>
          </cell>
        </row>
        <row r="51">
          <cell r="A51" t="str">
            <v>AUD_BBSW_6M_EOD</v>
          </cell>
          <cell r="F51">
            <v>0.73441979640427302</v>
          </cell>
        </row>
        <row r="52">
          <cell r="A52" t="str">
            <v>AUD_BBSW_6M_EOD</v>
          </cell>
          <cell r="F52">
            <v>0.67674351541691102</v>
          </cell>
        </row>
        <row r="53">
          <cell r="A53" t="str">
            <v>AUD_BBSW_6M_EOD</v>
          </cell>
          <cell r="F53">
            <v>0.60145717582010905</v>
          </cell>
        </row>
        <row r="54">
          <cell r="A54" t="str">
            <v>AUD_BBSW_6M_EOD</v>
          </cell>
          <cell r="F54">
            <v>0.49280470985468</v>
          </cell>
        </row>
        <row r="55">
          <cell r="A55" t="str">
            <v>AUD_BBSW_6M_EOD</v>
          </cell>
          <cell r="F55">
            <v>0.40905032795420398</v>
          </cell>
        </row>
        <row r="56">
          <cell r="A56" t="str">
            <v>AUD_BBSW_6M_EOD</v>
          </cell>
          <cell r="F56">
            <v>0.34717597960309499</v>
          </cell>
        </row>
        <row r="57">
          <cell r="A57" t="str">
            <v>AUD_BBSW_6M_EOD</v>
          </cell>
          <cell r="F57">
            <v>0.25779709439092102</v>
          </cell>
        </row>
        <row r="58">
          <cell r="A58" t="str">
            <v>AUD_BBSW_EOD</v>
          </cell>
          <cell r="F58">
            <v>0.99983564345586995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0.99303606785285403</v>
          </cell>
        </row>
        <row r="61">
          <cell r="A61" t="str">
            <v>AUD_BBSW_EOD</v>
          </cell>
          <cell r="F61">
            <v>0.98774428748058696</v>
          </cell>
        </row>
        <row r="62">
          <cell r="A62" t="str">
            <v>AUD_BBSW_EOD</v>
          </cell>
          <cell r="F62">
            <v>0.98260644905553196</v>
          </cell>
        </row>
        <row r="63">
          <cell r="A63" t="str">
            <v>AUD_BBSW_EOD</v>
          </cell>
          <cell r="F63">
            <v>0.97752467294062995</v>
          </cell>
        </row>
        <row r="64">
          <cell r="A64" t="str">
            <v>AUD_BBSW_EOD</v>
          </cell>
          <cell r="F64">
            <v>0.97245157031306895</v>
          </cell>
        </row>
        <row r="65">
          <cell r="A65" t="str">
            <v>AUD_BBSW_EOD</v>
          </cell>
          <cell r="F65">
            <v>0.967340493277137</v>
          </cell>
        </row>
        <row r="66">
          <cell r="A66" t="str">
            <v>AUD_BBSW_EOD</v>
          </cell>
          <cell r="F66">
            <v>0.95799550280329104</v>
          </cell>
        </row>
        <row r="67">
          <cell r="A67" t="str">
            <v>AUD_BBSW_EOD</v>
          </cell>
          <cell r="F67">
            <v>0.93556779349619401</v>
          </cell>
        </row>
        <row r="68">
          <cell r="A68" t="str">
            <v>AUD_BBSW_EOD</v>
          </cell>
          <cell r="F68">
            <v>0.90650492343343203</v>
          </cell>
        </row>
        <row r="69">
          <cell r="A69" t="str">
            <v>AUD_BBSW_EOD</v>
          </cell>
          <cell r="F69">
            <v>0.87911029109204597</v>
          </cell>
        </row>
        <row r="70">
          <cell r="A70" t="str">
            <v>AUD_BBSW_EOD</v>
          </cell>
          <cell r="F70">
            <v>0.82082103901070402</v>
          </cell>
        </row>
        <row r="71">
          <cell r="A71" t="str">
            <v>AUD_BBSW_EOD</v>
          </cell>
          <cell r="F71">
            <v>0.73387628573732899</v>
          </cell>
        </row>
        <row r="72">
          <cell r="A72" t="str">
            <v>AUD_BBSW_EOD</v>
          </cell>
          <cell r="F72">
            <v>0.67604597544464096</v>
          </cell>
        </row>
        <row r="73">
          <cell r="A73" t="str">
            <v>AUD_BBSW_EOD</v>
          </cell>
          <cell r="F73">
            <v>0.60062311574829297</v>
          </cell>
        </row>
        <row r="74">
          <cell r="A74" t="str">
            <v>AUD_BBSW_EOD</v>
          </cell>
          <cell r="F74">
            <v>0.49179036524448999</v>
          </cell>
        </row>
        <row r="75">
          <cell r="A75" t="str">
            <v>AUD_BBSW_EOD</v>
          </cell>
          <cell r="F75">
            <v>0.40806647427452802</v>
          </cell>
        </row>
        <row r="76">
          <cell r="A76" t="str">
            <v>AUD_BBSW_EOD</v>
          </cell>
          <cell r="F76">
            <v>0.34644982701555699</v>
          </cell>
        </row>
        <row r="77">
          <cell r="A77" t="str">
            <v>AUD_BBSW_EOD</v>
          </cell>
          <cell r="F77">
            <v>0.25775574420895903</v>
          </cell>
        </row>
        <row r="78">
          <cell r="A78" t="str">
            <v>CAD_CDOR_1M_EOD</v>
          </cell>
          <cell r="F78">
            <v>0.99930319820007196</v>
          </cell>
        </row>
        <row r="79">
          <cell r="A79" t="str">
            <v>CAD_CDOR_1M_EOD</v>
          </cell>
          <cell r="F79">
            <v>0.99877666186761205</v>
          </cell>
        </row>
        <row r="80">
          <cell r="A80" t="str">
            <v>CAD_CDOR_1M_EOD</v>
          </cell>
          <cell r="F80">
            <v>0.99795674706075899</v>
          </cell>
        </row>
        <row r="81">
          <cell r="A81" t="str">
            <v>CAD_CDOR_1M_EOD</v>
          </cell>
          <cell r="F81">
            <v>0.99617490597150904</v>
          </cell>
        </row>
        <row r="82">
          <cell r="A82" t="str">
            <v>CAD_CDOR_1M_EOD</v>
          </cell>
          <cell r="F82">
            <v>0.99420337879130005</v>
          </cell>
        </row>
        <row r="83">
          <cell r="A83" t="str">
            <v>CAD_CDOR_1M_EOD</v>
          </cell>
          <cell r="F83">
            <v>0.99155772872965697</v>
          </cell>
        </row>
        <row r="84">
          <cell r="A84" t="str">
            <v>CAD_CDOR_1M_EOD</v>
          </cell>
          <cell r="F84">
            <v>0.98329761825454098</v>
          </cell>
        </row>
        <row r="85">
          <cell r="A85" t="str">
            <v>CAD_CDOR_1M_EOD</v>
          </cell>
          <cell r="F85">
            <v>0.97189953954424302</v>
          </cell>
        </row>
        <row r="86">
          <cell r="A86" t="str">
            <v>CAD_CDOR_1M_EOD</v>
          </cell>
          <cell r="F86">
            <v>0.95806274102883204</v>
          </cell>
        </row>
        <row r="87">
          <cell r="A87" t="str">
            <v>CAD_CDOR_1M_EOD</v>
          </cell>
          <cell r="F87">
            <v>0.94122943877663001</v>
          </cell>
        </row>
        <row r="88">
          <cell r="A88" t="str">
            <v>CAD_CDOR_1M_EOD</v>
          </cell>
          <cell r="F88">
            <v>0.92091782039898196</v>
          </cell>
        </row>
        <row r="89">
          <cell r="A89" t="str">
            <v>CAD_CDOR_1M_EOD</v>
          </cell>
          <cell r="F89">
            <v>0.89817255761039405</v>
          </cell>
        </row>
        <row r="90">
          <cell r="A90" t="str">
            <v>CAD_CDOR_1M_EOD</v>
          </cell>
          <cell r="F90">
            <v>0.87302086976915805</v>
          </cell>
        </row>
        <row r="91">
          <cell r="A91" t="str">
            <v>CAD_CDOR_1M_EOD</v>
          </cell>
          <cell r="F91">
            <v>0.84713833036095398</v>
          </cell>
        </row>
        <row r="92">
          <cell r="A92" t="str">
            <v>CAD_CDOR_1M_EOD</v>
          </cell>
          <cell r="F92">
            <v>0.82141954915766802</v>
          </cell>
        </row>
        <row r="93">
          <cell r="A93" t="str">
            <v>CAD_CDOR_1M_EOD</v>
          </cell>
          <cell r="F93">
            <v>0.76828509331719697</v>
          </cell>
        </row>
        <row r="94">
          <cell r="A94" t="str">
            <v>CAD_CDOR_1M_EOD</v>
          </cell>
          <cell r="F94">
            <v>0.69437716557738605</v>
          </cell>
        </row>
        <row r="95">
          <cell r="A95" t="str">
            <v>CAD_CDOR_1M_EOD</v>
          </cell>
          <cell r="F95">
            <v>0.59634417021362895</v>
          </cell>
        </row>
        <row r="96">
          <cell r="A96" t="str">
            <v>CAD_CDOR_1M_EOD</v>
          </cell>
          <cell r="F96">
            <v>0.52423293918936897</v>
          </cell>
        </row>
        <row r="97">
          <cell r="A97" t="str">
            <v>CAD_CDOR_1M_EOD</v>
          </cell>
          <cell r="F97">
            <v>0.46252141619916398</v>
          </cell>
        </row>
        <row r="98">
          <cell r="A98" t="str">
            <v>CAD_CDOR_3M_EOD</v>
          </cell>
          <cell r="F98">
            <v>0.99786770707361105</v>
          </cell>
        </row>
        <row r="99">
          <cell r="A99" t="str">
            <v>CAD_CDOR_3M_EOD</v>
          </cell>
          <cell r="F99">
            <v>0.99728996816276105</v>
          </cell>
        </row>
        <row r="100">
          <cell r="A100" t="str">
            <v>CAD_CDOR_3M_EOD</v>
          </cell>
          <cell r="F100">
            <v>0.995330589724155</v>
          </cell>
        </row>
        <row r="101">
          <cell r="A101" t="str">
            <v>CAD_CDOR_3M_EOD</v>
          </cell>
          <cell r="F101">
            <v>0.99322639168884197</v>
          </cell>
        </row>
        <row r="102">
          <cell r="A102" t="str">
            <v>CAD_CDOR_3M_EOD</v>
          </cell>
          <cell r="F102">
            <v>0.991228853724339</v>
          </cell>
        </row>
        <row r="103">
          <cell r="A103" t="str">
            <v>CAD_CDOR_3M_EOD</v>
          </cell>
          <cell r="F103">
            <v>0.98240922023591304</v>
          </cell>
        </row>
        <row r="104">
          <cell r="A104" t="str">
            <v>CAD_CDOR_3M_EOD</v>
          </cell>
          <cell r="F104">
            <v>0.97025977005938302</v>
          </cell>
        </row>
        <row r="105">
          <cell r="A105" t="str">
            <v>CAD_CDOR_3M_EOD</v>
          </cell>
          <cell r="F105">
            <v>0.95548420456571204</v>
          </cell>
        </row>
        <row r="106">
          <cell r="A106" t="str">
            <v>CAD_CDOR_3M_EOD</v>
          </cell>
          <cell r="F106">
            <v>0.93764103282947997</v>
          </cell>
        </row>
        <row r="107">
          <cell r="A107" t="str">
            <v>CAD_CDOR_3M_EOD</v>
          </cell>
          <cell r="F107">
            <v>0.91678490082777997</v>
          </cell>
        </row>
        <row r="108">
          <cell r="A108" t="str">
            <v>CAD_CDOR_3M_EOD</v>
          </cell>
          <cell r="F108">
            <v>0.89349930702042901</v>
          </cell>
        </row>
        <row r="109">
          <cell r="A109" t="str">
            <v>CAD_CDOR_3M_EOD</v>
          </cell>
          <cell r="F109">
            <v>0.86840333330564001</v>
          </cell>
        </row>
        <row r="110">
          <cell r="A110" t="str">
            <v>CAD_CDOR_3M_EOD</v>
          </cell>
          <cell r="F110">
            <v>0.84226909372074699</v>
          </cell>
        </row>
        <row r="111">
          <cell r="A111" t="str">
            <v>CAD_CDOR_3M_EOD</v>
          </cell>
          <cell r="F111">
            <v>0.81630833650136203</v>
          </cell>
        </row>
        <row r="112">
          <cell r="A112" t="str">
            <v>CAD_CDOR_3M_EOD</v>
          </cell>
          <cell r="F112">
            <v>0.76322615672776295</v>
          </cell>
        </row>
        <row r="113">
          <cell r="A113" t="str">
            <v>CAD_CDOR_3M_EOD</v>
          </cell>
          <cell r="F113">
            <v>0.68953411241170504</v>
          </cell>
        </row>
        <row r="114">
          <cell r="A114" t="str">
            <v>CAD_CDOR_3M_EOD</v>
          </cell>
          <cell r="F114">
            <v>0.59201016372336102</v>
          </cell>
        </row>
        <row r="115">
          <cell r="A115" t="str">
            <v>CAD_CDOR_3M_EOD</v>
          </cell>
          <cell r="F115">
            <v>0.52014841291104097</v>
          </cell>
        </row>
        <row r="116">
          <cell r="A116" t="str">
            <v>CAD_CDOR_3M_EOD</v>
          </cell>
          <cell r="F116">
            <v>0.45949593795877902</v>
          </cell>
        </row>
        <row r="117">
          <cell r="A117" t="str">
            <v>CAD_CDOR_EOD</v>
          </cell>
          <cell r="F117">
            <v>0.999959045512955</v>
          </cell>
        </row>
        <row r="118">
          <cell r="A118" t="str">
            <v>CAD_CDOR_EOD</v>
          </cell>
          <cell r="F118">
            <v>0.99989164301322098</v>
          </cell>
        </row>
        <row r="119">
          <cell r="A119" t="str">
            <v>CAD_CDOR_EOD</v>
          </cell>
          <cell r="F119">
            <v>0.99930319820007196</v>
          </cell>
        </row>
        <row r="120">
          <cell r="A120" t="str">
            <v>CAD_CDOR_EOD</v>
          </cell>
          <cell r="F120">
            <v>0.99728946857282896</v>
          </cell>
        </row>
        <row r="121">
          <cell r="A121" t="str">
            <v>CAD_CDOR_EOD</v>
          </cell>
          <cell r="F121">
            <v>0.99533009111576998</v>
          </cell>
        </row>
        <row r="122">
          <cell r="A122" t="str">
            <v>CAD_CDOR_EOD</v>
          </cell>
          <cell r="F122">
            <v>0.99322589413454898</v>
          </cell>
        </row>
        <row r="123">
          <cell r="A123" t="str">
            <v>CAD_CDOR_EOD</v>
          </cell>
          <cell r="F123">
            <v>0.99122835717070801</v>
          </cell>
        </row>
        <row r="124">
          <cell r="A124" t="str">
            <v>CAD_CDOR_EOD</v>
          </cell>
          <cell r="F124">
            <v>0.98240303997168499</v>
          </cell>
        </row>
        <row r="125">
          <cell r="A125" t="str">
            <v>CAD_CDOR_EOD</v>
          </cell>
          <cell r="F125">
            <v>0.97024115815985201</v>
          </cell>
        </row>
        <row r="126">
          <cell r="A126" t="str">
            <v>CAD_CDOR_EOD</v>
          </cell>
          <cell r="F126">
            <v>0.95544300690039596</v>
          </cell>
        </row>
        <row r="127">
          <cell r="A127" t="str">
            <v>CAD_CDOR_EOD</v>
          </cell>
          <cell r="F127">
            <v>0.93755774939786896</v>
          </cell>
        </row>
        <row r="128">
          <cell r="A128" t="str">
            <v>CAD_CDOR_EOD</v>
          </cell>
          <cell r="F128">
            <v>0.91663224705808899</v>
          </cell>
        </row>
        <row r="129">
          <cell r="A129" t="str">
            <v>CAD_CDOR_EOD</v>
          </cell>
          <cell r="F129">
            <v>0.89325290077402697</v>
          </cell>
        </row>
        <row r="130">
          <cell r="A130" t="str">
            <v>CAD_CDOR_EOD</v>
          </cell>
          <cell r="F130">
            <v>0.86804394346470903</v>
          </cell>
        </row>
        <row r="131">
          <cell r="A131" t="str">
            <v>CAD_CDOR_EOD</v>
          </cell>
          <cell r="F131">
            <v>0.84177842985762397</v>
          </cell>
        </row>
        <row r="132">
          <cell r="A132" t="str">
            <v>CAD_CDOR_EOD</v>
          </cell>
          <cell r="F132">
            <v>0.81568983070267498</v>
          </cell>
        </row>
        <row r="133">
          <cell r="A133" t="str">
            <v>CAD_CDOR_EOD</v>
          </cell>
          <cell r="F133">
            <v>0.76232741899581702</v>
          </cell>
        </row>
        <row r="134">
          <cell r="A134" t="str">
            <v>CAD_CDOR_EOD</v>
          </cell>
          <cell r="F134">
            <v>0.68826057958058995</v>
          </cell>
        </row>
        <row r="135">
          <cell r="A135" t="str">
            <v>CAD_CDOR_EOD</v>
          </cell>
          <cell r="F135">
            <v>0.59045976303958103</v>
          </cell>
        </row>
        <row r="136">
          <cell r="A136" t="str">
            <v>CAD_CDOR_EOD</v>
          </cell>
          <cell r="F136">
            <v>0.51874395838040899</v>
          </cell>
        </row>
        <row r="137">
          <cell r="A137" t="str">
            <v>CAD_CDOR_EOD</v>
          </cell>
          <cell r="F137">
            <v>0.45830947127758098</v>
          </cell>
        </row>
        <row r="138">
          <cell r="A138" t="str">
            <v>CAD_CORRA_EOD</v>
          </cell>
          <cell r="F138">
            <v>0.999959045512955</v>
          </cell>
        </row>
        <row r="139">
          <cell r="A139" t="str">
            <v>CAD_CORRA_EOD</v>
          </cell>
          <cell r="F139">
            <v>0.99986316822285204</v>
          </cell>
        </row>
        <row r="140">
          <cell r="A140" t="str">
            <v>CAD_CORRA_EOD</v>
          </cell>
          <cell r="F140">
            <v>0.99954950406546805</v>
          </cell>
        </row>
        <row r="141">
          <cell r="A141" t="str">
            <v>CAD_CORRA_EOD</v>
          </cell>
          <cell r="F141">
            <v>0.99910083158436203</v>
          </cell>
        </row>
        <row r="142">
          <cell r="A142" t="str">
            <v>CAD_CORRA_EOD</v>
          </cell>
          <cell r="F142">
            <v>0.99870962784713202</v>
          </cell>
        </row>
        <row r="143">
          <cell r="A143" t="str">
            <v>CAD_CORRA_EOD</v>
          </cell>
          <cell r="F143">
            <v>0.99832249408084295</v>
          </cell>
        </row>
        <row r="144">
          <cell r="A144" t="str">
            <v>CAD_CORRA_EOD</v>
          </cell>
          <cell r="F144">
            <v>0.997881292626426</v>
          </cell>
        </row>
        <row r="145">
          <cell r="A145" t="str">
            <v>CAD_CORRA_EOD</v>
          </cell>
          <cell r="F145">
            <v>0.99751023531920602</v>
          </cell>
        </row>
        <row r="146">
          <cell r="A146" t="str">
            <v>CAD_CORRA_EOD</v>
          </cell>
          <cell r="F146">
            <v>0.99709045724378498</v>
          </cell>
        </row>
        <row r="147">
          <cell r="A147" t="str">
            <v>CAD_CORRA_EOD</v>
          </cell>
          <cell r="F147">
            <v>0.99666758494612195</v>
          </cell>
        </row>
        <row r="148">
          <cell r="A148" t="str">
            <v>CAD_CORRA_EOD</v>
          </cell>
          <cell r="F148">
            <v>0.99629432015885799</v>
          </cell>
        </row>
        <row r="149">
          <cell r="A149" t="str">
            <v>CAD_CORRA_EOD</v>
          </cell>
          <cell r="F149">
            <v>0.99586066959974295</v>
          </cell>
        </row>
        <row r="150">
          <cell r="A150" t="str">
            <v>CAD_CORRA_EOD</v>
          </cell>
          <cell r="F150">
            <v>0.99543687125967295</v>
          </cell>
        </row>
        <row r="151">
          <cell r="A151" t="str">
            <v>CAD_CORRA_EOD</v>
          </cell>
          <cell r="F151">
            <v>0.99505495126288002</v>
          </cell>
        </row>
        <row r="152">
          <cell r="A152" t="str">
            <v>CAD_CORRA_EOD</v>
          </cell>
          <cell r="F152">
            <v>0.99213876358852504</v>
          </cell>
        </row>
        <row r="153">
          <cell r="A153" t="str">
            <v>CAD_CORRA_EOD</v>
          </cell>
          <cell r="F153">
            <v>0.98830227397405102</v>
          </cell>
        </row>
        <row r="154">
          <cell r="A154" t="str">
            <v>CAD_CORRA_EOD</v>
          </cell>
          <cell r="F154">
            <v>0.97878414323864005</v>
          </cell>
        </row>
        <row r="155">
          <cell r="A155" t="str">
            <v>CAD_CORRA_EOD</v>
          </cell>
          <cell r="F155">
            <v>0.96662138578122703</v>
          </cell>
        </row>
        <row r="156">
          <cell r="A156" t="str">
            <v>CAD_CORRA_EOD</v>
          </cell>
          <cell r="F156">
            <v>0.951504215145204</v>
          </cell>
        </row>
        <row r="157">
          <cell r="A157" t="str">
            <v>CAD_CORRA_EOD</v>
          </cell>
          <cell r="F157">
            <v>0.91178595991945899</v>
          </cell>
        </row>
        <row r="158">
          <cell r="A158" t="str">
            <v>CAD_CORRA_EOD</v>
          </cell>
          <cell r="F158">
            <v>0.83990981210674798</v>
          </cell>
        </row>
        <row r="159">
          <cell r="A159" t="str">
            <v>CAD_CORRA_EOD</v>
          </cell>
          <cell r="F159">
            <v>0.78946702410308101</v>
          </cell>
        </row>
        <row r="160">
          <cell r="A160" t="str">
            <v>CAD_CORRA_EOD</v>
          </cell>
          <cell r="F160">
            <v>0.71878966429301006</v>
          </cell>
        </row>
        <row r="161">
          <cell r="A161" t="str">
            <v>CAD_CORRA_EOD</v>
          </cell>
          <cell r="F161">
            <v>0.62583861545955299</v>
          </cell>
        </row>
        <row r="162">
          <cell r="A162" t="str">
            <v>CAD_CORRA_EOD</v>
          </cell>
          <cell r="F162">
            <v>0.49939390412380702</v>
          </cell>
        </row>
        <row r="163">
          <cell r="A163" t="str">
            <v>CHF_LIBOR_12M_EOD</v>
          </cell>
          <cell r="F163">
            <v>1.0070169649658001</v>
          </cell>
        </row>
        <row r="164">
          <cell r="A164" t="str">
            <v>CHF_LIBOR_12M_EOD</v>
          </cell>
          <cell r="F164">
            <v>1.0155804598092699</v>
          </cell>
        </row>
        <row r="165">
          <cell r="A165" t="str">
            <v>CHF_LIBOR_12M_EOD</v>
          </cell>
          <cell r="F165">
            <v>1.0221238202690399</v>
          </cell>
        </row>
        <row r="166">
          <cell r="A166" t="str">
            <v>CHF_LIBOR_12M_EOD</v>
          </cell>
          <cell r="F166">
            <v>1.02545313286178</v>
          </cell>
        </row>
        <row r="167">
          <cell r="A167" t="str">
            <v>CHF_LIBOR_12M_EOD</v>
          </cell>
          <cell r="F167">
            <v>1.02512575336385</v>
          </cell>
        </row>
        <row r="168">
          <cell r="A168" t="str">
            <v>CHF_LIBOR_12M_EOD</v>
          </cell>
          <cell r="F168">
            <v>1.02099424968852</v>
          </cell>
        </row>
        <row r="169">
          <cell r="A169" t="str">
            <v>CHF_LIBOR_12M_EOD</v>
          </cell>
          <cell r="F169">
            <v>1.0139320578528399</v>
          </cell>
        </row>
        <row r="170">
          <cell r="A170" t="str">
            <v>CHF_LIBOR_12M_EOD</v>
          </cell>
          <cell r="F170">
            <v>1.0053205754068499</v>
          </cell>
        </row>
        <row r="171">
          <cell r="A171" t="str">
            <v>CHF_LIBOR_12M_EOD</v>
          </cell>
          <cell r="F171">
            <v>0.99503001762836796</v>
          </cell>
        </row>
        <row r="172">
          <cell r="A172" t="str">
            <v>CHF_LIBOR_12M_EOD</v>
          </cell>
          <cell r="F172">
            <v>0.98403356766308003</v>
          </cell>
        </row>
        <row r="173">
          <cell r="A173" t="str">
            <v>CHF_LIBOR_12M_EOD</v>
          </cell>
          <cell r="F173">
            <v>0.96104430709977096</v>
          </cell>
        </row>
        <row r="174">
          <cell r="A174" t="str">
            <v>CHF_LIBOR_12M_EOD</v>
          </cell>
          <cell r="F174">
            <v>0.924233966620568</v>
          </cell>
        </row>
        <row r="175">
          <cell r="A175" t="str">
            <v>CHF_LIBOR_12M_EOD</v>
          </cell>
          <cell r="F175">
            <v>0.86521244842629097</v>
          </cell>
        </row>
        <row r="176">
          <cell r="A176" t="str">
            <v>CHF_LIBOR_12M_EOD</v>
          </cell>
          <cell r="F176">
            <v>0.80878163038434603</v>
          </cell>
        </row>
        <row r="177">
          <cell r="A177" t="str">
            <v>CHF_LIBOR_12M_EOD</v>
          </cell>
          <cell r="F177">
            <v>0.76066688839672902</v>
          </cell>
        </row>
        <row r="178">
          <cell r="A178" t="str">
            <v>CHF_LIBOR_12M_EOD</v>
          </cell>
          <cell r="F178">
            <v>0.66902825950551204</v>
          </cell>
        </row>
        <row r="179">
          <cell r="A179" t="str">
            <v>CHF_LIBOR_3M_EOD</v>
          </cell>
          <cell r="F179">
            <v>1.0021056657944001</v>
          </cell>
        </row>
        <row r="180">
          <cell r="A180" t="str">
            <v>CHF_LIBOR_3M_EOD</v>
          </cell>
          <cell r="F180">
            <v>1.0031579065219001</v>
          </cell>
        </row>
        <row r="181">
          <cell r="A181" t="str">
            <v>CHF_LIBOR_3M_EOD</v>
          </cell>
          <cell r="F181">
            <v>1.0058538385109701</v>
          </cell>
        </row>
        <row r="182">
          <cell r="A182" t="str">
            <v>CHF_LIBOR_3M_EOD</v>
          </cell>
          <cell r="F182">
            <v>1.00887678352627</v>
          </cell>
        </row>
        <row r="183">
          <cell r="A183" t="str">
            <v>CHF_LIBOR_3M_EOD</v>
          </cell>
          <cell r="F183">
            <v>1.01171907900352</v>
          </cell>
        </row>
        <row r="184">
          <cell r="A184" t="str">
            <v>CHF_LIBOR_3M_EOD</v>
          </cell>
          <cell r="F184">
            <v>1.02139689468402</v>
          </cell>
        </row>
        <row r="185">
          <cell r="A185" t="str">
            <v>CHF_LIBOR_3M_EOD</v>
          </cell>
          <cell r="F185">
            <v>1.03077163049676</v>
          </cell>
        </row>
        <row r="186">
          <cell r="A186" t="str">
            <v>CHF_LIBOR_3M_EOD</v>
          </cell>
          <cell r="F186">
            <v>1.0370079111669299</v>
          </cell>
        </row>
        <row r="187">
          <cell r="A187" t="str">
            <v>CHF_LIBOR_3M_EOD</v>
          </cell>
          <cell r="F187">
            <v>1.03955109383186</v>
          </cell>
        </row>
        <row r="188">
          <cell r="A188" t="str">
            <v>CHF_LIBOR_3M_EOD</v>
          </cell>
          <cell r="F188">
            <v>1.03823079404407</v>
          </cell>
        </row>
        <row r="189">
          <cell r="A189" t="str">
            <v>CHF_LIBOR_3M_EOD</v>
          </cell>
          <cell r="F189">
            <v>1.03371782907606</v>
          </cell>
        </row>
        <row r="190">
          <cell r="A190" t="str">
            <v>CHF_LIBOR_3M_EOD</v>
          </cell>
          <cell r="F190">
            <v>1.0273301301628099</v>
          </cell>
        </row>
        <row r="191">
          <cell r="A191" t="str">
            <v>CHF_LIBOR_3M_EOD</v>
          </cell>
          <cell r="F191">
            <v>1.019317746037</v>
          </cell>
        </row>
        <row r="192">
          <cell r="A192" t="str">
            <v>CHF_LIBOR_3M_EOD</v>
          </cell>
          <cell r="F192">
            <v>1.0102107044928199</v>
          </cell>
        </row>
        <row r="193">
          <cell r="A193" t="str">
            <v>CHF_LIBOR_3M_EOD</v>
          </cell>
          <cell r="F193">
            <v>0.99023714173394894</v>
          </cell>
        </row>
        <row r="194">
          <cell r="A194" t="str">
            <v>CHF_LIBOR_3M_EOD</v>
          </cell>
          <cell r="F194">
            <v>0.95679604672892304</v>
          </cell>
        </row>
        <row r="195">
          <cell r="A195" t="str">
            <v>CHF_LIBOR_3M_EOD</v>
          </cell>
          <cell r="F195">
            <v>0.90175362540297899</v>
          </cell>
        </row>
        <row r="196">
          <cell r="A196" t="str">
            <v>CHF_LIBOR_3M_EOD</v>
          </cell>
          <cell r="F196">
            <v>0.84881134857810503</v>
          </cell>
        </row>
        <row r="197">
          <cell r="A197" t="str">
            <v>CHF_LIBOR_3M_EOD</v>
          </cell>
          <cell r="F197">
            <v>0.80412413942862104</v>
          </cell>
        </row>
        <row r="198">
          <cell r="A198" t="str">
            <v>CHF_LIBOR_3M_EOD</v>
          </cell>
          <cell r="F198">
            <v>0.74939504508527599</v>
          </cell>
        </row>
        <row r="199">
          <cell r="A199" t="str">
            <v>CHF_LIBOR_6M_EOD</v>
          </cell>
          <cell r="F199">
            <v>1.0039419788485799</v>
          </cell>
        </row>
        <row r="200">
          <cell r="A200" t="str">
            <v>CHF_LIBOR_6M_EOD</v>
          </cell>
          <cell r="F200">
            <v>1.0089632751695501</v>
          </cell>
        </row>
        <row r="201">
          <cell r="A201" t="str">
            <v>CHF_LIBOR_6M_EOD</v>
          </cell>
          <cell r="F201">
            <v>1.01387398366654</v>
          </cell>
        </row>
        <row r="202">
          <cell r="A202" t="str">
            <v>CHF_LIBOR_6M_EOD</v>
          </cell>
          <cell r="F202">
            <v>1.01867015680676</v>
          </cell>
        </row>
        <row r="203">
          <cell r="A203" t="str">
            <v>CHF_LIBOR_6M_EOD</v>
          </cell>
          <cell r="F203">
            <v>1.0264862915909601</v>
          </cell>
        </row>
        <row r="204">
          <cell r="A204" t="str">
            <v>CHF_LIBOR_6M_EOD</v>
          </cell>
          <cell r="F204">
            <v>1.03097057958019</v>
          </cell>
        </row>
        <row r="205">
          <cell r="A205" t="str">
            <v>CHF_LIBOR_6M_EOD</v>
          </cell>
          <cell r="F205">
            <v>1.0316201951802999</v>
          </cell>
        </row>
        <row r="206">
          <cell r="A206" t="str">
            <v>CHF_LIBOR_6M_EOD</v>
          </cell>
          <cell r="F206">
            <v>1.0284368740860399</v>
          </cell>
        </row>
        <row r="207">
          <cell r="A207" t="str">
            <v>CHF_LIBOR_6M_EOD</v>
          </cell>
          <cell r="F207">
            <v>1.02236125767596</v>
          </cell>
        </row>
        <row r="208">
          <cell r="A208" t="str">
            <v>CHF_LIBOR_6M_EOD</v>
          </cell>
          <cell r="F208">
            <v>1.01445320161708</v>
          </cell>
        </row>
        <row r="209">
          <cell r="A209" t="str">
            <v>CHF_LIBOR_6M_EOD</v>
          </cell>
          <cell r="F209">
            <v>1.00518719117462</v>
          </cell>
        </row>
        <row r="210">
          <cell r="A210" t="str">
            <v>CHF_LIBOR_6M_EOD</v>
          </cell>
          <cell r="F210">
            <v>0.99517985961241195</v>
          </cell>
        </row>
        <row r="211">
          <cell r="A211" t="str">
            <v>CHF_LIBOR_6M_EOD</v>
          </cell>
          <cell r="F211">
            <v>0.97379252610662703</v>
          </cell>
        </row>
        <row r="212">
          <cell r="A212" t="str">
            <v>CHF_LIBOR_6M_EOD</v>
          </cell>
          <cell r="F212">
            <v>0.93953981014312304</v>
          </cell>
        </row>
        <row r="213">
          <cell r="A213" t="str">
            <v>CHF_LIBOR_6M_EOD</v>
          </cell>
          <cell r="F213">
            <v>0.88385369192944396</v>
          </cell>
        </row>
        <row r="214">
          <cell r="A214" t="str">
            <v>CHF_LIBOR_6M_EOD</v>
          </cell>
          <cell r="F214">
            <v>0.830015521824228</v>
          </cell>
        </row>
        <row r="215">
          <cell r="A215" t="str">
            <v>CHF_LIBOR_6M_EOD</v>
          </cell>
          <cell r="F215">
            <v>0.78471055490667496</v>
          </cell>
        </row>
        <row r="216">
          <cell r="A216" t="str">
            <v>CHF_LIBOR_6M_EOD</v>
          </cell>
          <cell r="F216">
            <v>0.72513125768842002</v>
          </cell>
        </row>
        <row r="217">
          <cell r="A217" t="str">
            <v>CHF_LIBOR_EOD</v>
          </cell>
          <cell r="F217">
            <v>1.00006467084871</v>
          </cell>
        </row>
        <row r="218">
          <cell r="A218" t="str">
            <v>CHF_LIBOR_EOD</v>
          </cell>
          <cell r="F218">
            <v>1.0000862282629699</v>
          </cell>
        </row>
        <row r="219">
          <cell r="A219" t="str">
            <v>CHF_LIBOR_EOD</v>
          </cell>
          <cell r="F219">
            <v>1.0002420159569501</v>
          </cell>
        </row>
        <row r="220">
          <cell r="A220" t="str">
            <v>CHF_LIBOR_EOD</v>
          </cell>
          <cell r="F220">
            <v>1.00319379308122</v>
          </cell>
        </row>
        <row r="221">
          <cell r="A221" t="str">
            <v>CHF_LIBOR_EOD</v>
          </cell>
          <cell r="F221">
            <v>1.00588982151345</v>
          </cell>
        </row>
        <row r="222">
          <cell r="A222" t="str">
            <v>CHF_LIBOR_EOD</v>
          </cell>
          <cell r="F222">
            <v>1.00891287467033</v>
          </cell>
        </row>
        <row r="223">
          <cell r="A223" t="str">
            <v>CHF_LIBOR_EOD</v>
          </cell>
          <cell r="F223">
            <v>1.01175527182669</v>
          </cell>
        </row>
        <row r="224">
          <cell r="A224" t="str">
            <v>CHF_LIBOR_EOD</v>
          </cell>
          <cell r="F224">
            <v>1.0186883670070701</v>
          </cell>
        </row>
        <row r="225">
          <cell r="A225" t="str">
            <v>CHF_LIBOR_EOD</v>
          </cell>
          <cell r="F225">
            <v>1.0265003513961199</v>
          </cell>
        </row>
        <row r="226">
          <cell r="A226" t="str">
            <v>CHF_LIBOR_EOD</v>
          </cell>
          <cell r="F226">
            <v>1.0309687608671501</v>
          </cell>
        </row>
        <row r="227">
          <cell r="A227" t="str">
            <v>CHF_LIBOR_EOD</v>
          </cell>
          <cell r="F227">
            <v>1.0315902838150199</v>
          </cell>
        </row>
        <row r="228">
          <cell r="A228" t="str">
            <v>CHF_LIBOR_EOD</v>
          </cell>
          <cell r="F228">
            <v>1.02836155829374</v>
          </cell>
        </row>
        <row r="229">
          <cell r="A229" t="str">
            <v>CHF_LIBOR_EOD</v>
          </cell>
          <cell r="F229">
            <v>1.0222206129860001</v>
          </cell>
        </row>
        <row r="230">
          <cell r="A230" t="str">
            <v>CHF_LIBOR_EOD</v>
          </cell>
          <cell r="F230">
            <v>1.0142330468297001</v>
          </cell>
        </row>
        <row r="231">
          <cell r="A231" t="str">
            <v>CHF_LIBOR_EOD</v>
          </cell>
          <cell r="F231">
            <v>1.0048770020178599</v>
          </cell>
        </row>
        <row r="232">
          <cell r="A232" t="str">
            <v>CHF_LIBOR_EOD</v>
          </cell>
          <cell r="F232">
            <v>0.99477836664064601</v>
          </cell>
        </row>
        <row r="233">
          <cell r="A233" t="str">
            <v>CHF_LIBOR_EOD</v>
          </cell>
          <cell r="F233">
            <v>0.97321556492240802</v>
          </cell>
        </row>
        <row r="234">
          <cell r="A234" t="str">
            <v>CHF_LIBOR_EOD</v>
          </cell>
          <cell r="F234">
            <v>0.93868678717853604</v>
          </cell>
        </row>
        <row r="235">
          <cell r="A235" t="str">
            <v>CHF_LIBOR_EOD</v>
          </cell>
          <cell r="F235">
            <v>0.88260439228424403</v>
          </cell>
        </row>
        <row r="236">
          <cell r="A236" t="str">
            <v>CHF_LIBOR_EOD</v>
          </cell>
          <cell r="F236">
            <v>0.82844161990276499</v>
          </cell>
        </row>
        <row r="237">
          <cell r="A237" t="str">
            <v>CHF_LIBOR_EOD</v>
          </cell>
          <cell r="F237">
            <v>0.782956482827038</v>
          </cell>
        </row>
        <row r="238">
          <cell r="A238" t="str">
            <v>CHF_LIBOR_EOD</v>
          </cell>
          <cell r="F238">
            <v>0.72354387406342602</v>
          </cell>
        </row>
        <row r="239">
          <cell r="A239" t="str">
            <v>CHF_TOIS_EOD</v>
          </cell>
          <cell r="F239">
            <v>1.00004396026575</v>
          </cell>
        </row>
        <row r="240">
          <cell r="A240" t="str">
            <v>CHF_TOIS_EOD</v>
          </cell>
          <cell r="F240">
            <v>1.0000586139023899</v>
          </cell>
        </row>
        <row r="241">
          <cell r="A241" t="str">
            <v>CHF_TOIS_EOD</v>
          </cell>
          <cell r="F241">
            <v>1.0005372041984</v>
          </cell>
        </row>
        <row r="242">
          <cell r="A242" t="str">
            <v>CHF_TOIS_EOD</v>
          </cell>
          <cell r="F242">
            <v>1.0011465821409</v>
          </cell>
        </row>
        <row r="243">
          <cell r="A243" t="str">
            <v>CHF_TOIS_EOD</v>
          </cell>
          <cell r="F243">
            <v>1.00181618909324</v>
          </cell>
        </row>
        <row r="244">
          <cell r="A244" t="str">
            <v>CHF_TOIS_EOD</v>
          </cell>
          <cell r="F244">
            <v>1.00248012320387</v>
          </cell>
        </row>
        <row r="245">
          <cell r="A245" t="str">
            <v>CHF_TOIS_EOD</v>
          </cell>
          <cell r="F245">
            <v>1.0032987358166201</v>
          </cell>
        </row>
        <row r="246">
          <cell r="A246" t="str">
            <v>CHF_TOIS_EOD</v>
          </cell>
          <cell r="F246">
            <v>1.0040228867124701</v>
          </cell>
        </row>
        <row r="247">
          <cell r="A247" t="str">
            <v>CHF_TOIS_EOD</v>
          </cell>
          <cell r="F247">
            <v>1.00482469280194</v>
          </cell>
        </row>
        <row r="248">
          <cell r="A248" t="str">
            <v>CHF_TOIS_EOD</v>
          </cell>
          <cell r="F248">
            <v>1.0056923347462501</v>
          </cell>
        </row>
        <row r="249">
          <cell r="A249" t="str">
            <v>CHF_TOIS_EOD</v>
          </cell>
          <cell r="F249">
            <v>1.00654646994224</v>
          </cell>
        </row>
        <row r="250">
          <cell r="A250" t="str">
            <v>CHF_TOIS_EOD</v>
          </cell>
          <cell r="F250">
            <v>1.00740925599155</v>
          </cell>
        </row>
        <row r="251">
          <cell r="A251" t="str">
            <v>CHF_TOIS_EOD</v>
          </cell>
          <cell r="F251">
            <v>1.0081768647577001</v>
          </cell>
        </row>
        <row r="252">
          <cell r="A252" t="str">
            <v>CHF_TOIS_EOD</v>
          </cell>
          <cell r="F252">
            <v>1.00903740714015</v>
          </cell>
        </row>
        <row r="253">
          <cell r="A253" t="str">
            <v>CHF_TOIS_EOD</v>
          </cell>
          <cell r="F253">
            <v>1.0116061424816301</v>
          </cell>
        </row>
        <row r="254">
          <cell r="A254" t="str">
            <v>CHF_TOIS_EOD</v>
          </cell>
          <cell r="F254">
            <v>1.0140102950443799</v>
          </cell>
        </row>
        <row r="255">
          <cell r="A255" t="str">
            <v>CHF_TOIS_EOD</v>
          </cell>
          <cell r="F255">
            <v>1.01647131008638</v>
          </cell>
        </row>
        <row r="256">
          <cell r="A256" t="str">
            <v>CHF_TOIS_EOD</v>
          </cell>
          <cell r="F256">
            <v>1.0187625092428501</v>
          </cell>
        </row>
        <row r="257">
          <cell r="A257" t="str">
            <v>CHF_TOIS_EOD</v>
          </cell>
          <cell r="F257">
            <v>1.02745530040471</v>
          </cell>
        </row>
        <row r="258">
          <cell r="A258" t="str">
            <v>CHF_TOIS_EOD</v>
          </cell>
          <cell r="F258">
            <v>1.0329523557637601</v>
          </cell>
        </row>
        <row r="259">
          <cell r="A259" t="str">
            <v>CHF_TOIS_EOD</v>
          </cell>
          <cell r="F259">
            <v>1.0363031884821601</v>
          </cell>
        </row>
        <row r="260">
          <cell r="A260" t="str">
            <v>CHF_TOIS_EOD</v>
          </cell>
          <cell r="F260">
            <v>1.0356916075218201</v>
          </cell>
        </row>
        <row r="261">
          <cell r="A261" t="str">
            <v>CHF_TOIS_EOD</v>
          </cell>
          <cell r="F261">
            <v>1.03216940682497</v>
          </cell>
        </row>
        <row r="262">
          <cell r="A262" t="str">
            <v>CHF_TOIS_EOD</v>
          </cell>
          <cell r="F262">
            <v>1.0265339828517399</v>
          </cell>
        </row>
        <row r="263">
          <cell r="A263" t="str">
            <v>CHF_TOIS_EOD</v>
          </cell>
          <cell r="F263">
            <v>1.0192831067358199</v>
          </cell>
        </row>
        <row r="264">
          <cell r="A264" t="str">
            <v>CHF_TOIS_EOD</v>
          </cell>
          <cell r="F264">
            <v>1.01045810069748</v>
          </cell>
        </row>
        <row r="265">
          <cell r="A265" t="str">
            <v>CHF_TOIS_EOD</v>
          </cell>
          <cell r="F265">
            <v>0.99136493915711199</v>
          </cell>
        </row>
        <row r="266">
          <cell r="A266" t="str">
            <v>CHF_TOIS_EOD</v>
          </cell>
          <cell r="F266">
            <v>0.96160778382662104</v>
          </cell>
        </row>
        <row r="267">
          <cell r="A267" t="str">
            <v>CHF_TOIS_EOD</v>
          </cell>
          <cell r="F267">
            <v>0.909101232824297</v>
          </cell>
        </row>
        <row r="268">
          <cell r="A268" t="str">
            <v>CHF_TOIS_EOD</v>
          </cell>
          <cell r="F268">
            <v>0.85883818698550596</v>
          </cell>
        </row>
        <row r="269">
          <cell r="A269" t="str">
            <v>CHF_TOIS_EOD</v>
          </cell>
          <cell r="F269">
            <v>0.81518386870359405</v>
          </cell>
        </row>
        <row r="270">
          <cell r="A270" t="str">
            <v>CHF_TOIS_EOD</v>
          </cell>
          <cell r="F270">
            <v>0.76406791875308699</v>
          </cell>
        </row>
        <row r="271">
          <cell r="A271" t="str">
            <v>CZK_PRIBOR_3M_EOD</v>
          </cell>
          <cell r="F271">
            <v>0.99921920549491705</v>
          </cell>
        </row>
        <row r="272">
          <cell r="A272" t="str">
            <v>CZK_PRIBOR_3M_EOD</v>
          </cell>
          <cell r="F272">
            <v>0.99849055701093803</v>
          </cell>
        </row>
        <row r="273">
          <cell r="A273" t="str">
            <v>CZK_PRIBOR_3M_EOD</v>
          </cell>
          <cell r="F273">
            <v>0.99798047809991597</v>
          </cell>
        </row>
        <row r="274">
          <cell r="A274" t="str">
            <v>CZK_PRIBOR_3M_EOD</v>
          </cell>
          <cell r="F274">
            <v>0.99750976986467899</v>
          </cell>
        </row>
        <row r="275">
          <cell r="A275" t="str">
            <v>CZK_PRIBOR_3M_EOD</v>
          </cell>
          <cell r="F275">
            <v>0.99562289265350501</v>
          </cell>
        </row>
        <row r="276">
          <cell r="A276" t="str">
            <v>CZK_PRIBOR_3M_EOD</v>
          </cell>
          <cell r="F276">
            <v>0.99277493190019195</v>
          </cell>
        </row>
        <row r="277">
          <cell r="A277" t="str">
            <v>CZK_PRIBOR_3M_EOD</v>
          </cell>
          <cell r="F277">
            <v>0.98825380397449303</v>
          </cell>
        </row>
        <row r="278">
          <cell r="A278" t="str">
            <v>CZK_PRIBOR_3M_EOD</v>
          </cell>
          <cell r="F278">
            <v>0.98224918044943399</v>
          </cell>
        </row>
        <row r="279">
          <cell r="A279" t="str">
            <v>CZK_PRIBOR_3M_EOD</v>
          </cell>
          <cell r="F279">
            <v>0.97466967396845405</v>
          </cell>
        </row>
        <row r="280">
          <cell r="A280" t="str">
            <v>CZK_PRIBOR_3M_EOD</v>
          </cell>
          <cell r="F280">
            <v>0.96602854447294795</v>
          </cell>
        </row>
        <row r="281">
          <cell r="A281" t="str">
            <v>CZK_PRIBOR_3M_EOD</v>
          </cell>
          <cell r="F281">
            <v>0.95426137696904301</v>
          </cell>
        </row>
        <row r="282">
          <cell r="A282" t="str">
            <v>CZK_PRIBOR_3M_EOD</v>
          </cell>
          <cell r="F282">
            <v>0.94067830699729305</v>
          </cell>
        </row>
        <row r="283">
          <cell r="A283" t="str">
            <v>CZK_PRIBOR_3M_EOD</v>
          </cell>
          <cell r="F283">
            <v>0.926469147217588</v>
          </cell>
        </row>
        <row r="284">
          <cell r="A284" t="str">
            <v>CZK_PRIBOR_3M_EOD</v>
          </cell>
          <cell r="F284">
            <v>0.89557428236990999</v>
          </cell>
        </row>
        <row r="285">
          <cell r="A285" t="str">
            <v>CZK_PRIBOR_3M_EOD</v>
          </cell>
          <cell r="F285">
            <v>0.84637166545975795</v>
          </cell>
        </row>
        <row r="286">
          <cell r="A286" t="str">
            <v>CZK_PRIBOR_3M_EOD</v>
          </cell>
          <cell r="F286">
            <v>0.77155087216053597</v>
          </cell>
        </row>
        <row r="287">
          <cell r="A287" t="str">
            <v>CZK_PRIBOR_3M_EOD</v>
          </cell>
          <cell r="F287">
            <v>0.72732433277067099</v>
          </cell>
        </row>
        <row r="288">
          <cell r="A288" t="str">
            <v>CZK_PRIBOR_3M_EOD</v>
          </cell>
          <cell r="F288">
            <v>0.68099449996886396</v>
          </cell>
        </row>
        <row r="289">
          <cell r="A289" t="str">
            <v>CZK_PRIBOR_6M_EOD</v>
          </cell>
          <cell r="F289">
            <v>0.99808169317599704</v>
          </cell>
        </row>
        <row r="290">
          <cell r="A290" t="str">
            <v>CZK_PRIBOR_6M_EOD</v>
          </cell>
          <cell r="F290">
            <v>0.99671765958718905</v>
          </cell>
        </row>
        <row r="291">
          <cell r="A291" t="str">
            <v>CZK_PRIBOR_6M_EOD</v>
          </cell>
          <cell r="F291">
            <v>0.99539143874387404</v>
          </cell>
        </row>
        <row r="292">
          <cell r="A292" t="str">
            <v>CZK_PRIBOR_6M_EOD</v>
          </cell>
          <cell r="F292">
            <v>0.99391978730111097</v>
          </cell>
        </row>
        <row r="293">
          <cell r="A293" t="str">
            <v>CZK_PRIBOR_6M_EOD</v>
          </cell>
          <cell r="F293">
            <v>0.99013014040717195</v>
          </cell>
        </row>
        <row r="294">
          <cell r="A294" t="str">
            <v>CZK_PRIBOR_6M_EOD</v>
          </cell>
          <cell r="F294">
            <v>0.98471416973086601</v>
          </cell>
        </row>
        <row r="295">
          <cell r="A295" t="str">
            <v>CZK_PRIBOR_6M_EOD</v>
          </cell>
          <cell r="F295">
            <v>0.97778130339513203</v>
          </cell>
        </row>
        <row r="296">
          <cell r="A296" t="str">
            <v>CZK_PRIBOR_6M_EOD</v>
          </cell>
          <cell r="F296">
            <v>0.96879063087914097</v>
          </cell>
        </row>
        <row r="297">
          <cell r="A297" t="str">
            <v>CZK_PRIBOR_6M_EOD</v>
          </cell>
          <cell r="F297">
            <v>0.95834070306706398</v>
          </cell>
        </row>
        <row r="298">
          <cell r="A298" t="str">
            <v>CZK_PRIBOR_6M_EOD</v>
          </cell>
          <cell r="F298">
            <v>0.944854458262948</v>
          </cell>
        </row>
        <row r="299">
          <cell r="A299" t="str">
            <v>CZK_PRIBOR_6M_EOD</v>
          </cell>
          <cell r="F299">
            <v>0.92950941993142699</v>
          </cell>
        </row>
        <row r="300">
          <cell r="A300" t="str">
            <v>CZK_PRIBOR_6M_EOD</v>
          </cell>
          <cell r="F300">
            <v>0.91388534285740897</v>
          </cell>
        </row>
        <row r="301">
          <cell r="A301" t="str">
            <v>CZK_PRIBOR_6M_EOD</v>
          </cell>
          <cell r="F301">
            <v>0.88078988040077899</v>
          </cell>
        </row>
        <row r="302">
          <cell r="A302" t="str">
            <v>CZK_PRIBOR_6M_EOD</v>
          </cell>
          <cell r="F302">
            <v>0.830024692957814</v>
          </cell>
        </row>
        <row r="303">
          <cell r="A303" t="str">
            <v>CZK_PRIBOR_6M_EOD</v>
          </cell>
          <cell r="F303">
            <v>0.75375884331371201</v>
          </cell>
        </row>
        <row r="304">
          <cell r="A304" t="str">
            <v>CZK_PRIBOR_6M_EOD</v>
          </cell>
          <cell r="F304">
            <v>0.70847736901436997</v>
          </cell>
        </row>
        <row r="305">
          <cell r="A305" t="str">
            <v>CZK_PRIBOR_6M_EOD</v>
          </cell>
          <cell r="F305">
            <v>0.66232802177230998</v>
          </cell>
        </row>
        <row r="306">
          <cell r="A306" t="str">
            <v>CZK_PRIBOR_EOD</v>
          </cell>
          <cell r="F306">
            <v>0.99998916678402705</v>
          </cell>
        </row>
        <row r="307">
          <cell r="A307" t="str">
            <v>CZK_PRIBOR_EOD</v>
          </cell>
          <cell r="F307">
            <v>0.99998194469220403</v>
          </cell>
        </row>
        <row r="308">
          <cell r="A308" t="str">
            <v>CZK_PRIBOR_EOD</v>
          </cell>
          <cell r="F308">
            <v>0.99995472370250305</v>
          </cell>
        </row>
        <row r="309">
          <cell r="A309" t="str">
            <v>CZK_PRIBOR_EOD</v>
          </cell>
          <cell r="F309">
            <v>0.99982363928265106</v>
          </cell>
        </row>
        <row r="310">
          <cell r="A310" t="str">
            <v>CZK_PRIBOR_EOD</v>
          </cell>
          <cell r="F310">
            <v>0.99959238132803596</v>
          </cell>
        </row>
        <row r="311">
          <cell r="A311" t="str">
            <v>CZK_PRIBOR_EOD</v>
          </cell>
          <cell r="F311">
            <v>0.99924139579110105</v>
          </cell>
        </row>
        <row r="312">
          <cell r="A312" t="str">
            <v>CZK_PRIBOR_EOD</v>
          </cell>
          <cell r="F312">
            <v>0.99851273112556205</v>
          </cell>
        </row>
        <row r="313">
          <cell r="A313" t="str">
            <v>CZK_PRIBOR_EOD</v>
          </cell>
          <cell r="F313">
            <v>0.99800264088688595</v>
          </cell>
        </row>
        <row r="314">
          <cell r="A314" t="str">
            <v>CZK_PRIBOR_EOD</v>
          </cell>
          <cell r="F314">
            <v>0.99753192219833298</v>
          </cell>
        </row>
        <row r="315">
          <cell r="A315" t="str">
            <v>CZK_PRIBOR_EOD</v>
          </cell>
          <cell r="F315">
            <v>0.99395032677825801</v>
          </cell>
        </row>
        <row r="316">
          <cell r="A316" t="str">
            <v>CZK_PRIBOR_EOD</v>
          </cell>
          <cell r="F316">
            <v>0.990157941964671</v>
          </cell>
        </row>
        <row r="317">
          <cell r="A317" t="str">
            <v>CZK_PRIBOR_EOD</v>
          </cell>
          <cell r="F317">
            <v>0.98473999992820205</v>
          </cell>
        </row>
        <row r="318">
          <cell r="A318" t="str">
            <v>CZK_PRIBOR_EOD</v>
          </cell>
          <cell r="F318">
            <v>0.97780697979901399</v>
          </cell>
        </row>
        <row r="319">
          <cell r="A319" t="str">
            <v>CZK_PRIBOR_EOD</v>
          </cell>
          <cell r="F319">
            <v>0.96881606123446695</v>
          </cell>
        </row>
        <row r="320">
          <cell r="A320" t="str">
            <v>CZK_PRIBOR_EOD</v>
          </cell>
          <cell r="F320">
            <v>0.95836586225751497</v>
          </cell>
        </row>
        <row r="321">
          <cell r="A321" t="str">
            <v>CZK_PRIBOR_EOD</v>
          </cell>
          <cell r="F321">
            <v>0.94487926202878203</v>
          </cell>
        </row>
        <row r="322">
          <cell r="A322" t="str">
            <v>CZK_PRIBOR_EOD</v>
          </cell>
          <cell r="F322">
            <v>0.92953313065874299</v>
          </cell>
        </row>
        <row r="323">
          <cell r="A323" t="str">
            <v>CZK_PRIBOR_EOD</v>
          </cell>
          <cell r="F323">
            <v>0.91390776281540598</v>
          </cell>
        </row>
        <row r="324">
          <cell r="A324" t="str">
            <v>CZK_PRIBOR_EOD</v>
          </cell>
          <cell r="F324">
            <v>0.88081149011804005</v>
          </cell>
        </row>
        <row r="325">
          <cell r="A325" t="str">
            <v>CZK_PRIBOR_EOD</v>
          </cell>
          <cell r="F325">
            <v>0.83004269959538202</v>
          </cell>
        </row>
        <row r="326">
          <cell r="A326" t="str">
            <v>CZK_PRIBOR_EOD</v>
          </cell>
          <cell r="F326">
            <v>0.75377754820738196</v>
          </cell>
        </row>
        <row r="327">
          <cell r="A327" t="str">
            <v>CZK_PRIBOR_EOD</v>
          </cell>
          <cell r="F327">
            <v>0.70849575848999802</v>
          </cell>
        </row>
        <row r="328">
          <cell r="A328" t="str">
            <v>CZK_PRIBOR_EOD</v>
          </cell>
          <cell r="F328">
            <v>0.66234399641627395</v>
          </cell>
        </row>
        <row r="329">
          <cell r="A329" t="str">
            <v>DKK_CIBOR_3M_EOD</v>
          </cell>
          <cell r="F329">
            <v>1.00039348487925</v>
          </cell>
        </row>
        <row r="330">
          <cell r="A330" t="str">
            <v>DKK_CIBOR_3M_EOD</v>
          </cell>
          <cell r="F330">
            <v>1.0004690661456599</v>
          </cell>
        </row>
        <row r="331">
          <cell r="A331" t="str">
            <v>DKK_CIBOR_3M_EOD</v>
          </cell>
          <cell r="F331">
            <v>1.0007738990954</v>
          </cell>
        </row>
        <row r="332">
          <cell r="A332" t="str">
            <v>DKK_CIBOR_3M_EOD</v>
          </cell>
          <cell r="F332">
            <v>1.00101506030701</v>
          </cell>
        </row>
        <row r="333">
          <cell r="A333" t="str">
            <v>DKK_CIBOR_3M_EOD</v>
          </cell>
          <cell r="F333">
            <v>1.00114412447041</v>
          </cell>
        </row>
        <row r="334">
          <cell r="A334" t="str">
            <v>DKK_CIBOR_3M_EOD</v>
          </cell>
          <cell r="F334">
            <v>1.00113945248651</v>
          </cell>
        </row>
        <row r="335">
          <cell r="A335" t="str">
            <v>DKK_CIBOR_3M_EOD</v>
          </cell>
          <cell r="F335">
            <v>1.0009759597479599</v>
          </cell>
        </row>
        <row r="336">
          <cell r="A336" t="str">
            <v>DKK_CIBOR_3M_EOD</v>
          </cell>
          <cell r="F336">
            <v>1.00058890496009</v>
          </cell>
        </row>
        <row r="337">
          <cell r="A337" t="str">
            <v>DKK_CIBOR_3M_EOD</v>
          </cell>
          <cell r="F337">
            <v>0.99711050417244995</v>
          </cell>
        </row>
        <row r="338">
          <cell r="A338" t="str">
            <v>DKK_CIBOR_3M_EOD</v>
          </cell>
          <cell r="F338">
            <v>0.98991039286913796</v>
          </cell>
        </row>
        <row r="339">
          <cell r="A339" t="str">
            <v>DKK_CIBOR_3M_EOD</v>
          </cell>
          <cell r="F339">
            <v>0.97940886214321798</v>
          </cell>
        </row>
        <row r="340">
          <cell r="A340" t="str">
            <v>DKK_CIBOR_3M_EOD</v>
          </cell>
          <cell r="F340">
            <v>0.96609095242950904</v>
          </cell>
        </row>
        <row r="341">
          <cell r="A341" t="str">
            <v>DKK_CIBOR_3M_EOD</v>
          </cell>
          <cell r="F341">
            <v>0.94942235009474596</v>
          </cell>
        </row>
        <row r="342">
          <cell r="A342" t="str">
            <v>DKK_CIBOR_3M_EOD</v>
          </cell>
          <cell r="F342">
            <v>0.93089595782060297</v>
          </cell>
        </row>
        <row r="343">
          <cell r="A343" t="str">
            <v>DKK_CIBOR_3M_EOD</v>
          </cell>
          <cell r="F343">
            <v>0.91088520487424995</v>
          </cell>
        </row>
        <row r="344">
          <cell r="A344" t="str">
            <v>DKK_CIBOR_3M_EOD</v>
          </cell>
          <cell r="F344">
            <v>0.89008312406822698</v>
          </cell>
        </row>
        <row r="345">
          <cell r="A345" t="str">
            <v>DKK_CIBOR_3M_EOD</v>
          </cell>
          <cell r="F345">
            <v>0.84526142201229904</v>
          </cell>
        </row>
        <row r="346">
          <cell r="A346" t="str">
            <v>DKK_CIBOR_3M_EOD</v>
          </cell>
          <cell r="F346">
            <v>0.78197608619419101</v>
          </cell>
        </row>
        <row r="347">
          <cell r="A347" t="str">
            <v>DKK_CIBOR_3M_EOD</v>
          </cell>
          <cell r="F347">
            <v>0.69211042842701098</v>
          </cell>
        </row>
        <row r="348">
          <cell r="A348" t="str">
            <v>DKK_CIBOR_3M_EOD</v>
          </cell>
          <cell r="F348">
            <v>0.62437836285061998</v>
          </cell>
        </row>
        <row r="349">
          <cell r="A349" t="str">
            <v>DKK_CIBOR_3M_EOD</v>
          </cell>
          <cell r="F349">
            <v>0.56731911940476198</v>
          </cell>
        </row>
        <row r="350">
          <cell r="A350" t="str">
            <v>DKK_CIBOR_6M_EOD</v>
          </cell>
          <cell r="F350">
            <v>0.99984502376303597</v>
          </cell>
        </row>
        <row r="351">
          <cell r="A351" t="str">
            <v>DKK_CIBOR_6M_EOD</v>
          </cell>
          <cell r="F351">
            <v>0.99945433719889798</v>
          </cell>
        </row>
        <row r="352">
          <cell r="A352" t="str">
            <v>DKK_CIBOR_6M_EOD</v>
          </cell>
          <cell r="F352">
            <v>0.99740120433239798</v>
          </cell>
        </row>
        <row r="353">
          <cell r="A353" t="str">
            <v>DKK_CIBOR_6M_EOD</v>
          </cell>
          <cell r="F353">
            <v>0.99249093055509197</v>
          </cell>
        </row>
        <row r="354">
          <cell r="A354" t="str">
            <v>DKK_CIBOR_6M_EOD</v>
          </cell>
          <cell r="F354">
            <v>0.98406755575179805</v>
          </cell>
        </row>
        <row r="355">
          <cell r="A355" t="str">
            <v>DKK_CIBOR_6M_EOD</v>
          </cell>
          <cell r="F355">
            <v>0.97249524523705899</v>
          </cell>
        </row>
        <row r="356">
          <cell r="A356" t="str">
            <v>DKK_CIBOR_6M_EOD</v>
          </cell>
          <cell r="F356">
            <v>0.95825825522922503</v>
          </cell>
        </row>
        <row r="357">
          <cell r="A357" t="str">
            <v>DKK_CIBOR_6M_EOD</v>
          </cell>
          <cell r="F357">
            <v>0.94083103787451705</v>
          </cell>
        </row>
        <row r="358">
          <cell r="A358" t="str">
            <v>DKK_CIBOR_6M_EOD</v>
          </cell>
          <cell r="F358">
            <v>0.92169801508801896</v>
          </cell>
        </row>
        <row r="359">
          <cell r="A359" t="str">
            <v>DKK_CIBOR_6M_EOD</v>
          </cell>
          <cell r="F359">
            <v>0.90131348849039505</v>
          </cell>
        </row>
        <row r="360">
          <cell r="A360" t="str">
            <v>DKK_CIBOR_6M_EOD</v>
          </cell>
          <cell r="F360">
            <v>0.88034341978463404</v>
          </cell>
        </row>
        <row r="361">
          <cell r="A361" t="str">
            <v>DKK_CIBOR_6M_EOD</v>
          </cell>
          <cell r="F361">
            <v>0.83589763236213599</v>
          </cell>
        </row>
        <row r="362">
          <cell r="A362" t="str">
            <v>DKK_CIBOR_6M_EOD</v>
          </cell>
          <cell r="F362">
            <v>0.77341620881524298</v>
          </cell>
        </row>
        <row r="363">
          <cell r="A363" t="str">
            <v>DKK_CIBOR_6M_EOD</v>
          </cell>
          <cell r="F363">
            <v>0.68562203374416997</v>
          </cell>
        </row>
        <row r="364">
          <cell r="A364" t="str">
            <v>DKK_CIBOR_6M_EOD</v>
          </cell>
          <cell r="F364">
            <v>0.61914891970063801</v>
          </cell>
        </row>
        <row r="365">
          <cell r="A365" t="str">
            <v>DKK_CIBOR_6M_EOD</v>
          </cell>
          <cell r="F365">
            <v>0.56257942943472095</v>
          </cell>
        </row>
        <row r="366">
          <cell r="A366" t="str">
            <v>DKK_CIBOR_EOD</v>
          </cell>
          <cell r="F366">
            <v>0.99999750000624998</v>
          </cell>
        </row>
        <row r="367">
          <cell r="A367" t="str">
            <v>DKK_CIBOR_EOD</v>
          </cell>
          <cell r="F367">
            <v>1.0000159780792699</v>
          </cell>
        </row>
        <row r="368">
          <cell r="A368" t="str">
            <v>DKK_CIBOR_EOD</v>
          </cell>
          <cell r="F368">
            <v>1.0000889012283101</v>
          </cell>
        </row>
        <row r="369">
          <cell r="A369" t="str">
            <v>DKK_CIBOR_EOD</v>
          </cell>
          <cell r="F369">
            <v>1.0005541109146701</v>
          </cell>
        </row>
        <row r="370">
          <cell r="A370" t="str">
            <v>DKK_CIBOR_EOD</v>
          </cell>
          <cell r="F370">
            <v>1.0008589697767001</v>
          </cell>
        </row>
        <row r="371">
          <cell r="A371" t="str">
            <v>DKK_CIBOR_EOD</v>
          </cell>
          <cell r="F371">
            <v>1.0011001514881901</v>
          </cell>
        </row>
        <row r="372">
          <cell r="A372" t="str">
            <v>DKK_CIBOR_EOD</v>
          </cell>
          <cell r="F372">
            <v>1.0012292266226599</v>
          </cell>
        </row>
        <row r="373">
          <cell r="A373" t="str">
            <v>DKK_CIBOR_EOD</v>
          </cell>
          <cell r="F373">
            <v>1.00122455424141</v>
          </cell>
        </row>
        <row r="374">
          <cell r="A374" t="str">
            <v>DKK_CIBOR_EOD</v>
          </cell>
          <cell r="F374">
            <v>1.0010610476036299</v>
          </cell>
        </row>
        <row r="375">
          <cell r="A375" t="str">
            <v>DKK_CIBOR_EOD</v>
          </cell>
          <cell r="F375">
            <v>0.99741776967339801</v>
          </cell>
        </row>
        <row r="376">
          <cell r="A376" t="str">
            <v>DKK_CIBOR_EOD</v>
          </cell>
          <cell r="F376">
            <v>0.99250938191940297</v>
          </cell>
        </row>
        <row r="377">
          <cell r="A377" t="str">
            <v>DKK_CIBOR_EOD</v>
          </cell>
          <cell r="F377">
            <v>0.98408014308577696</v>
          </cell>
        </row>
        <row r="378">
          <cell r="A378" t="str">
            <v>DKK_CIBOR_EOD</v>
          </cell>
          <cell r="F378">
            <v>0.97250622907437401</v>
          </cell>
        </row>
        <row r="379">
          <cell r="A379" t="str">
            <v>DKK_CIBOR_EOD</v>
          </cell>
          <cell r="F379">
            <v>0.95826895382786104</v>
          </cell>
        </row>
        <row r="380">
          <cell r="A380" t="str">
            <v>DKK_CIBOR_EOD</v>
          </cell>
          <cell r="F380">
            <v>0.94084158328835699</v>
          </cell>
        </row>
        <row r="381">
          <cell r="A381" t="str">
            <v>DKK_CIBOR_EOD</v>
          </cell>
          <cell r="F381">
            <v>0.92170833429263799</v>
          </cell>
        </row>
        <row r="382">
          <cell r="A382" t="str">
            <v>DKK_CIBOR_EOD</v>
          </cell>
          <cell r="F382">
            <v>0.90132358002063895</v>
          </cell>
        </row>
        <row r="383">
          <cell r="A383" t="str">
            <v>DKK_CIBOR_EOD</v>
          </cell>
          <cell r="F383">
            <v>0.88035012491226705</v>
          </cell>
        </row>
        <row r="384">
          <cell r="A384" t="str">
            <v>DKK_CIBOR_EOD</v>
          </cell>
          <cell r="F384">
            <v>0.83590268512788701</v>
          </cell>
        </row>
        <row r="385">
          <cell r="A385" t="str">
            <v>DKK_CIBOR_EOD</v>
          </cell>
          <cell r="F385">
            <v>0.773420501835684</v>
          </cell>
        </row>
        <row r="386">
          <cell r="A386" t="str">
            <v>DKK_CIBOR_EOD</v>
          </cell>
          <cell r="F386">
            <v>0.68562559947591994</v>
          </cell>
        </row>
        <row r="387">
          <cell r="A387" t="str">
            <v>DKK_CIBOR_EOD</v>
          </cell>
          <cell r="F387">
            <v>0.61915260007500195</v>
          </cell>
        </row>
        <row r="388">
          <cell r="A388" t="str">
            <v>DKK_CIBOR_EOD</v>
          </cell>
          <cell r="F388">
            <v>0.56258206461418103</v>
          </cell>
        </row>
        <row r="389">
          <cell r="A389" t="str">
            <v>EUR_EONIA_EOD</v>
          </cell>
          <cell r="F389">
            <v>1.0000110001210001</v>
          </cell>
        </row>
        <row r="390">
          <cell r="A390" t="str">
            <v>EUR_EONIA_EOD</v>
          </cell>
          <cell r="F390">
            <v>1.00001466684145</v>
          </cell>
        </row>
        <row r="391">
          <cell r="A391" t="str">
            <v>EUR_EONIA_EOD</v>
          </cell>
          <cell r="F391">
            <v>1.00004189020401</v>
          </cell>
        </row>
        <row r="392">
          <cell r="A392" t="str">
            <v>EUR_EONIA_EOD</v>
          </cell>
          <cell r="F392">
            <v>1.0000698929233101</v>
          </cell>
        </row>
        <row r="393">
          <cell r="A393" t="str">
            <v>EUR_EONIA_EOD</v>
          </cell>
          <cell r="F393">
            <v>1.00009634137599</v>
          </cell>
        </row>
        <row r="394">
          <cell r="A394" t="str">
            <v>EUR_EONIA_EOD</v>
          </cell>
          <cell r="F394">
            <v>1.0001563556585</v>
          </cell>
        </row>
        <row r="395">
          <cell r="A395" t="str">
            <v>EUR_EONIA_EOD</v>
          </cell>
          <cell r="F395">
            <v>1.0003707247184901</v>
          </cell>
        </row>
        <row r="396">
          <cell r="A396" t="str">
            <v>EUR_EONIA_EOD</v>
          </cell>
          <cell r="F396">
            <v>1.0005857418880899</v>
          </cell>
        </row>
        <row r="397">
          <cell r="A397" t="str">
            <v>EUR_EONIA_EOD</v>
          </cell>
          <cell r="F397">
            <v>1.0008097928466899</v>
          </cell>
        </row>
        <row r="398">
          <cell r="A398" t="str">
            <v>EUR_EONIA_EOD</v>
          </cell>
          <cell r="F398">
            <v>1.00106553538722</v>
          </cell>
        </row>
        <row r="399">
          <cell r="A399" t="str">
            <v>EUR_EONIA_EOD</v>
          </cell>
          <cell r="F399">
            <v>1.00130108145236</v>
          </cell>
        </row>
        <row r="400">
          <cell r="A400" t="str">
            <v>EUR_EONIA_EOD</v>
          </cell>
          <cell r="F400">
            <v>1.0015754239111401</v>
          </cell>
        </row>
        <row r="401">
          <cell r="A401" t="str">
            <v>EUR_EONIA_EOD</v>
          </cell>
          <cell r="F401">
            <v>1.00184379706844</v>
          </cell>
        </row>
        <row r="402">
          <cell r="A402" t="str">
            <v>EUR_EONIA_EOD</v>
          </cell>
          <cell r="F402">
            <v>1.00210832165246</v>
          </cell>
        </row>
        <row r="403">
          <cell r="A403" t="str">
            <v>EUR_EONIA_EOD</v>
          </cell>
          <cell r="F403">
            <v>1.00240176831359</v>
          </cell>
        </row>
        <row r="404">
          <cell r="A404" t="str">
            <v>EUR_EONIA_EOD</v>
          </cell>
          <cell r="F404">
            <v>1.0026863152458401</v>
          </cell>
        </row>
        <row r="405">
          <cell r="A405" t="str">
            <v>EUR_EONIA_EOD</v>
          </cell>
          <cell r="F405">
            <v>1.0029410817611799</v>
          </cell>
        </row>
        <row r="406">
          <cell r="A406" t="str">
            <v>EUR_EONIA_EOD</v>
          </cell>
          <cell r="F406">
            <v>1.0037752325034901</v>
          </cell>
        </row>
        <row r="407">
          <cell r="A407" t="str">
            <v>EUR_EONIA_EOD</v>
          </cell>
          <cell r="F407">
            <v>1.0045557950663799</v>
          </cell>
        </row>
        <row r="408">
          <cell r="A408" t="str">
            <v>EUR_EONIA_EOD</v>
          </cell>
          <cell r="F408">
            <v>1.00528929040407</v>
          </cell>
        </row>
        <row r="409">
          <cell r="A409" t="str">
            <v>EUR_EONIA_EOD</v>
          </cell>
          <cell r="F409">
            <v>1.00584500697254</v>
          </cell>
        </row>
        <row r="410">
          <cell r="A410" t="str">
            <v>EUR_EONIA_EOD</v>
          </cell>
          <cell r="F410">
            <v>1.00704584537862</v>
          </cell>
        </row>
        <row r="411">
          <cell r="A411" t="str">
            <v>EUR_EONIA_EOD</v>
          </cell>
          <cell r="F411">
            <v>1.0050757508250401</v>
          </cell>
        </row>
        <row r="412">
          <cell r="A412" t="str">
            <v>EUR_EONIA_EOD</v>
          </cell>
          <cell r="F412">
            <v>0.99992675813277698</v>
          </cell>
        </row>
        <row r="413">
          <cell r="A413" t="str">
            <v>EUR_EONIA_EOD</v>
          </cell>
          <cell r="F413">
            <v>0.99114127913511396</v>
          </cell>
        </row>
        <row r="414">
          <cell r="A414" t="str">
            <v>EUR_EONIA_EOD</v>
          </cell>
          <cell r="F414">
            <v>0.97895832252537096</v>
          </cell>
        </row>
        <row r="415">
          <cell r="A415" t="str">
            <v>EUR_EONIA_EOD</v>
          </cell>
          <cell r="F415">
            <v>0.96415167011984304</v>
          </cell>
        </row>
        <row r="416">
          <cell r="A416" t="str">
            <v>EUR_EONIA_EOD</v>
          </cell>
          <cell r="F416">
            <v>0.94739954448727404</v>
          </cell>
        </row>
        <row r="417">
          <cell r="A417" t="str">
            <v>EUR_EONIA_EOD</v>
          </cell>
          <cell r="F417">
            <v>0.92975911359677899</v>
          </cell>
        </row>
        <row r="418">
          <cell r="A418" t="str">
            <v>EUR_EONIA_EOD</v>
          </cell>
          <cell r="F418">
            <v>0.89224721266579898</v>
          </cell>
        </row>
        <row r="419">
          <cell r="A419" t="str">
            <v>EUR_EONIA_EOD</v>
          </cell>
          <cell r="F419">
            <v>0.83556611721585605</v>
          </cell>
        </row>
        <row r="420">
          <cell r="A420" t="str">
            <v>EUR_EONIA_EOD</v>
          </cell>
          <cell r="F420">
            <v>0.751459189473769</v>
          </cell>
        </row>
        <row r="421">
          <cell r="A421" t="str">
            <v>EUR_EONIA_EOD</v>
          </cell>
          <cell r="F421">
            <v>0.68687064014858801</v>
          </cell>
        </row>
        <row r="422">
          <cell r="A422" t="str">
            <v>EUR_EONIA_EOD</v>
          </cell>
          <cell r="F422">
            <v>0.631627465422962</v>
          </cell>
        </row>
        <row r="423">
          <cell r="A423" t="str">
            <v>EUR_EONIA_EOD</v>
          </cell>
          <cell r="F423">
            <v>0.53569679810712501</v>
          </cell>
        </row>
        <row r="424">
          <cell r="A424" t="str">
            <v>EUR_EONIA_EOD</v>
          </cell>
          <cell r="F424">
            <v>0.46842751029046398</v>
          </cell>
        </row>
        <row r="425">
          <cell r="A425" t="str">
            <v>EUR_EONIA_EOD</v>
          </cell>
          <cell r="F425">
            <v>0.41338604855963601</v>
          </cell>
        </row>
        <row r="426">
          <cell r="A426" t="str">
            <v>EUR_EURIBOR_12M_EOD</v>
          </cell>
          <cell r="F426">
            <v>0.99915792806670101</v>
          </cell>
        </row>
        <row r="427">
          <cell r="A427" t="str">
            <v>EUR_EURIBOR_12M_EOD</v>
          </cell>
          <cell r="F427">
            <v>0.99957007576857604</v>
          </cell>
        </row>
        <row r="428">
          <cell r="A428" t="str">
            <v>EUR_EURIBOR_12M_EOD</v>
          </cell>
          <cell r="F428">
            <v>0.99959340711966604</v>
          </cell>
        </row>
        <row r="429">
          <cell r="A429" t="str">
            <v>EUR_EURIBOR_12M_EOD</v>
          </cell>
          <cell r="F429">
            <v>0.99952232215414405</v>
          </cell>
        </row>
        <row r="430">
          <cell r="A430" t="str">
            <v>EUR_EURIBOR_12M_EOD</v>
          </cell>
          <cell r="F430">
            <v>0.99957355297667805</v>
          </cell>
        </row>
        <row r="431">
          <cell r="A431" t="str">
            <v>EUR_EURIBOR_12M_EOD</v>
          </cell>
          <cell r="F431">
            <v>0.99958179385984203</v>
          </cell>
        </row>
        <row r="432">
          <cell r="A432" t="str">
            <v>EUR_EURIBOR_12M_EOD</v>
          </cell>
          <cell r="F432">
            <v>0.99952086232263204</v>
          </cell>
        </row>
        <row r="433">
          <cell r="A433" t="str">
            <v>EUR_EURIBOR_12M_EOD</v>
          </cell>
          <cell r="F433">
            <v>0.999465294198985</v>
          </cell>
        </row>
        <row r="434">
          <cell r="A434" t="str">
            <v>EUR_EURIBOR_12M_EOD</v>
          </cell>
          <cell r="F434">
            <v>0.99936053816954795</v>
          </cell>
        </row>
        <row r="435">
          <cell r="A435" t="str">
            <v>EUR_EURIBOR_12M_EOD</v>
          </cell>
          <cell r="F435">
            <v>0.99916463347122297</v>
          </cell>
        </row>
        <row r="436">
          <cell r="A436" t="str">
            <v>EUR_EURIBOR_12M_EOD</v>
          </cell>
          <cell r="F436">
            <v>0.99911279924149998</v>
          </cell>
        </row>
        <row r="437">
          <cell r="A437" t="str">
            <v>EUR_EURIBOR_12M_EOD</v>
          </cell>
          <cell r="F437">
            <v>0.998965114511292</v>
          </cell>
        </row>
        <row r="438">
          <cell r="A438" t="str">
            <v>EUR_EURIBOR_12M_EOD</v>
          </cell>
          <cell r="F438">
            <v>0.99883074611328604</v>
          </cell>
        </row>
        <row r="439">
          <cell r="A439" t="str">
            <v>EUR_EURIBOR_12M_EOD</v>
          </cell>
          <cell r="F439">
            <v>0.99643690842612198</v>
          </cell>
        </row>
        <row r="440">
          <cell r="A440" t="str">
            <v>EUR_EURIBOR_12M_EOD</v>
          </cell>
          <cell r="F440">
            <v>0.99085901064586401</v>
          </cell>
        </row>
        <row r="441">
          <cell r="A441" t="str">
            <v>EUR_EURIBOR_12M_EOD</v>
          </cell>
          <cell r="F441">
            <v>0.98209601340854502</v>
          </cell>
        </row>
        <row r="442">
          <cell r="A442" t="str">
            <v>EUR_EURIBOR_12M_EOD</v>
          </cell>
          <cell r="F442">
            <v>0.97018207656679101</v>
          </cell>
        </row>
        <row r="443">
          <cell r="A443" t="str">
            <v>EUR_EURIBOR_12M_EOD</v>
          </cell>
          <cell r="F443">
            <v>0.95542709605235498</v>
          </cell>
        </row>
        <row r="444">
          <cell r="A444" t="str">
            <v>EUR_EURIBOR_12M_EOD</v>
          </cell>
          <cell r="F444">
            <v>0.93857833641803901</v>
          </cell>
        </row>
        <row r="445">
          <cell r="A445" t="str">
            <v>EUR_EURIBOR_12M_EOD</v>
          </cell>
          <cell r="F445">
            <v>0.92034612664861903</v>
          </cell>
        </row>
        <row r="446">
          <cell r="A446" t="str">
            <v>EUR_EURIBOR_12M_EOD</v>
          </cell>
          <cell r="F446">
            <v>0.90178592815499303</v>
          </cell>
        </row>
        <row r="447">
          <cell r="A447" t="str">
            <v>EUR_EURIBOR_12M_EOD</v>
          </cell>
          <cell r="F447">
            <v>0.86264491104638896</v>
          </cell>
        </row>
        <row r="448">
          <cell r="A448" t="str">
            <v>EUR_EURIBOR_12M_EOD</v>
          </cell>
          <cell r="F448">
            <v>0.80520898910683603</v>
          </cell>
        </row>
        <row r="449">
          <cell r="A449" t="str">
            <v>EUR_EURIBOR_12M_EOD</v>
          </cell>
          <cell r="F449">
            <v>0.72180987866201396</v>
          </cell>
        </row>
        <row r="450">
          <cell r="A450" t="str">
            <v>EUR_EURIBOR_12M_EOD</v>
          </cell>
          <cell r="F450">
            <v>0.65808191789419501</v>
          </cell>
        </row>
        <row r="451">
          <cell r="A451" t="str">
            <v>EUR_EURIBOR_12M_EOD</v>
          </cell>
          <cell r="F451">
            <v>0.60399033824125503</v>
          </cell>
        </row>
        <row r="452">
          <cell r="A452" t="str">
            <v>EUR_EURIBOR_12M_EOD</v>
          </cell>
          <cell r="F452">
            <v>0.51025200438874396</v>
          </cell>
        </row>
        <row r="453">
          <cell r="A453" t="str">
            <v>EUR_EURIBOR_12M_EOD</v>
          </cell>
          <cell r="F453">
            <v>0.44605404240855401</v>
          </cell>
        </row>
        <row r="454">
          <cell r="A454" t="str">
            <v>EUR_EURIBOR_12M_EOD</v>
          </cell>
          <cell r="F454">
            <v>0.39131658324387703</v>
          </cell>
        </row>
        <row r="455">
          <cell r="A455" t="str">
            <v>EUR_EURIBOR_1M_EOD</v>
          </cell>
          <cell r="F455">
            <v>1.00012940464746</v>
          </cell>
        </row>
        <row r="456">
          <cell r="A456" t="str">
            <v>EUR_EURIBOR_1M_EOD</v>
          </cell>
          <cell r="F456">
            <v>1.0003195824625699</v>
          </cell>
        </row>
        <row r="457">
          <cell r="A457" t="str">
            <v>EUR_EURIBOR_1M_EOD</v>
          </cell>
          <cell r="F457">
            <v>1.0005133629907399</v>
          </cell>
        </row>
        <row r="458">
          <cell r="A458" t="str">
            <v>EUR_EURIBOR_1M_EOD</v>
          </cell>
          <cell r="F458">
            <v>1.00115185189661</v>
          </cell>
        </row>
        <row r="459">
          <cell r="A459" t="str">
            <v>EUR_EURIBOR_1M_EOD</v>
          </cell>
          <cell r="F459">
            <v>1.0018793879694801</v>
          </cell>
        </row>
        <row r="460">
          <cell r="A460" t="str">
            <v>EUR_EURIBOR_1M_EOD</v>
          </cell>
          <cell r="F460">
            <v>1.0026439948933601</v>
          </cell>
        </row>
        <row r="461">
          <cell r="A461" t="str">
            <v>EUR_EURIBOR_1M_EOD</v>
          </cell>
          <cell r="F461">
            <v>1.0053332207269099</v>
          </cell>
        </row>
        <row r="462">
          <cell r="A462" t="str">
            <v>EUR_EURIBOR_1M_EOD</v>
          </cell>
          <cell r="F462">
            <v>1.00619253961002</v>
          </cell>
        </row>
        <row r="463">
          <cell r="A463" t="str">
            <v>EUR_EURIBOR_1M_EOD</v>
          </cell>
          <cell r="F463">
            <v>1.00400981434055</v>
          </cell>
        </row>
        <row r="464">
          <cell r="A464" t="str">
            <v>EUR_EURIBOR_1M_EOD</v>
          </cell>
          <cell r="F464">
            <v>0.99844857606365101</v>
          </cell>
        </row>
        <row r="465">
          <cell r="A465" t="str">
            <v>EUR_EURIBOR_1M_EOD</v>
          </cell>
          <cell r="F465">
            <v>0.98935269011635296</v>
          </cell>
        </row>
        <row r="466">
          <cell r="A466" t="str">
            <v>EUR_EURIBOR_1M_EOD</v>
          </cell>
          <cell r="F466">
            <v>0.97694727512689306</v>
          </cell>
        </row>
        <row r="467">
          <cell r="A467" t="str">
            <v>EUR_EURIBOR_1M_EOD</v>
          </cell>
          <cell r="F467">
            <v>0.96188659032366697</v>
          </cell>
        </row>
        <row r="468">
          <cell r="A468" t="str">
            <v>EUR_EURIBOR_1M_EOD</v>
          </cell>
          <cell r="F468">
            <v>0.94476776084696101</v>
          </cell>
        </row>
        <row r="469">
          <cell r="A469" t="str">
            <v>EUR_EURIBOR_1M_EOD</v>
          </cell>
          <cell r="F469">
            <v>0.92675015517930504</v>
          </cell>
        </row>
        <row r="470">
          <cell r="A470" t="str">
            <v>EUR_EURIBOR_1M_EOD</v>
          </cell>
          <cell r="F470">
            <v>0.88869542491342002</v>
          </cell>
        </row>
        <row r="471">
          <cell r="A471" t="str">
            <v>EUR_EURIBOR_1M_EOD</v>
          </cell>
          <cell r="F471">
            <v>0.83151501789544202</v>
          </cell>
        </row>
        <row r="472">
          <cell r="A472" t="str">
            <v>EUR_EURIBOR_1M_EOD</v>
          </cell>
          <cell r="F472">
            <v>0.74710119528416297</v>
          </cell>
        </row>
        <row r="473">
          <cell r="A473" t="str">
            <v>EUR_EURIBOR_1M_EOD</v>
          </cell>
          <cell r="F473">
            <v>0.68203050218104</v>
          </cell>
        </row>
        <row r="474">
          <cell r="A474" t="str">
            <v>EUR_EURIBOR_1M_EOD</v>
          </cell>
          <cell r="F474">
            <v>0.62677877190868903</v>
          </cell>
        </row>
        <row r="475">
          <cell r="A475" t="str">
            <v>EUR_EURIBOR_1M_EOD</v>
          </cell>
          <cell r="F475">
            <v>0.53132717058860901</v>
          </cell>
        </row>
        <row r="476">
          <cell r="A476" t="str">
            <v>EUR_EURIBOR_1M_EOD</v>
          </cell>
          <cell r="F476">
            <v>0.46525106751654599</v>
          </cell>
        </row>
        <row r="477">
          <cell r="A477" t="str">
            <v>EUR_EURIBOR_1M_EOD</v>
          </cell>
          <cell r="F477">
            <v>0.41271670277435202</v>
          </cell>
        </row>
        <row r="478">
          <cell r="A478" t="str">
            <v>EUR_EURIBOR_3M_EOD</v>
          </cell>
          <cell r="F478">
            <v>1.0002213813115099</v>
          </cell>
        </row>
        <row r="479">
          <cell r="A479" t="str">
            <v>EUR_EURIBOR_3M_EOD</v>
          </cell>
          <cell r="F479">
            <v>1.0004435433169701</v>
          </cell>
        </row>
        <row r="480">
          <cell r="A480" t="str">
            <v>EUR_EURIBOR_3M_EOD</v>
          </cell>
          <cell r="F480">
            <v>1.00091540664564</v>
          </cell>
        </row>
        <row r="481">
          <cell r="A481" t="str">
            <v>EUR_EURIBOR_3M_EOD</v>
          </cell>
          <cell r="F481">
            <v>1.00148354952232</v>
          </cell>
        </row>
        <row r="482">
          <cell r="A482" t="str">
            <v>EUR_EURIBOR_3M_EOD</v>
          </cell>
          <cell r="F482">
            <v>1.00203015140308</v>
          </cell>
        </row>
        <row r="483">
          <cell r="A483" t="str">
            <v>EUR_EURIBOR_3M_EOD</v>
          </cell>
          <cell r="F483">
            <v>1.0025181188727299</v>
          </cell>
        </row>
        <row r="484">
          <cell r="A484" t="str">
            <v>EUR_EURIBOR_3M_EOD</v>
          </cell>
          <cell r="F484">
            <v>1.0030431868480201</v>
          </cell>
        </row>
        <row r="485">
          <cell r="A485" t="str">
            <v>EUR_EURIBOR_3M_EOD</v>
          </cell>
          <cell r="F485">
            <v>1.0034528334494199</v>
          </cell>
        </row>
        <row r="486">
          <cell r="A486" t="str">
            <v>EUR_EURIBOR_3M_EOD</v>
          </cell>
          <cell r="F486">
            <v>1.0037730426265301</v>
          </cell>
        </row>
        <row r="487">
          <cell r="A487" t="str">
            <v>EUR_EURIBOR_3M_EOD</v>
          </cell>
          <cell r="F487">
            <v>1.0039859682803201</v>
          </cell>
        </row>
        <row r="488">
          <cell r="A488" t="str">
            <v>EUR_EURIBOR_3M_EOD</v>
          </cell>
          <cell r="F488">
            <v>1.00406109439354</v>
          </cell>
        </row>
        <row r="489">
          <cell r="A489" t="str">
            <v>EUR_EURIBOR_3M_EOD</v>
          </cell>
          <cell r="F489">
            <v>1.0039743008564499</v>
          </cell>
        </row>
        <row r="490">
          <cell r="A490" t="str">
            <v>EUR_EURIBOR_3M_EOD</v>
          </cell>
          <cell r="F490">
            <v>1.00370155889812</v>
          </cell>
        </row>
        <row r="491">
          <cell r="A491" t="str">
            <v>EUR_EURIBOR_3M_EOD</v>
          </cell>
          <cell r="F491">
            <v>0.99993125693989804</v>
          </cell>
        </row>
        <row r="492">
          <cell r="A492" t="str">
            <v>EUR_EURIBOR_3M_EOD</v>
          </cell>
          <cell r="F492">
            <v>0.99343534110820098</v>
          </cell>
        </row>
        <row r="493">
          <cell r="A493" t="str">
            <v>EUR_EURIBOR_3M_EOD</v>
          </cell>
          <cell r="F493">
            <v>0.98352716219942904</v>
          </cell>
        </row>
        <row r="494">
          <cell r="A494" t="str">
            <v>EUR_EURIBOR_3M_EOD</v>
          </cell>
          <cell r="F494">
            <v>0.97041746637967097</v>
          </cell>
        </row>
        <row r="495">
          <cell r="A495" t="str">
            <v>EUR_EURIBOR_3M_EOD</v>
          </cell>
          <cell r="F495">
            <v>0.95487344834884202</v>
          </cell>
        </row>
        <row r="496">
          <cell r="A496" t="str">
            <v>EUR_EURIBOR_3M_EOD</v>
          </cell>
          <cell r="F496">
            <v>0.93751563974666996</v>
          </cell>
        </row>
        <row r="497">
          <cell r="A497" t="str">
            <v>EUR_EURIBOR_3M_EOD</v>
          </cell>
          <cell r="F497">
            <v>0.91926112429444495</v>
          </cell>
        </row>
        <row r="498">
          <cell r="A498" t="str">
            <v>EUR_EURIBOR_3M_EOD</v>
          </cell>
          <cell r="F498">
            <v>0.88073568112190903</v>
          </cell>
        </row>
        <row r="499">
          <cell r="A499" t="str">
            <v>EUR_EURIBOR_3M_EOD</v>
          </cell>
          <cell r="F499">
            <v>0.82345027151164096</v>
          </cell>
        </row>
        <row r="500">
          <cell r="A500" t="str">
            <v>EUR_EURIBOR_3M_EOD</v>
          </cell>
          <cell r="F500">
            <v>0.73996869280474797</v>
          </cell>
        </row>
        <row r="501">
          <cell r="A501" t="str">
            <v>EUR_EURIBOR_3M_EOD</v>
          </cell>
          <cell r="F501">
            <v>0.67590465815216705</v>
          </cell>
        </row>
        <row r="502">
          <cell r="A502" t="str">
            <v>EUR_EURIBOR_3M_EOD</v>
          </cell>
          <cell r="F502">
            <v>0.621591397713816</v>
          </cell>
        </row>
        <row r="503">
          <cell r="A503" t="str">
            <v>EUR_EURIBOR_3M_EOD</v>
          </cell>
          <cell r="F503">
            <v>0.52759556895500503</v>
          </cell>
        </row>
        <row r="504">
          <cell r="A504" t="str">
            <v>EUR_EURIBOR_3M_EOD</v>
          </cell>
          <cell r="F504">
            <v>0.46199859456188702</v>
          </cell>
        </row>
        <row r="505">
          <cell r="A505" t="str">
            <v>EUR_EURIBOR_3M_EOD</v>
          </cell>
          <cell r="F505">
            <v>0.40819115926706501</v>
          </cell>
        </row>
        <row r="506">
          <cell r="A506" t="str">
            <v>EUR_EURIBOR_6M_EOD</v>
          </cell>
          <cell r="F506">
            <v>1.0000568365288101</v>
          </cell>
        </row>
        <row r="507">
          <cell r="A507" t="str">
            <v>EUR_EURIBOR_6M_EOD</v>
          </cell>
          <cell r="F507">
            <v>1.0003409185435701</v>
          </cell>
        </row>
        <row r="508">
          <cell r="A508" t="str">
            <v>EUR_EURIBOR_6M_EOD</v>
          </cell>
          <cell r="F508">
            <v>1.00040960465856</v>
          </cell>
        </row>
        <row r="509">
          <cell r="A509" t="str">
            <v>EUR_EURIBOR_6M_EOD</v>
          </cell>
          <cell r="F509">
            <v>1.00047696464784</v>
          </cell>
        </row>
        <row r="510">
          <cell r="A510" t="str">
            <v>EUR_EURIBOR_6M_EOD</v>
          </cell>
          <cell r="F510">
            <v>1.00054739147927</v>
          </cell>
        </row>
        <row r="511">
          <cell r="A511" t="str">
            <v>EUR_EURIBOR_6M_EOD</v>
          </cell>
          <cell r="F511">
            <v>1.0005806124407199</v>
          </cell>
        </row>
        <row r="512">
          <cell r="A512" t="str">
            <v>EUR_EURIBOR_6M_EOD</v>
          </cell>
          <cell r="F512">
            <v>1.00064243471811</v>
          </cell>
        </row>
        <row r="513">
          <cell r="A513" t="str">
            <v>EUR_EURIBOR_6M_EOD</v>
          </cell>
          <cell r="F513">
            <v>1.0011760059083701</v>
          </cell>
        </row>
        <row r="514">
          <cell r="A514" t="str">
            <v>EUR_EURIBOR_6M_EOD</v>
          </cell>
          <cell r="F514">
            <v>1.00141965265654</v>
          </cell>
        </row>
        <row r="515">
          <cell r="A515" t="str">
            <v>EUR_EURIBOR_6M_EOD</v>
          </cell>
          <cell r="F515">
            <v>1.0002313182393201</v>
          </cell>
        </row>
        <row r="516">
          <cell r="A516" t="str">
            <v>EUR_EURIBOR_6M_EOD</v>
          </cell>
          <cell r="F516">
            <v>0.99585633644430505</v>
          </cell>
        </row>
        <row r="517">
          <cell r="A517" t="str">
            <v>EUR_EURIBOR_6M_EOD</v>
          </cell>
          <cell r="F517">
            <v>0.98828933416795095</v>
          </cell>
        </row>
        <row r="518">
          <cell r="A518" t="str">
            <v>EUR_EURIBOR_6M_EOD</v>
          </cell>
          <cell r="F518">
            <v>0.97748253657852002</v>
          </cell>
        </row>
        <row r="519">
          <cell r="A519" t="str">
            <v>EUR_EURIBOR_6M_EOD</v>
          </cell>
          <cell r="F519">
            <v>0.96365596679637</v>
          </cell>
        </row>
        <row r="520">
          <cell r="A520" t="str">
            <v>EUR_EURIBOR_6M_EOD</v>
          </cell>
          <cell r="F520">
            <v>0.94758952803372298</v>
          </cell>
        </row>
        <row r="521">
          <cell r="A521" t="str">
            <v>EUR_EURIBOR_6M_EOD</v>
          </cell>
          <cell r="F521">
            <v>0.92987185956442497</v>
          </cell>
        </row>
        <row r="522">
          <cell r="A522" t="str">
            <v>EUR_EURIBOR_6M_EOD</v>
          </cell>
          <cell r="F522">
            <v>0.91147517712189896</v>
          </cell>
        </row>
        <row r="523">
          <cell r="A523" t="str">
            <v>EUR_EURIBOR_6M_EOD</v>
          </cell>
          <cell r="F523">
            <v>0.87281903378158199</v>
          </cell>
        </row>
        <row r="524">
          <cell r="A524" t="str">
            <v>EUR_EURIBOR_6M_EOD</v>
          </cell>
          <cell r="F524">
            <v>0.815694392199527</v>
          </cell>
        </row>
        <row r="525">
          <cell r="A525" t="str">
            <v>EUR_EURIBOR_6M_EOD</v>
          </cell>
          <cell r="F525">
            <v>0.732773329859991</v>
          </cell>
        </row>
        <row r="526">
          <cell r="A526" t="str">
            <v>EUR_EURIBOR_6M_EOD</v>
          </cell>
          <cell r="F526">
            <v>0.66914096105491405</v>
          </cell>
        </row>
        <row r="527">
          <cell r="A527" t="str">
            <v>EUR_EURIBOR_6M_EOD</v>
          </cell>
          <cell r="F527">
            <v>0.61517973119714697</v>
          </cell>
        </row>
        <row r="528">
          <cell r="A528" t="str">
            <v>EUR_EURIBOR_6M_EOD</v>
          </cell>
          <cell r="F528">
            <v>0.52188989675328401</v>
          </cell>
        </row>
        <row r="529">
          <cell r="A529" t="str">
            <v>EUR_EURIBOR_6M_EOD</v>
          </cell>
          <cell r="F529">
            <v>0.45678187402520598</v>
          </cell>
        </row>
        <row r="530">
          <cell r="A530" t="str">
            <v>EUR_EURIBOR_6M_EOD</v>
          </cell>
          <cell r="F530">
            <v>0.40294468988270699</v>
          </cell>
        </row>
        <row r="531">
          <cell r="A531" t="str">
            <v>EUR_EURIBOR_EOD</v>
          </cell>
          <cell r="F531">
            <v>1.00001150013225</v>
          </cell>
        </row>
        <row r="532">
          <cell r="A532" t="str">
            <v>EUR_EURIBOR_EOD</v>
          </cell>
          <cell r="F532">
            <v>1.00001533352436</v>
          </cell>
        </row>
        <row r="533">
          <cell r="A533" t="str">
            <v>EUR_EURIBOR_EOD</v>
          </cell>
          <cell r="F533">
            <v>1.0000454737837801</v>
          </cell>
        </row>
        <row r="534">
          <cell r="A534" t="str">
            <v>EUR_EURIBOR_EOD</v>
          </cell>
          <cell r="F534">
            <v>1.0005069771403301</v>
          </cell>
        </row>
        <row r="535">
          <cell r="A535" t="str">
            <v>EUR_EURIBOR_EOD</v>
          </cell>
          <cell r="F535">
            <v>1.00097887038783</v>
          </cell>
        </row>
        <row r="536">
          <cell r="A536" t="str">
            <v>EUR_EURIBOR_EOD</v>
          </cell>
          <cell r="F536">
            <v>1.0015470492880101</v>
          </cell>
        </row>
        <row r="537">
          <cell r="A537" t="str">
            <v>EUR_EURIBOR_EOD</v>
          </cell>
          <cell r="F537">
            <v>1.00209368582644</v>
          </cell>
        </row>
        <row r="538">
          <cell r="A538" t="str">
            <v>EUR_EURIBOR_EOD</v>
          </cell>
          <cell r="F538">
            <v>1.00258168423601</v>
          </cell>
        </row>
        <row r="539">
          <cell r="A539" t="str">
            <v>EUR_EURIBOR_EOD</v>
          </cell>
          <cell r="F539">
            <v>1.0031067855036</v>
          </cell>
        </row>
        <row r="540">
          <cell r="A540" t="str">
            <v>EUR_EURIBOR_EOD</v>
          </cell>
          <cell r="F540">
            <v>1.00351645807893</v>
          </cell>
        </row>
        <row r="541">
          <cell r="A541" t="str">
            <v>EUR_EURIBOR_EOD</v>
          </cell>
          <cell r="F541">
            <v>1.00383668755913</v>
          </cell>
        </row>
        <row r="542">
          <cell r="A542" t="str">
            <v>EUR_EURIBOR_EOD</v>
          </cell>
          <cell r="F542">
            <v>1.0040496267136201</v>
          </cell>
        </row>
        <row r="543">
          <cell r="A543" t="str">
            <v>EUR_EURIBOR_EOD</v>
          </cell>
          <cell r="F543">
            <v>1.0041247575902601</v>
          </cell>
        </row>
        <row r="544">
          <cell r="A544" t="str">
            <v>EUR_EURIBOR_EOD</v>
          </cell>
          <cell r="F544">
            <v>1.0040379585499699</v>
          </cell>
        </row>
        <row r="545">
          <cell r="A545" t="str">
            <v>EUR_EURIBOR_EOD</v>
          </cell>
          <cell r="F545">
            <v>1.0037651992982399</v>
          </cell>
        </row>
        <row r="546">
          <cell r="A546" t="str">
            <v>EUR_EURIBOR_EOD</v>
          </cell>
          <cell r="F546">
            <v>0.99583777876537405</v>
          </cell>
        </row>
        <row r="547">
          <cell r="A547" t="str">
            <v>EUR_EURIBOR_EOD</v>
          </cell>
          <cell r="F547">
            <v>0.98823146328654399</v>
          </cell>
        </row>
        <row r="548">
          <cell r="A548" t="str">
            <v>EUR_EURIBOR_EOD</v>
          </cell>
          <cell r="F548">
            <v>0.97737007171240098</v>
          </cell>
        </row>
        <row r="549">
          <cell r="A549" t="str">
            <v>EUR_EURIBOR_EOD</v>
          </cell>
          <cell r="F549">
            <v>0.96347205991058804</v>
          </cell>
        </row>
        <row r="550">
          <cell r="A550" t="str">
            <v>EUR_EURIBOR_EOD</v>
          </cell>
          <cell r="F550">
            <v>0.94732313155835601</v>
          </cell>
        </row>
        <row r="551">
          <cell r="A551" t="str">
            <v>EUR_EURIBOR_EOD</v>
          </cell>
          <cell r="F551">
            <v>0.92951688654901399</v>
          </cell>
        </row>
        <row r="552">
          <cell r="A552" t="str">
            <v>EUR_EURIBOR_EOD</v>
          </cell>
          <cell r="F552">
            <v>0.91103053318357596</v>
          </cell>
        </row>
        <row r="553">
          <cell r="A553" t="str">
            <v>EUR_EURIBOR_EOD</v>
          </cell>
          <cell r="F553">
            <v>0.87220006380295201</v>
          </cell>
        </row>
        <row r="554">
          <cell r="A554" t="str">
            <v>EUR_EURIBOR_EOD</v>
          </cell>
          <cell r="F554">
            <v>0.81485996377630199</v>
          </cell>
        </row>
        <row r="555">
          <cell r="A555" t="str">
            <v>EUR_EURIBOR_EOD</v>
          </cell>
          <cell r="F555">
            <v>0.73176538014753101</v>
          </cell>
        </row>
        <row r="556">
          <cell r="A556" t="str">
            <v>EUR_EURIBOR_EOD</v>
          </cell>
          <cell r="F556">
            <v>0.66813622845583098</v>
          </cell>
        </row>
        <row r="557">
          <cell r="A557" t="str">
            <v>EUR_EURIBOR_EOD</v>
          </cell>
          <cell r="F557">
            <v>0.61422401570526597</v>
          </cell>
        </row>
        <row r="558">
          <cell r="A558" t="str">
            <v>EUR_EURIBOR_EOD</v>
          </cell>
          <cell r="F558">
            <v>0.52105214358892304</v>
          </cell>
        </row>
        <row r="559">
          <cell r="A559" t="str">
            <v>EUR_EURIBOR_EOD</v>
          </cell>
          <cell r="F559">
            <v>0.45610039725970802</v>
          </cell>
        </row>
        <row r="560">
          <cell r="A560" t="str">
            <v>EUR_EURIBOR_EOD</v>
          </cell>
          <cell r="F560">
            <v>0.40238951941927198</v>
          </cell>
        </row>
        <row r="561">
          <cell r="A561" t="str">
            <v>GBP_LIBOR_12M_EOD</v>
          </cell>
          <cell r="F561">
            <v>0.98966718426947298</v>
          </cell>
        </row>
        <row r="562">
          <cell r="A562" t="str">
            <v>GBP_LIBOR_12M_EOD</v>
          </cell>
          <cell r="F562">
            <v>0.98841025772701296</v>
          </cell>
        </row>
        <row r="563">
          <cell r="A563" t="str">
            <v>GBP_LIBOR_12M_EOD</v>
          </cell>
          <cell r="F563">
            <v>0.987237257740193</v>
          </cell>
        </row>
        <row r="564">
          <cell r="A564" t="str">
            <v>GBP_LIBOR_12M_EOD</v>
          </cell>
          <cell r="F564">
            <v>0.98609426708080306</v>
          </cell>
        </row>
        <row r="565">
          <cell r="A565" t="str">
            <v>GBP_LIBOR_12M_EOD</v>
          </cell>
          <cell r="F565">
            <v>0.98506782776351798</v>
          </cell>
        </row>
        <row r="566">
          <cell r="A566" t="str">
            <v>GBP_LIBOR_12M_EOD</v>
          </cell>
          <cell r="F566">
            <v>0.98380342343198801</v>
          </cell>
        </row>
        <row r="567">
          <cell r="A567" t="str">
            <v>GBP_LIBOR_12M_EOD</v>
          </cell>
          <cell r="F567">
            <v>0.98266006021303498</v>
          </cell>
        </row>
        <row r="568">
          <cell r="A568" t="str">
            <v>GBP_LIBOR_12M_EOD</v>
          </cell>
          <cell r="F568">
            <v>0.97908640712803197</v>
          </cell>
        </row>
        <row r="569">
          <cell r="A569" t="str">
            <v>GBP_LIBOR_12M_EOD</v>
          </cell>
          <cell r="F569">
            <v>0.97631989202198499</v>
          </cell>
        </row>
        <row r="570">
          <cell r="A570" t="str">
            <v>GBP_LIBOR_12M_EOD</v>
          </cell>
          <cell r="F570">
            <v>0.95935148046655805</v>
          </cell>
        </row>
        <row r="571">
          <cell r="A571" t="str">
            <v>GBP_LIBOR_12M_EOD</v>
          </cell>
          <cell r="F571">
            <v>0.94006859916131602</v>
          </cell>
        </row>
        <row r="572">
          <cell r="A572" t="str">
            <v>GBP_LIBOR_12M_EOD</v>
          </cell>
          <cell r="F572">
            <v>0.91914784868035704</v>
          </cell>
        </row>
        <row r="573">
          <cell r="A573" t="str">
            <v>GBP_LIBOR_12M_EOD</v>
          </cell>
          <cell r="F573">
            <v>0.89739135675892501</v>
          </cell>
        </row>
        <row r="574">
          <cell r="A574" t="str">
            <v>GBP_LIBOR_12M_EOD</v>
          </cell>
          <cell r="F574">
            <v>0.87541143069484195</v>
          </cell>
        </row>
        <row r="575">
          <cell r="A575" t="str">
            <v>GBP_LIBOR_12M_EOD</v>
          </cell>
          <cell r="F575">
            <v>0.85363729842852998</v>
          </cell>
        </row>
        <row r="576">
          <cell r="A576" t="str">
            <v>GBP_LIBOR_12M_EOD</v>
          </cell>
          <cell r="F576">
            <v>0.83198958789713695</v>
          </cell>
        </row>
        <row r="577">
          <cell r="A577" t="str">
            <v>GBP_LIBOR_12M_EOD</v>
          </cell>
          <cell r="F577">
            <v>0.81075700873213097</v>
          </cell>
        </row>
        <row r="578">
          <cell r="A578" t="str">
            <v>GBP_LIBOR_12M_EOD</v>
          </cell>
          <cell r="F578">
            <v>0.76989452245447099</v>
          </cell>
        </row>
        <row r="579">
          <cell r="A579" t="str">
            <v>GBP_LIBOR_12M_EOD</v>
          </cell>
          <cell r="F579">
            <v>0.713261861274336</v>
          </cell>
        </row>
        <row r="580">
          <cell r="A580" t="str">
            <v>GBP_LIBOR_12M_EOD</v>
          </cell>
          <cell r="F580">
            <v>0.63245806570140495</v>
          </cell>
        </row>
        <row r="581">
          <cell r="A581" t="str">
            <v>GBP_LIBOR_12M_EOD</v>
          </cell>
          <cell r="F581">
            <v>0.56997036840292303</v>
          </cell>
        </row>
        <row r="582">
          <cell r="A582" t="str">
            <v>GBP_LIBOR_12M_EOD</v>
          </cell>
          <cell r="F582">
            <v>0.51524345702375296</v>
          </cell>
        </row>
        <row r="583">
          <cell r="A583" t="str">
            <v>GBP_LIBOR_12M_EOD</v>
          </cell>
          <cell r="F583">
            <v>0.42795808464353102</v>
          </cell>
        </row>
        <row r="584">
          <cell r="A584" t="str">
            <v>GBP_LIBOR_12M_EOD</v>
          </cell>
          <cell r="F584">
            <v>0.36108761350635399</v>
          </cell>
        </row>
        <row r="585">
          <cell r="A585" t="str">
            <v>GBP_LIBOR_12M_EOD</v>
          </cell>
          <cell r="F585">
            <v>0.29536412913631099</v>
          </cell>
        </row>
        <row r="586">
          <cell r="A586" t="str">
            <v>GBP_LIBOR_1M_EOD</v>
          </cell>
          <cell r="F586">
            <v>0.99956698593856796</v>
          </cell>
        </row>
        <row r="587">
          <cell r="A587" t="str">
            <v>GBP_LIBOR_1M_EOD</v>
          </cell>
          <cell r="F587">
            <v>0.99915184018957004</v>
          </cell>
        </row>
        <row r="588">
          <cell r="A588" t="str">
            <v>GBP_LIBOR_1M_EOD</v>
          </cell>
          <cell r="F588">
            <v>0.99868470871466897</v>
          </cell>
        </row>
        <row r="589">
          <cell r="A589" t="str">
            <v>GBP_LIBOR_1M_EOD</v>
          </cell>
          <cell r="F589">
            <v>0.99736475130416002</v>
          </cell>
        </row>
        <row r="590">
          <cell r="A590" t="str">
            <v>GBP_LIBOR_1M_EOD</v>
          </cell>
          <cell r="F590">
            <v>0.99579253470108897</v>
          </cell>
        </row>
        <row r="591">
          <cell r="A591" t="str">
            <v>GBP_LIBOR_1M_EOD</v>
          </cell>
          <cell r="F591">
            <v>0.99408260179659302</v>
          </cell>
        </row>
        <row r="592">
          <cell r="A592" t="str">
            <v>GBP_LIBOR_1M_EOD</v>
          </cell>
          <cell r="F592">
            <v>0.98425807806347798</v>
          </cell>
        </row>
        <row r="593">
          <cell r="A593" t="str">
            <v>GBP_LIBOR_1M_EOD</v>
          </cell>
          <cell r="F593">
            <v>0.97046225522723395</v>
          </cell>
        </row>
        <row r="594">
          <cell r="A594" t="str">
            <v>GBP_LIBOR_1M_EOD</v>
          </cell>
          <cell r="F594">
            <v>0.95400862428418698</v>
          </cell>
        </row>
        <row r="595">
          <cell r="A595" t="str">
            <v>GBP_LIBOR_1M_EOD</v>
          </cell>
          <cell r="F595">
            <v>0.93584351453134995</v>
          </cell>
        </row>
        <row r="596">
          <cell r="A596" t="str">
            <v>GBP_LIBOR_1M_EOD</v>
          </cell>
          <cell r="F596">
            <v>0.91648837313914699</v>
          </cell>
        </row>
        <row r="597">
          <cell r="A597" t="str">
            <v>GBP_LIBOR_1M_EOD</v>
          </cell>
          <cell r="F597">
            <v>0.89650014633486397</v>
          </cell>
        </row>
        <row r="598">
          <cell r="A598" t="str">
            <v>GBP_LIBOR_1M_EOD</v>
          </cell>
          <cell r="F598">
            <v>0.876329463518836</v>
          </cell>
        </row>
        <row r="599">
          <cell r="A599" t="str">
            <v>GBP_LIBOR_1M_EOD</v>
          </cell>
          <cell r="F599">
            <v>0.85599536984846702</v>
          </cell>
        </row>
        <row r="600">
          <cell r="A600" t="str">
            <v>GBP_LIBOR_1M_EOD</v>
          </cell>
          <cell r="F600">
            <v>0.83612281151436296</v>
          </cell>
        </row>
        <row r="601">
          <cell r="A601" t="str">
            <v>GBP_LIBOR_1M_EOD</v>
          </cell>
          <cell r="F601">
            <v>0.79630661991159901</v>
          </cell>
        </row>
        <row r="602">
          <cell r="A602" t="str">
            <v>GBP_LIBOR_1M_EOD</v>
          </cell>
          <cell r="F602">
            <v>0.73968414730121501</v>
          </cell>
        </row>
        <row r="603">
          <cell r="A603" t="str">
            <v>GBP_LIBOR_1M_EOD</v>
          </cell>
          <cell r="F603">
            <v>0.65992124245044903</v>
          </cell>
        </row>
        <row r="604">
          <cell r="A604" t="str">
            <v>GBP_LIBOR_1M_EOD</v>
          </cell>
          <cell r="F604">
            <v>0.59587216591924497</v>
          </cell>
        </row>
        <row r="605">
          <cell r="A605" t="str">
            <v>GBP_LIBOR_1M_EOD</v>
          </cell>
          <cell r="F605">
            <v>0.540256103795281</v>
          </cell>
        </row>
        <row r="606">
          <cell r="A606" t="str">
            <v>GBP_LIBOR_1M_EOD</v>
          </cell>
          <cell r="F606">
            <v>0.453702318588391</v>
          </cell>
        </row>
        <row r="607">
          <cell r="A607" t="str">
            <v>GBP_LIBOR_1M_EOD</v>
          </cell>
          <cell r="F607">
            <v>0.38421013418824701</v>
          </cell>
        </row>
        <row r="608">
          <cell r="A608" t="str">
            <v>GBP_LIBOR_1M_EOD</v>
          </cell>
          <cell r="F608">
            <v>0.31746349087277298</v>
          </cell>
        </row>
        <row r="609">
          <cell r="A609" t="str">
            <v>GBP_LIBOR_3M_EOD</v>
          </cell>
          <cell r="F609">
            <v>0.99852136767334998</v>
          </cell>
        </row>
        <row r="610">
          <cell r="A610" t="str">
            <v>GBP_LIBOR_3M_EOD</v>
          </cell>
          <cell r="F610">
            <v>0.99801311778198698</v>
          </cell>
        </row>
        <row r="611">
          <cell r="A611" t="str">
            <v>GBP_LIBOR_3M_EOD</v>
          </cell>
          <cell r="F611">
            <v>0.99642545465411603</v>
          </cell>
        </row>
        <row r="612">
          <cell r="A612" t="str">
            <v>GBP_LIBOR_3M_EOD</v>
          </cell>
          <cell r="F612">
            <v>0.99453506871129504</v>
          </cell>
        </row>
        <row r="613">
          <cell r="A613" t="str">
            <v>GBP_LIBOR_3M_EOD</v>
          </cell>
          <cell r="F613">
            <v>0.992515142681203</v>
          </cell>
        </row>
        <row r="614">
          <cell r="A614" t="str">
            <v>GBP_LIBOR_3M_EOD</v>
          </cell>
          <cell r="F614">
            <v>0.990385126156345</v>
          </cell>
        </row>
        <row r="615">
          <cell r="A615" t="str">
            <v>GBP_LIBOR_3M_EOD</v>
          </cell>
          <cell r="F615">
            <v>0.98758162286777895</v>
          </cell>
        </row>
        <row r="616">
          <cell r="A616" t="str">
            <v>GBP_LIBOR_3M_EOD</v>
          </cell>
          <cell r="F616">
            <v>0.984673793404923</v>
          </cell>
        </row>
        <row r="617">
          <cell r="A617" t="str">
            <v>GBP_LIBOR_3M_EOD</v>
          </cell>
          <cell r="F617">
            <v>0.98151317040788799</v>
          </cell>
        </row>
        <row r="618">
          <cell r="A618" t="str">
            <v>GBP_LIBOR_3M_EOD</v>
          </cell>
          <cell r="F618">
            <v>0.96840266188131496</v>
          </cell>
        </row>
        <row r="619">
          <cell r="A619" t="str">
            <v>GBP_LIBOR_3M_EOD</v>
          </cell>
          <cell r="F619">
            <v>0.95131066120725805</v>
          </cell>
        </row>
        <row r="620">
          <cell r="A620" t="str">
            <v>GBP_LIBOR_3M_EOD</v>
          </cell>
          <cell r="F620">
            <v>0.93253677682633096</v>
          </cell>
        </row>
        <row r="621">
          <cell r="A621" t="str">
            <v>GBP_LIBOR_3M_EOD</v>
          </cell>
          <cell r="F621">
            <v>0.91263328101345298</v>
          </cell>
        </row>
        <row r="622">
          <cell r="A622" t="str">
            <v>GBP_LIBOR_3M_EOD</v>
          </cell>
          <cell r="F622">
            <v>0.892304662710937</v>
          </cell>
        </row>
        <row r="623">
          <cell r="A623" t="str">
            <v>GBP_LIBOR_3M_EOD</v>
          </cell>
          <cell r="F623">
            <v>0.87186864386269403</v>
          </cell>
        </row>
        <row r="624">
          <cell r="A624" t="str">
            <v>GBP_LIBOR_3M_EOD</v>
          </cell>
          <cell r="F624">
            <v>0.85127610470819803</v>
          </cell>
        </row>
        <row r="625">
          <cell r="A625" t="str">
            <v>GBP_LIBOR_3M_EOD</v>
          </cell>
          <cell r="F625">
            <v>0.83088619020417398</v>
          </cell>
        </row>
        <row r="626">
          <cell r="A626" t="str">
            <v>GBP_LIBOR_3M_EOD</v>
          </cell>
          <cell r="F626">
            <v>0.79045328112989199</v>
          </cell>
        </row>
        <row r="627">
          <cell r="A627" t="str">
            <v>GBP_LIBOR_3M_EOD</v>
          </cell>
          <cell r="F627">
            <v>0.73357520110044205</v>
          </cell>
        </row>
        <row r="628">
          <cell r="A628" t="str">
            <v>GBP_LIBOR_3M_EOD</v>
          </cell>
          <cell r="F628">
            <v>0.65293153360728595</v>
          </cell>
        </row>
        <row r="629">
          <cell r="A629" t="str">
            <v>GBP_LIBOR_3M_EOD</v>
          </cell>
          <cell r="F629">
            <v>0.58860114312230205</v>
          </cell>
        </row>
        <row r="630">
          <cell r="A630" t="str">
            <v>GBP_LIBOR_3M_EOD</v>
          </cell>
          <cell r="F630">
            <v>0.53288033178720196</v>
          </cell>
        </row>
        <row r="631">
          <cell r="A631" t="str">
            <v>GBP_LIBOR_3M_EOD</v>
          </cell>
          <cell r="F631">
            <v>0.44624157052730001</v>
          </cell>
        </row>
        <row r="632">
          <cell r="A632" t="str">
            <v>GBP_LIBOR_3M_EOD</v>
          </cell>
          <cell r="F632">
            <v>0.37443680567400101</v>
          </cell>
        </row>
        <row r="633">
          <cell r="A633" t="str">
            <v>GBP_LIBOR_3M_EOD</v>
          </cell>
          <cell r="F633">
            <v>0.30745424951873701</v>
          </cell>
        </row>
        <row r="634">
          <cell r="A634" t="str">
            <v>GBP_LIBOR_6M_EOD</v>
          </cell>
          <cell r="F634">
            <v>0.99633914534589296</v>
          </cell>
        </row>
        <row r="635">
          <cell r="A635" t="str">
            <v>GBP_LIBOR_6M_EOD</v>
          </cell>
          <cell r="F635">
            <v>0.99207762832805702</v>
          </cell>
        </row>
        <row r="636">
          <cell r="A636" t="str">
            <v>GBP_LIBOR_6M_EOD</v>
          </cell>
          <cell r="F636">
            <v>0.98680285615472796</v>
          </cell>
        </row>
        <row r="637">
          <cell r="A637" t="str">
            <v>GBP_LIBOR_6M_EOD</v>
          </cell>
          <cell r="F637">
            <v>0.980444474036818</v>
          </cell>
        </row>
        <row r="638">
          <cell r="A638" t="str">
            <v>GBP_LIBOR_6M_EOD</v>
          </cell>
          <cell r="F638">
            <v>0.96487390686248198</v>
          </cell>
        </row>
        <row r="639">
          <cell r="A639" t="str">
            <v>GBP_LIBOR_6M_EOD</v>
          </cell>
          <cell r="F639">
            <v>0.946699271861694</v>
          </cell>
        </row>
        <row r="640">
          <cell r="A640" t="str">
            <v>GBP_LIBOR_6M_EOD</v>
          </cell>
          <cell r="F640">
            <v>0.92683501268891699</v>
          </cell>
        </row>
        <row r="641">
          <cell r="A641" t="str">
            <v>GBP_LIBOR_6M_EOD</v>
          </cell>
          <cell r="F641">
            <v>0.90598272308611305</v>
          </cell>
        </row>
        <row r="642">
          <cell r="A642" t="str">
            <v>GBP_LIBOR_6M_EOD</v>
          </cell>
          <cell r="F642">
            <v>0.88486355794268101</v>
          </cell>
        </row>
        <row r="643">
          <cell r="A643" t="str">
            <v>GBP_LIBOR_6M_EOD</v>
          </cell>
          <cell r="F643">
            <v>0.86371824948322096</v>
          </cell>
        </row>
        <row r="644">
          <cell r="A644" t="str">
            <v>GBP_LIBOR_6M_EOD</v>
          </cell>
          <cell r="F644">
            <v>0.84255182565223197</v>
          </cell>
        </row>
        <row r="645">
          <cell r="A645" t="str">
            <v>GBP_LIBOR_6M_EOD</v>
          </cell>
          <cell r="F645">
            <v>0.82176468609383102</v>
          </cell>
        </row>
        <row r="646">
          <cell r="A646" t="str">
            <v>GBP_LIBOR_6M_EOD</v>
          </cell>
          <cell r="F646">
            <v>0.78107233176739699</v>
          </cell>
        </row>
        <row r="647">
          <cell r="A647" t="str">
            <v>GBP_LIBOR_6M_EOD</v>
          </cell>
          <cell r="F647">
            <v>0.72446149103853597</v>
          </cell>
        </row>
        <row r="648">
          <cell r="A648" t="str">
            <v>GBP_LIBOR_6M_EOD</v>
          </cell>
          <cell r="F648">
            <v>0.64456544470779198</v>
          </cell>
        </row>
        <row r="649">
          <cell r="A649" t="str">
            <v>GBP_LIBOR_6M_EOD</v>
          </cell>
          <cell r="F649">
            <v>0.58086900422367505</v>
          </cell>
        </row>
        <row r="650">
          <cell r="A650" t="str">
            <v>GBP_LIBOR_6M_EOD</v>
          </cell>
          <cell r="F650">
            <v>0.52579318006115605</v>
          </cell>
        </row>
        <row r="651">
          <cell r="A651" t="str">
            <v>GBP_LIBOR_6M_EOD</v>
          </cell>
          <cell r="F651">
            <v>0.44008115637319301</v>
          </cell>
        </row>
        <row r="652">
          <cell r="A652" t="str">
            <v>GBP_LIBOR_6M_EOD</v>
          </cell>
          <cell r="F652">
            <v>0.36934198934053503</v>
          </cell>
        </row>
        <row r="653">
          <cell r="A653" t="str">
            <v>GBP_LIBOR_6M_EOD</v>
          </cell>
          <cell r="F653">
            <v>0.30247632163627403</v>
          </cell>
        </row>
        <row r="654">
          <cell r="A654" t="str">
            <v>GBP_LIBOR_EOD</v>
          </cell>
          <cell r="F654">
            <v>0.99996039499327605</v>
          </cell>
        </row>
        <row r="655">
          <cell r="A655" t="str">
            <v>GBP_LIBOR_EOD</v>
          </cell>
          <cell r="F655">
            <v>0.99990681471170395</v>
          </cell>
        </row>
        <row r="656">
          <cell r="A656" t="str">
            <v>GBP_LIBOR_EOD</v>
          </cell>
          <cell r="F656">
            <v>0.99956698593856796</v>
          </cell>
        </row>
        <row r="657">
          <cell r="A657" t="str">
            <v>GBP_LIBOR_EOD</v>
          </cell>
          <cell r="F657">
            <v>0.99806980271520795</v>
          </cell>
        </row>
        <row r="658">
          <cell r="A658" t="str">
            <v>GBP_LIBOR_EOD</v>
          </cell>
          <cell r="F658">
            <v>0.99648204941159002</v>
          </cell>
        </row>
        <row r="659">
          <cell r="A659" t="str">
            <v>GBP_LIBOR_EOD</v>
          </cell>
          <cell r="F659">
            <v>0.99459155609903604</v>
          </cell>
        </row>
        <row r="660">
          <cell r="A660" t="str">
            <v>GBP_LIBOR_EOD</v>
          </cell>
          <cell r="F660">
            <v>0.99257151534162302</v>
          </cell>
        </row>
        <row r="661">
          <cell r="A661" t="str">
            <v>GBP_LIBOR_EOD</v>
          </cell>
          <cell r="F661">
            <v>0.99044137783654695</v>
          </cell>
        </row>
        <row r="662">
          <cell r="A662" t="str">
            <v>GBP_LIBOR_EOD</v>
          </cell>
          <cell r="F662">
            <v>0.98763771531520705</v>
          </cell>
        </row>
        <row r="663">
          <cell r="A663" t="str">
            <v>GBP_LIBOR_EOD</v>
          </cell>
          <cell r="F663">
            <v>0.98472972069408204</v>
          </cell>
        </row>
        <row r="664">
          <cell r="A664" t="str">
            <v>GBP_LIBOR_EOD</v>
          </cell>
          <cell r="F664">
            <v>0.98156891818066605</v>
          </cell>
        </row>
        <row r="665">
          <cell r="A665" t="str">
            <v>GBP_LIBOR_EOD</v>
          </cell>
          <cell r="F665">
            <v>0.96479165321027005</v>
          </cell>
        </row>
        <row r="666">
          <cell r="A666" t="str">
            <v>GBP_LIBOR_EOD</v>
          </cell>
          <cell r="F666">
            <v>0.94657927812930598</v>
          </cell>
        </row>
        <row r="667">
          <cell r="A667" t="str">
            <v>GBP_LIBOR_EOD</v>
          </cell>
          <cell r="F667">
            <v>0.92666149761081795</v>
          </cell>
        </row>
        <row r="668">
          <cell r="A668" t="str">
            <v>GBP_LIBOR_EOD</v>
          </cell>
          <cell r="F668">
            <v>0.905747742285824</v>
          </cell>
        </row>
        <row r="669">
          <cell r="A669" t="str">
            <v>GBP_LIBOR_EOD</v>
          </cell>
          <cell r="F669">
            <v>0.88455977155024101</v>
          </cell>
        </row>
        <row r="670">
          <cell r="A670" t="str">
            <v>GBP_LIBOR_EOD</v>
          </cell>
          <cell r="F670">
            <v>0.863345725705149</v>
          </cell>
        </row>
        <row r="671">
          <cell r="A671" t="str">
            <v>GBP_LIBOR_EOD</v>
          </cell>
          <cell r="F671">
            <v>0.84211170850096095</v>
          </cell>
        </row>
        <row r="672">
          <cell r="A672" t="str">
            <v>GBP_LIBOR_EOD</v>
          </cell>
          <cell r="F672">
            <v>0.82126026438643596</v>
          </cell>
        </row>
        <row r="673">
          <cell r="A673" t="str">
            <v>GBP_LIBOR_EOD</v>
          </cell>
          <cell r="F673">
            <v>0.78045026654752303</v>
          </cell>
        </row>
        <row r="674">
          <cell r="A674" t="str">
            <v>GBP_LIBOR_EOD</v>
          </cell>
          <cell r="F674">
            <v>0.72371671428357698</v>
          </cell>
        </row>
        <row r="675">
          <cell r="A675" t="str">
            <v>GBP_LIBOR_EOD</v>
          </cell>
          <cell r="F675">
            <v>0.64378873377687795</v>
          </cell>
        </row>
        <row r="676">
          <cell r="A676" t="str">
            <v>GBP_LIBOR_EOD</v>
          </cell>
          <cell r="F676">
            <v>0.58021171894559598</v>
          </cell>
        </row>
        <row r="677">
          <cell r="A677" t="str">
            <v>GBP_LIBOR_EOD</v>
          </cell>
          <cell r="F677">
            <v>0.52527708654969296</v>
          </cell>
        </row>
        <row r="678">
          <cell r="A678" t="str">
            <v>GBP_LIBOR_EOD</v>
          </cell>
          <cell r="F678">
            <v>0.43997161000497798</v>
          </cell>
        </row>
        <row r="679">
          <cell r="A679" t="str">
            <v>GBP_LIBOR_EOD</v>
          </cell>
          <cell r="F679">
            <v>0.36952034363344</v>
          </cell>
        </row>
        <row r="680">
          <cell r="A680" t="str">
            <v>GBP_LIBOR_EOD</v>
          </cell>
          <cell r="F680">
            <v>0.30263952682994999</v>
          </cell>
        </row>
        <row r="681">
          <cell r="A681" t="str">
            <v>GBP_SONIA_EOD</v>
          </cell>
          <cell r="F681">
            <v>0.99996184803097099</v>
          </cell>
        </row>
        <row r="682">
          <cell r="A682" t="str">
            <v>GBP_SONIA_EOD</v>
          </cell>
          <cell r="F682">
            <v>0.999911069553163</v>
          </cell>
        </row>
        <row r="683">
          <cell r="A683" t="str">
            <v>GBP_SONIA_EOD</v>
          </cell>
          <cell r="F683">
            <v>0.99982263420393302</v>
          </cell>
        </row>
        <row r="684">
          <cell r="A684" t="str">
            <v>GBP_SONIA_EOD</v>
          </cell>
          <cell r="F684">
            <v>0.99960726115371801</v>
          </cell>
        </row>
        <row r="685">
          <cell r="A685" t="str">
            <v>GBP_SONIA_EOD</v>
          </cell>
          <cell r="F685">
            <v>0.99924158521858797</v>
          </cell>
        </row>
        <row r="686">
          <cell r="A686" t="str">
            <v>GBP_SONIA_EOD</v>
          </cell>
          <cell r="F686">
            <v>0.99881626248420696</v>
          </cell>
        </row>
        <row r="687">
          <cell r="A687" t="str">
            <v>GBP_SONIA_EOD</v>
          </cell>
          <cell r="F687">
            <v>0.99844262577299503</v>
          </cell>
        </row>
        <row r="688">
          <cell r="A688" t="str">
            <v>GBP_SONIA_EOD</v>
          </cell>
          <cell r="F688">
            <v>0.99803764471122003</v>
          </cell>
        </row>
        <row r="689">
          <cell r="A689" t="str">
            <v>GBP_SONIA_EOD</v>
          </cell>
          <cell r="F689">
            <v>0.99763232671541402</v>
          </cell>
        </row>
        <row r="690">
          <cell r="A690" t="str">
            <v>GBP_SONIA_EOD</v>
          </cell>
          <cell r="F690">
            <v>0.99717212878041905</v>
          </cell>
        </row>
        <row r="691">
          <cell r="A691" t="str">
            <v>GBP_SONIA_EOD</v>
          </cell>
          <cell r="F691">
            <v>0.99671910671394404</v>
          </cell>
        </row>
        <row r="692">
          <cell r="A692" t="str">
            <v>GBP_SONIA_EOD</v>
          </cell>
          <cell r="F692">
            <v>0.996200914802157</v>
          </cell>
        </row>
        <row r="693">
          <cell r="A693" t="str">
            <v>GBP_SONIA_EOD</v>
          </cell>
          <cell r="F693">
            <v>0.99568436298303598</v>
          </cell>
        </row>
        <row r="694">
          <cell r="A694" t="str">
            <v>GBP_SONIA_EOD</v>
          </cell>
          <cell r="F694">
            <v>0.995206279935822</v>
          </cell>
        </row>
        <row r="695">
          <cell r="A695" t="str">
            <v>GBP_SONIA_EOD</v>
          </cell>
          <cell r="F695">
            <v>0.99463106462615503</v>
          </cell>
        </row>
        <row r="696">
          <cell r="A696" t="str">
            <v>GBP_SONIA_EOD</v>
          </cell>
          <cell r="F696">
            <v>0.99278564526756596</v>
          </cell>
        </row>
        <row r="697">
          <cell r="A697" t="str">
            <v>GBP_SONIA_EOD</v>
          </cell>
          <cell r="F697">
            <v>0.99066535498728503</v>
          </cell>
        </row>
        <row r="698">
          <cell r="A698" t="str">
            <v>GBP_SONIA_EOD</v>
          </cell>
          <cell r="F698">
            <v>0.98829430599718104</v>
          </cell>
        </row>
        <row r="699">
          <cell r="A699" t="str">
            <v>GBP_SONIA_EOD</v>
          </cell>
          <cell r="F699">
            <v>0.985657675198223</v>
          </cell>
        </row>
        <row r="700">
          <cell r="A700" t="str">
            <v>GBP_SONIA_EOD</v>
          </cell>
          <cell r="F700">
            <v>0.97330392875731797</v>
          </cell>
        </row>
        <row r="701">
          <cell r="A701" t="str">
            <v>GBP_SONIA_EOD</v>
          </cell>
          <cell r="F701">
            <v>0.958361705677506</v>
          </cell>
        </row>
        <row r="702">
          <cell r="A702" t="str">
            <v>GBP_SONIA_EOD</v>
          </cell>
          <cell r="F702">
            <v>0.94166255517804698</v>
          </cell>
        </row>
        <row r="703">
          <cell r="A703" t="str">
            <v>GBP_SONIA_EOD</v>
          </cell>
          <cell r="F703">
            <v>0.92350012759599798</v>
          </cell>
        </row>
        <row r="704">
          <cell r="A704" t="str">
            <v>GBP_SONIA_EOD</v>
          </cell>
          <cell r="F704">
            <v>0.90477613867012596</v>
          </cell>
        </row>
        <row r="705">
          <cell r="A705" t="str">
            <v>GBP_SONIA_EOD</v>
          </cell>
          <cell r="F705">
            <v>0.885698951950739</v>
          </cell>
        </row>
        <row r="706">
          <cell r="A706" t="str">
            <v>GBP_SONIA_EOD</v>
          </cell>
          <cell r="F706">
            <v>0.86627041260827098</v>
          </cell>
        </row>
        <row r="707">
          <cell r="A707" t="str">
            <v>GBP_SONIA_EOD</v>
          </cell>
          <cell r="F707">
            <v>0.84692737286668096</v>
          </cell>
        </row>
        <row r="708">
          <cell r="A708" t="str">
            <v>GBP_SONIA_EOD</v>
          </cell>
          <cell r="F708">
            <v>0.80799784189204304</v>
          </cell>
        </row>
        <row r="709">
          <cell r="A709" t="str">
            <v>GBP_SONIA_EOD</v>
          </cell>
          <cell r="F709">
            <v>0.75254456127293201</v>
          </cell>
        </row>
        <row r="710">
          <cell r="A710" t="str">
            <v>GBP_SONIA_EOD</v>
          </cell>
          <cell r="F710">
            <v>0.67282107382832901</v>
          </cell>
        </row>
        <row r="711">
          <cell r="A711" t="str">
            <v>GBP_SONIA_EOD</v>
          </cell>
          <cell r="F711">
            <v>0.60911332713375599</v>
          </cell>
        </row>
        <row r="712">
          <cell r="A712" t="str">
            <v>GBP_SONIA_EOD</v>
          </cell>
          <cell r="F712">
            <v>0.55352507821276897</v>
          </cell>
        </row>
        <row r="713">
          <cell r="A713" t="str">
            <v>GBP_SONIA_EOD</v>
          </cell>
          <cell r="F713">
            <v>0.46728050327702197</v>
          </cell>
        </row>
        <row r="714">
          <cell r="A714" t="str">
            <v>GBP_SONIA_EOD</v>
          </cell>
          <cell r="F714">
            <v>0.39481439897880899</v>
          </cell>
        </row>
        <row r="715">
          <cell r="A715" t="str">
            <v>GBP_SONIA_EOD</v>
          </cell>
          <cell r="F715">
            <v>0.32640762081206198</v>
          </cell>
        </row>
        <row r="716">
          <cell r="A716" t="str">
            <v>HKD_HIBOR_3M_EOD</v>
          </cell>
          <cell r="F716">
            <v>0.99903003763086096</v>
          </cell>
        </row>
        <row r="717">
          <cell r="A717" t="str">
            <v>HKD_HIBOR_3M_EOD</v>
          </cell>
          <cell r="F717">
            <v>0.99761675495034996</v>
          </cell>
        </row>
        <row r="718">
          <cell r="A718" t="str">
            <v>HKD_HIBOR_3M_EOD</v>
          </cell>
          <cell r="F718">
            <v>0.99566797357966097</v>
          </cell>
        </row>
        <row r="719">
          <cell r="A719" t="str">
            <v>HKD_HIBOR_3M_EOD</v>
          </cell>
          <cell r="F719">
            <v>0.99334225262025899</v>
          </cell>
        </row>
        <row r="720">
          <cell r="A720" t="str">
            <v>HKD_HIBOR_3M_EOD</v>
          </cell>
          <cell r="F720">
            <v>0.98029910224943095</v>
          </cell>
        </row>
        <row r="721">
          <cell r="A721" t="str">
            <v>HKD_HIBOR_3M_EOD</v>
          </cell>
          <cell r="F721">
            <v>0.96235065853741897</v>
          </cell>
        </row>
        <row r="722">
          <cell r="A722" t="str">
            <v>HKD_HIBOR_3M_EOD</v>
          </cell>
          <cell r="F722">
            <v>0.94230170788242396</v>
          </cell>
        </row>
        <row r="723">
          <cell r="A723" t="str">
            <v>HKD_HIBOR_3M_EOD</v>
          </cell>
          <cell r="F723">
            <v>0.92095434001163901</v>
          </cell>
        </row>
        <row r="724">
          <cell r="A724" t="str">
            <v>HKD_HIBOR_3M_EOD</v>
          </cell>
          <cell r="F724">
            <v>0.87723633937854695</v>
          </cell>
        </row>
        <row r="725">
          <cell r="A725" t="str">
            <v>HKD_HIBOR_3M_EOD</v>
          </cell>
          <cell r="F725">
            <v>0.81076882999931599</v>
          </cell>
        </row>
        <row r="726">
          <cell r="A726" t="str">
            <v>HKD_HIBOR_3M_EOD</v>
          </cell>
          <cell r="F726">
            <v>0.76990014365877002</v>
          </cell>
        </row>
        <row r="727">
          <cell r="A727" t="str">
            <v>HKD_HIBOR_3M_EOD</v>
          </cell>
          <cell r="F727">
            <v>0.70727283438409405</v>
          </cell>
        </row>
        <row r="728">
          <cell r="A728" t="str">
            <v>HKD_HIBOR_6M_EOD</v>
          </cell>
          <cell r="F728">
            <v>0.99727331650055095</v>
          </cell>
        </row>
        <row r="729">
          <cell r="A729" t="str">
            <v>HKD_HIBOR_6M_EOD</v>
          </cell>
          <cell r="F729">
            <v>0.99179431880781099</v>
          </cell>
        </row>
        <row r="730">
          <cell r="A730" t="str">
            <v>HKD_HIBOR_6M_EOD</v>
          </cell>
          <cell r="F730">
            <v>0.97755998754642204</v>
          </cell>
        </row>
        <row r="731">
          <cell r="A731" t="str">
            <v>HKD_HIBOR_6M_EOD</v>
          </cell>
          <cell r="F731">
            <v>0.95861949652767298</v>
          </cell>
        </row>
        <row r="732">
          <cell r="A732" t="str">
            <v>HKD_HIBOR_6M_EOD</v>
          </cell>
          <cell r="F732">
            <v>0.93782183855050505</v>
          </cell>
        </row>
        <row r="733">
          <cell r="A733" t="str">
            <v>HKD_HIBOR_6M_EOD</v>
          </cell>
          <cell r="F733">
            <v>0.91595590819903006</v>
          </cell>
        </row>
        <row r="734">
          <cell r="A734" t="str">
            <v>HKD_HIBOR_6M_EOD</v>
          </cell>
          <cell r="F734">
            <v>0.87120957919196795</v>
          </cell>
        </row>
        <row r="735">
          <cell r="A735" t="str">
            <v>HKD_HIBOR_6M_EOD</v>
          </cell>
          <cell r="F735">
            <v>0.80279985560642497</v>
          </cell>
        </row>
        <row r="736">
          <cell r="A736" t="str">
            <v>HKD_HIBOR_6M_EOD</v>
          </cell>
          <cell r="F736">
            <v>0.75979233821387704</v>
          </cell>
        </row>
        <row r="737">
          <cell r="A737" t="str">
            <v>HKD_HIBOR_6M_EOD</v>
          </cell>
          <cell r="F737">
            <v>0.69572373557803102</v>
          </cell>
        </row>
        <row r="738">
          <cell r="A738" t="str">
            <v>HKD_HIBOR_EOD</v>
          </cell>
          <cell r="F738">
            <v>0.99999624302781398</v>
          </cell>
        </row>
        <row r="739">
          <cell r="A739" t="str">
            <v>HKD_HIBOR_EOD</v>
          </cell>
          <cell r="F739">
            <v>0.99998360300859201</v>
          </cell>
        </row>
        <row r="740">
          <cell r="A740" t="str">
            <v>HKD_HIBOR_EOD</v>
          </cell>
          <cell r="F740">
            <v>0.99982995357823801</v>
          </cell>
        </row>
        <row r="741">
          <cell r="A741" t="str">
            <v>HKD_HIBOR_EOD</v>
          </cell>
          <cell r="F741">
            <v>0.99950889883310501</v>
          </cell>
        </row>
        <row r="742">
          <cell r="A742" t="str">
            <v>HKD_HIBOR_EOD</v>
          </cell>
          <cell r="F742">
            <v>0.99903003763086096</v>
          </cell>
        </row>
        <row r="743">
          <cell r="A743" t="str">
            <v>HKD_HIBOR_EOD</v>
          </cell>
          <cell r="F743">
            <v>0.99727331650055095</v>
          </cell>
        </row>
        <row r="744">
          <cell r="A744" t="str">
            <v>HKD_HIBOR_EOD</v>
          </cell>
          <cell r="F744">
            <v>0.99328861313345396</v>
          </cell>
        </row>
        <row r="745">
          <cell r="A745" t="str">
            <v>HKD_HIBOR_EOD</v>
          </cell>
          <cell r="F745">
            <v>0.98028526158627005</v>
          </cell>
        </row>
        <row r="746">
          <cell r="A746" t="str">
            <v>HKD_HIBOR_EOD</v>
          </cell>
          <cell r="F746">
            <v>0.96233629633542805</v>
          </cell>
        </row>
        <row r="747">
          <cell r="A747" t="str">
            <v>HKD_HIBOR_EOD</v>
          </cell>
          <cell r="F747">
            <v>0.94228673533651697</v>
          </cell>
        </row>
        <row r="748">
          <cell r="A748" t="str">
            <v>HKD_HIBOR_EOD</v>
          </cell>
          <cell r="F748">
            <v>0.92093974359623898</v>
          </cell>
        </row>
        <row r="749">
          <cell r="A749" t="str">
            <v>HKD_HIBOR_EOD</v>
          </cell>
          <cell r="F749">
            <v>0.87721823553795397</v>
          </cell>
        </row>
        <row r="750">
          <cell r="A750" t="str">
            <v>HKD_HIBOR_EOD</v>
          </cell>
          <cell r="F750">
            <v>0.81075055099931503</v>
          </cell>
        </row>
        <row r="751">
          <cell r="A751" t="str">
            <v>HKD_HIBOR_EOD</v>
          </cell>
          <cell r="F751">
            <v>0.76988008663633301</v>
          </cell>
        </row>
        <row r="752">
          <cell r="A752" t="str">
            <v>HKD_HIBOR_EOD</v>
          </cell>
          <cell r="F752">
            <v>0.70725166209026802</v>
          </cell>
        </row>
        <row r="753">
          <cell r="A753" t="str">
            <v>HUF_BUBOR_3M_EOD</v>
          </cell>
          <cell r="F753">
            <v>0.99641264573935995</v>
          </cell>
        </row>
        <row r="754">
          <cell r="A754" t="str">
            <v>HUF_BUBOR_3M_EOD</v>
          </cell>
          <cell r="F754">
            <v>0.99319716990180296</v>
          </cell>
        </row>
        <row r="755">
          <cell r="A755" t="str">
            <v>HUF_BUBOR_3M_EOD</v>
          </cell>
          <cell r="F755">
            <v>0.989984121436563</v>
          </cell>
        </row>
        <row r="756">
          <cell r="A756" t="str">
            <v>HUF_BUBOR_3M_EOD</v>
          </cell>
          <cell r="F756">
            <v>0.98670606462187505</v>
          </cell>
        </row>
        <row r="757">
          <cell r="A757" t="str">
            <v>HUF_BUBOR_3M_EOD</v>
          </cell>
          <cell r="F757">
            <v>0.97219102130107005</v>
          </cell>
        </row>
        <row r="758">
          <cell r="A758" t="str">
            <v>HUF_BUBOR_3M_EOD</v>
          </cell>
          <cell r="F758">
            <v>0.95526134491346704</v>
          </cell>
        </row>
        <row r="759">
          <cell r="A759" t="str">
            <v>HUF_BUBOR_3M_EOD</v>
          </cell>
          <cell r="F759">
            <v>0.93552331287282597</v>
          </cell>
        </row>
        <row r="760">
          <cell r="A760" t="str">
            <v>HUF_BUBOR_3M_EOD</v>
          </cell>
          <cell r="F760">
            <v>0.91047180718176202</v>
          </cell>
        </row>
        <row r="761">
          <cell r="A761" t="str">
            <v>HUF_BUBOR_3M_EOD</v>
          </cell>
          <cell r="F761">
            <v>0.88147251589633602</v>
          </cell>
        </row>
        <row r="762">
          <cell r="A762" t="str">
            <v>HUF_BUBOR_3M_EOD</v>
          </cell>
          <cell r="F762">
            <v>0.85002750283253004</v>
          </cell>
        </row>
        <row r="763">
          <cell r="A763" t="str">
            <v>HUF_BUBOR_3M_EOD</v>
          </cell>
          <cell r="F763">
            <v>0.818013980280349</v>
          </cell>
        </row>
        <row r="764">
          <cell r="A764" t="str">
            <v>HUF_BUBOR_3M_EOD</v>
          </cell>
          <cell r="F764">
            <v>0.787091617673921</v>
          </cell>
        </row>
        <row r="765">
          <cell r="A765" t="str">
            <v>HUF_BUBOR_3M_EOD</v>
          </cell>
          <cell r="F765">
            <v>0.75718290695437396</v>
          </cell>
        </row>
        <row r="766">
          <cell r="A766" t="str">
            <v>HUF_BUBOR_3M_EOD</v>
          </cell>
          <cell r="F766">
            <v>0.70574421456373304</v>
          </cell>
        </row>
        <row r="767">
          <cell r="A767" t="str">
            <v>HUF_BUBOR_3M_EOD</v>
          </cell>
          <cell r="F767">
            <v>0.64432266233729196</v>
          </cell>
        </row>
        <row r="768">
          <cell r="A768" t="str">
            <v>HUF_BUBOR_3M_EOD</v>
          </cell>
          <cell r="F768">
            <v>0.54791112033587996</v>
          </cell>
        </row>
        <row r="769">
          <cell r="A769" t="str">
            <v>HUF_BUBOR_6M_EOD</v>
          </cell>
          <cell r="F769">
            <v>0.99307279887861799</v>
          </cell>
        </row>
        <row r="770">
          <cell r="A770" t="str">
            <v>HUF_BUBOR_6M_EOD</v>
          </cell>
          <cell r="F770">
            <v>0.98661812386383296</v>
          </cell>
        </row>
        <row r="771">
          <cell r="A771" t="str">
            <v>HUF_BUBOR_6M_EOD</v>
          </cell>
          <cell r="F771">
            <v>0.97984426990081197</v>
          </cell>
        </row>
        <row r="772">
          <cell r="A772" t="str">
            <v>HUF_BUBOR_6M_EOD</v>
          </cell>
          <cell r="F772">
            <v>0.972290003158225</v>
          </cell>
        </row>
        <row r="773">
          <cell r="A773" t="str">
            <v>HUF_BUBOR_6M_EOD</v>
          </cell>
          <cell r="F773">
            <v>0.95571985181309205</v>
          </cell>
        </row>
        <row r="774">
          <cell r="A774" t="str">
            <v>HUF_BUBOR_6M_EOD</v>
          </cell>
          <cell r="F774">
            <v>0.93661027177842304</v>
          </cell>
        </row>
        <row r="775">
          <cell r="A775" t="str">
            <v>HUF_BUBOR_6M_EOD</v>
          </cell>
          <cell r="F775">
            <v>0.91258628129310804</v>
          </cell>
        </row>
        <row r="776">
          <cell r="A776" t="str">
            <v>HUF_BUBOR_6M_EOD</v>
          </cell>
          <cell r="F776">
            <v>0.88424931667915296</v>
          </cell>
        </row>
        <row r="777">
          <cell r="A777" t="str">
            <v>HUF_BUBOR_6M_EOD</v>
          </cell>
          <cell r="F777">
            <v>0.85313852665261602</v>
          </cell>
        </row>
        <row r="778">
          <cell r="A778" t="str">
            <v>HUF_BUBOR_6M_EOD</v>
          </cell>
          <cell r="F778">
            <v>0.82142474095921503</v>
          </cell>
        </row>
        <row r="779">
          <cell r="A779" t="str">
            <v>HUF_BUBOR_6M_EOD</v>
          </cell>
          <cell r="F779">
            <v>0.79069342016522004</v>
          </cell>
        </row>
        <row r="780">
          <cell r="A780" t="str">
            <v>HUF_BUBOR_6M_EOD</v>
          </cell>
          <cell r="F780">
            <v>0.76093771403597499</v>
          </cell>
        </row>
        <row r="781">
          <cell r="A781" t="str">
            <v>HUF_BUBOR_6M_EOD</v>
          </cell>
          <cell r="F781">
            <v>0.70983804981838505</v>
          </cell>
        </row>
        <row r="782">
          <cell r="A782" t="str">
            <v>HUF_BUBOR_6M_EOD</v>
          </cell>
          <cell r="F782">
            <v>0.64864219151026004</v>
          </cell>
        </row>
        <row r="783">
          <cell r="A783" t="str">
            <v>HUF_BUBOR_6M_EOD</v>
          </cell>
          <cell r="F783">
            <v>0.552268919366526</v>
          </cell>
        </row>
        <row r="784">
          <cell r="A784" t="str">
            <v>HUF_BUBOR_EOD</v>
          </cell>
          <cell r="F784">
            <v>0.99990750855545896</v>
          </cell>
        </row>
        <row r="785">
          <cell r="A785" t="str">
            <v>HUF_BUBOR_EOD</v>
          </cell>
          <cell r="F785">
            <v>0.99987667902452204</v>
          </cell>
        </row>
        <row r="786">
          <cell r="A786" t="str">
            <v>HUF_BUBOR_EOD</v>
          </cell>
          <cell r="F786">
            <v>0.99961622346407497</v>
          </cell>
        </row>
        <row r="787">
          <cell r="A787" t="str">
            <v>HUF_BUBOR_EOD</v>
          </cell>
          <cell r="F787">
            <v>0.99875308180748801</v>
          </cell>
        </row>
        <row r="788">
          <cell r="A788" t="str">
            <v>HUF_BUBOR_EOD</v>
          </cell>
          <cell r="F788">
            <v>0.99755735816678404</v>
          </cell>
        </row>
        <row r="789">
          <cell r="A789" t="str">
            <v>HUF_BUBOR_EOD</v>
          </cell>
          <cell r="F789">
            <v>0.99643896459666403</v>
          </cell>
        </row>
        <row r="790">
          <cell r="A790" t="str">
            <v>HUF_BUBOR_EOD</v>
          </cell>
          <cell r="F790">
            <v>0.99322340382677399</v>
          </cell>
        </row>
        <row r="791">
          <cell r="A791" t="str">
            <v>HUF_BUBOR_EOD</v>
          </cell>
          <cell r="F791">
            <v>0.99001027049331802</v>
          </cell>
        </row>
        <row r="792">
          <cell r="A792" t="str">
            <v>HUF_BUBOR_EOD</v>
          </cell>
          <cell r="F792">
            <v>0.98673212709330804</v>
          </cell>
        </row>
        <row r="793">
          <cell r="A793" t="str">
            <v>HUF_BUBOR_EOD</v>
          </cell>
          <cell r="F793">
            <v>0.97231409714551298</v>
          </cell>
        </row>
        <row r="794">
          <cell r="A794" t="str">
            <v>HUF_BUBOR_EOD</v>
          </cell>
          <cell r="F794">
            <v>0.95574345592935805</v>
          </cell>
        </row>
        <row r="795">
          <cell r="A795" t="str">
            <v>HUF_BUBOR_EOD</v>
          </cell>
          <cell r="F795">
            <v>0.93662533540814397</v>
          </cell>
        </row>
        <row r="796">
          <cell r="A796" t="str">
            <v>HUF_BUBOR_EOD</v>
          </cell>
          <cell r="F796">
            <v>0.912596912346884</v>
          </cell>
        </row>
        <row r="797">
          <cell r="A797" t="str">
            <v>HUF_BUBOR_EOD</v>
          </cell>
          <cell r="F797">
            <v>0.88425962282208903</v>
          </cell>
        </row>
        <row r="798">
          <cell r="A798" t="str">
            <v>HUF_BUBOR_EOD</v>
          </cell>
          <cell r="F798">
            <v>0.85314846871443095</v>
          </cell>
        </row>
        <row r="799">
          <cell r="A799" t="str">
            <v>HUF_BUBOR_EOD</v>
          </cell>
          <cell r="F799">
            <v>0.82143431353211205</v>
          </cell>
        </row>
        <row r="800">
          <cell r="A800" t="str">
            <v>HUF_BUBOR_EOD</v>
          </cell>
          <cell r="F800">
            <v>0.79070263578106104</v>
          </cell>
        </row>
        <row r="801">
          <cell r="A801" t="str">
            <v>HUF_BUBOR_EOD</v>
          </cell>
          <cell r="F801">
            <v>0.76094747607369895</v>
          </cell>
        </row>
        <row r="802">
          <cell r="A802" t="str">
            <v>HUF_BUBOR_EOD</v>
          </cell>
          <cell r="F802">
            <v>0.70984872797647802</v>
          </cell>
        </row>
        <row r="803">
          <cell r="A803" t="str">
            <v>HUF_BUBOR_EOD</v>
          </cell>
          <cell r="F803">
            <v>0.64865028775464795</v>
          </cell>
        </row>
        <row r="804">
          <cell r="A804" t="str">
            <v>HUF_BUBOR_EOD</v>
          </cell>
          <cell r="F804">
            <v>0.55227351239849198</v>
          </cell>
        </row>
        <row r="805">
          <cell r="A805" t="str">
            <v>JPY_LIBOR_1M_EOD</v>
          </cell>
          <cell r="F805">
            <v>0.99996087310758097</v>
          </cell>
        </row>
        <row r="806">
          <cell r="A806" t="str">
            <v>JPY_LIBOR_1M_EOD</v>
          </cell>
          <cell r="F806">
            <v>0.99990498872556199</v>
          </cell>
        </row>
        <row r="807">
          <cell r="A807" t="str">
            <v>JPY_LIBOR_1M_EOD</v>
          </cell>
          <cell r="F807">
            <v>0.99988514950672602</v>
          </cell>
        </row>
        <row r="808">
          <cell r="A808" t="str">
            <v>JPY_LIBOR_1M_EOD</v>
          </cell>
          <cell r="F808">
            <v>0.99978048605654302</v>
          </cell>
        </row>
        <row r="809">
          <cell r="A809" t="str">
            <v>JPY_LIBOR_1M_EOD</v>
          </cell>
          <cell r="F809">
            <v>0.99967670685239396</v>
          </cell>
        </row>
        <row r="810">
          <cell r="A810" t="str">
            <v>JPY_LIBOR_1M_EOD</v>
          </cell>
          <cell r="F810">
            <v>0.99957610781629203</v>
          </cell>
        </row>
        <row r="811">
          <cell r="A811" t="str">
            <v>JPY_LIBOR_1M_EOD</v>
          </cell>
          <cell r="F811">
            <v>0.99924455407291302</v>
          </cell>
        </row>
        <row r="812">
          <cell r="A812" t="str">
            <v>JPY_LIBOR_1M_EOD</v>
          </cell>
          <cell r="F812">
            <v>0.99879299399878296</v>
          </cell>
        </row>
        <row r="813">
          <cell r="A813" t="str">
            <v>JPY_LIBOR_1M_EOD</v>
          </cell>
          <cell r="F813">
            <v>0.99749545634578296</v>
          </cell>
        </row>
        <row r="814">
          <cell r="A814" t="str">
            <v>JPY_LIBOR_1M_EOD</v>
          </cell>
          <cell r="F814">
            <v>0.99492278329042405</v>
          </cell>
        </row>
        <row r="815">
          <cell r="A815" t="str">
            <v>JPY_LIBOR_1M_EOD</v>
          </cell>
          <cell r="F815">
            <v>0.99089596684064696</v>
          </cell>
        </row>
        <row r="816">
          <cell r="A816" t="str">
            <v>JPY_LIBOR_1M_EOD</v>
          </cell>
          <cell r="F816">
            <v>0.98553188292973004</v>
          </cell>
        </row>
        <row r="817">
          <cell r="A817" t="str">
            <v>JPY_LIBOR_1M_EOD</v>
          </cell>
          <cell r="F817">
            <v>0.97862843212705897</v>
          </cell>
        </row>
        <row r="818">
          <cell r="A818" t="str">
            <v>JPY_LIBOR_1M_EOD</v>
          </cell>
          <cell r="F818">
            <v>0.97054431833344501</v>
          </cell>
        </row>
        <row r="819">
          <cell r="A819" t="str">
            <v>JPY_LIBOR_1M_EOD</v>
          </cell>
          <cell r="F819">
            <v>0.96107254971811995</v>
          </cell>
        </row>
        <row r="820">
          <cell r="A820" t="str">
            <v>JPY_LIBOR_1M_EOD</v>
          </cell>
          <cell r="F820">
            <v>0.93747586358152601</v>
          </cell>
        </row>
        <row r="821">
          <cell r="A821" t="str">
            <v>JPY_LIBOR_1M_EOD</v>
          </cell>
          <cell r="F821">
            <v>0.890921114566529</v>
          </cell>
        </row>
        <row r="822">
          <cell r="A822" t="str">
            <v>JPY_LIBOR_1M_EOD</v>
          </cell>
          <cell r="F822">
            <v>0.80675008342310195</v>
          </cell>
        </row>
        <row r="823">
          <cell r="A823" t="str">
            <v>JPY_LIBOR_1M_EOD</v>
          </cell>
          <cell r="F823">
            <v>0.73277337574356705</v>
          </cell>
        </row>
        <row r="824">
          <cell r="A824" t="str">
            <v>JPY_LIBOR_1M_EOD</v>
          </cell>
          <cell r="F824">
            <v>0.66920073251872503</v>
          </cell>
        </row>
        <row r="825">
          <cell r="A825" t="str">
            <v>JPY_LIBOR_1M_EOD</v>
          </cell>
          <cell r="F825">
            <v>0.55246646673958</v>
          </cell>
        </row>
        <row r="826">
          <cell r="A826" t="str">
            <v>JPY_LIBOR_3M_EOD</v>
          </cell>
          <cell r="F826">
            <v>0.999803851013496</v>
          </cell>
        </row>
        <row r="827">
          <cell r="A827" t="str">
            <v>JPY_LIBOR_3M_EOD</v>
          </cell>
          <cell r="F827">
            <v>0.99974415025195096</v>
          </cell>
        </row>
        <row r="828">
          <cell r="A828" t="str">
            <v>JPY_LIBOR_3M_EOD</v>
          </cell>
          <cell r="F828">
            <v>0.99967877971036401</v>
          </cell>
        </row>
        <row r="829">
          <cell r="A829" t="str">
            <v>JPY_LIBOR_3M_EOD</v>
          </cell>
          <cell r="F829">
            <v>0.99961642293419595</v>
          </cell>
        </row>
        <row r="830">
          <cell r="A830" t="str">
            <v>JPY_LIBOR_3M_EOD</v>
          </cell>
          <cell r="F830">
            <v>0.99956374287919103</v>
          </cell>
        </row>
        <row r="831">
          <cell r="A831" t="str">
            <v>JPY_LIBOR_3M_EOD</v>
          </cell>
          <cell r="F831">
            <v>0.99949678800354902</v>
          </cell>
        </row>
        <row r="832">
          <cell r="A832" t="str">
            <v>JPY_LIBOR_3M_EOD</v>
          </cell>
          <cell r="F832">
            <v>0.99943763464622004</v>
          </cell>
        </row>
        <row r="833">
          <cell r="A833" t="str">
            <v>JPY_LIBOR_3M_EOD</v>
          </cell>
          <cell r="F833">
            <v>0.99937913534446798</v>
          </cell>
        </row>
        <row r="834">
          <cell r="A834" t="str">
            <v>JPY_LIBOR_3M_EOD</v>
          </cell>
          <cell r="F834">
            <v>0.99932523993435995</v>
          </cell>
        </row>
        <row r="835">
          <cell r="A835" t="str">
            <v>JPY_LIBOR_3M_EOD</v>
          </cell>
          <cell r="F835">
            <v>0.99926526138863103</v>
          </cell>
        </row>
        <row r="836">
          <cell r="A836" t="str">
            <v>JPY_LIBOR_3M_EOD</v>
          </cell>
          <cell r="F836">
            <v>0.99866609529888795</v>
          </cell>
        </row>
        <row r="837">
          <cell r="A837" t="str">
            <v>JPY_LIBOR_3M_EOD</v>
          </cell>
          <cell r="F837">
            <v>0.99800161790024999</v>
          </cell>
        </row>
        <row r="838">
          <cell r="A838" t="str">
            <v>JPY_LIBOR_3M_EOD</v>
          </cell>
          <cell r="F838">
            <v>0.99644582626547396</v>
          </cell>
        </row>
        <row r="839">
          <cell r="A839" t="str">
            <v>JPY_LIBOR_3M_EOD</v>
          </cell>
          <cell r="F839">
            <v>0.99355340388790003</v>
          </cell>
        </row>
        <row r="840">
          <cell r="A840" t="str">
            <v>JPY_LIBOR_3M_EOD</v>
          </cell>
          <cell r="F840">
            <v>0.98933408541598999</v>
          </cell>
        </row>
        <row r="841">
          <cell r="A841" t="str">
            <v>JPY_LIBOR_3M_EOD</v>
          </cell>
          <cell r="F841">
            <v>0.98363280378823004</v>
          </cell>
        </row>
        <row r="842">
          <cell r="A842" t="str">
            <v>JPY_LIBOR_3M_EOD</v>
          </cell>
          <cell r="F842">
            <v>0.97667172168977601</v>
          </cell>
        </row>
        <row r="843">
          <cell r="A843" t="str">
            <v>JPY_LIBOR_3M_EOD</v>
          </cell>
          <cell r="F843">
            <v>0.96836300446986001</v>
          </cell>
        </row>
        <row r="844">
          <cell r="A844" t="str">
            <v>JPY_LIBOR_3M_EOD</v>
          </cell>
          <cell r="F844">
            <v>0.95843164074841203</v>
          </cell>
        </row>
        <row r="845">
          <cell r="A845" t="str">
            <v>JPY_LIBOR_3M_EOD</v>
          </cell>
          <cell r="F845">
            <v>0.93407191762104003</v>
          </cell>
        </row>
        <row r="846">
          <cell r="A846" t="str">
            <v>JPY_LIBOR_3M_EOD</v>
          </cell>
          <cell r="F846">
            <v>0.88753865000493604</v>
          </cell>
        </row>
        <row r="847">
          <cell r="A847" t="str">
            <v>JPY_LIBOR_3M_EOD</v>
          </cell>
          <cell r="F847">
            <v>0.80299444862943603</v>
          </cell>
        </row>
        <row r="848">
          <cell r="A848" t="str">
            <v>JPY_LIBOR_3M_EOD</v>
          </cell>
          <cell r="F848">
            <v>0.72877421346233195</v>
          </cell>
        </row>
        <row r="849">
          <cell r="A849" t="str">
            <v>JPY_LIBOR_3M_EOD</v>
          </cell>
          <cell r="F849">
            <v>0.66511525807136196</v>
          </cell>
        </row>
        <row r="850">
          <cell r="A850" t="str">
            <v>JPY_LIBOR_3M_EOD</v>
          </cell>
          <cell r="F850">
            <v>0.547942810714099</v>
          </cell>
        </row>
        <row r="851">
          <cell r="A851" t="str">
            <v>JPY_LIBOR_6M_EOD</v>
          </cell>
          <cell r="F851">
            <v>0.99937671621007795</v>
          </cell>
        </row>
        <row r="852">
          <cell r="A852" t="str">
            <v>JPY_LIBOR_6M_EOD</v>
          </cell>
          <cell r="F852">
            <v>0.99929551618288903</v>
          </cell>
        </row>
        <row r="853">
          <cell r="A853" t="str">
            <v>JPY_LIBOR_6M_EOD</v>
          </cell>
          <cell r="F853">
            <v>0.99920736858778403</v>
          </cell>
        </row>
        <row r="854">
          <cell r="A854" t="str">
            <v>JPY_LIBOR_6M_EOD</v>
          </cell>
          <cell r="F854">
            <v>0.99912263341811403</v>
          </cell>
        </row>
        <row r="855">
          <cell r="A855" t="str">
            <v>JPY_LIBOR_6M_EOD</v>
          </cell>
          <cell r="F855">
            <v>0.99902970945298997</v>
          </cell>
        </row>
        <row r="856">
          <cell r="A856" t="str">
            <v>JPY_LIBOR_6M_EOD</v>
          </cell>
          <cell r="F856">
            <v>0.99894990715018395</v>
          </cell>
        </row>
        <row r="857">
          <cell r="A857" t="str">
            <v>JPY_LIBOR_6M_EOD</v>
          </cell>
          <cell r="F857">
            <v>0.99886618460461296</v>
          </cell>
        </row>
        <row r="858">
          <cell r="A858" t="str">
            <v>JPY_LIBOR_6M_EOD</v>
          </cell>
          <cell r="F858">
            <v>0.99796146109756401</v>
          </cell>
        </row>
        <row r="859">
          <cell r="A859" t="str">
            <v>JPY_LIBOR_6M_EOD</v>
          </cell>
          <cell r="F859">
            <v>0.99687130563775095</v>
          </cell>
        </row>
        <row r="860">
          <cell r="A860" t="str">
            <v>JPY_LIBOR_6M_EOD</v>
          </cell>
          <cell r="F860">
            <v>0.99494567370071396</v>
          </cell>
        </row>
        <row r="861">
          <cell r="A861" t="str">
            <v>JPY_LIBOR_6M_EOD</v>
          </cell>
          <cell r="F861">
            <v>0.991686593296213</v>
          </cell>
        </row>
        <row r="862">
          <cell r="A862" t="str">
            <v>JPY_LIBOR_6M_EOD</v>
          </cell>
          <cell r="F862">
            <v>0.98695768227250802</v>
          </cell>
        </row>
        <row r="863">
          <cell r="A863" t="str">
            <v>JPY_LIBOR_6M_EOD</v>
          </cell>
          <cell r="F863">
            <v>0.98087948236483502</v>
          </cell>
        </row>
        <row r="864">
          <cell r="A864" t="str">
            <v>JPY_LIBOR_6M_EOD</v>
          </cell>
          <cell r="F864">
            <v>0.97335413080827504</v>
          </cell>
        </row>
        <row r="865">
          <cell r="A865" t="str">
            <v>JPY_LIBOR_6M_EOD</v>
          </cell>
          <cell r="F865">
            <v>0.96444210289813204</v>
          </cell>
        </row>
        <row r="866">
          <cell r="A866" t="str">
            <v>JPY_LIBOR_6M_EOD</v>
          </cell>
          <cell r="F866">
            <v>0.95412710779256804</v>
          </cell>
        </row>
        <row r="867">
          <cell r="A867" t="str">
            <v>JPY_LIBOR_6M_EOD</v>
          </cell>
          <cell r="F867">
            <v>0.92936544182261605</v>
          </cell>
        </row>
        <row r="868">
          <cell r="A868" t="str">
            <v>JPY_LIBOR_6M_EOD</v>
          </cell>
          <cell r="F868">
            <v>0.88253321493074799</v>
          </cell>
        </row>
        <row r="869">
          <cell r="A869" t="str">
            <v>JPY_LIBOR_6M_EOD</v>
          </cell>
          <cell r="F869">
            <v>0.79795133019605202</v>
          </cell>
        </row>
        <row r="870">
          <cell r="A870" t="str">
            <v>JPY_LIBOR_6M_EOD</v>
          </cell>
          <cell r="F870">
            <v>0.72382993384243</v>
          </cell>
        </row>
        <row r="871">
          <cell r="A871" t="str">
            <v>JPY_LIBOR_6M_EOD</v>
          </cell>
          <cell r="F871">
            <v>0.66057676124996201</v>
          </cell>
        </row>
        <row r="872">
          <cell r="A872" t="str">
            <v>JPY_LIBOR_6M_EOD</v>
          </cell>
          <cell r="F872">
            <v>0.54284827929146795</v>
          </cell>
        </row>
        <row r="873">
          <cell r="A873" t="str">
            <v>JPY_LIBOR_EOD</v>
          </cell>
          <cell r="F873">
            <v>0.99999702417552205</v>
          </cell>
        </row>
        <row r="874">
          <cell r="A874" t="str">
            <v>JPY_LIBOR_EOD</v>
          </cell>
          <cell r="F874">
            <v>0.99999603223501399</v>
          </cell>
        </row>
        <row r="875">
          <cell r="A875" t="str">
            <v>JPY_LIBOR_EOD</v>
          </cell>
          <cell r="F875">
            <v>0.99998894870218602</v>
          </cell>
        </row>
        <row r="876">
          <cell r="A876" t="str">
            <v>JPY_LIBOR_EOD</v>
          </cell>
          <cell r="F876">
            <v>0.99996150856392996</v>
          </cell>
        </row>
        <row r="877">
          <cell r="A877" t="str">
            <v>JPY_LIBOR_EOD</v>
          </cell>
          <cell r="F877">
            <v>0.99990870631915696</v>
          </cell>
        </row>
        <row r="878">
          <cell r="A878" t="str">
            <v>JPY_LIBOR_EOD</v>
          </cell>
          <cell r="F878">
            <v>0.99980805610059098</v>
          </cell>
        </row>
        <row r="879">
          <cell r="A879" t="str">
            <v>JPY_LIBOR_EOD</v>
          </cell>
          <cell r="F879">
            <v>0.99938615072917103</v>
          </cell>
        </row>
        <row r="880">
          <cell r="A880" t="str">
            <v>JPY_LIBOR_EOD</v>
          </cell>
          <cell r="F880">
            <v>0.99887519395750202</v>
          </cell>
        </row>
        <row r="881">
          <cell r="A881" t="str">
            <v>JPY_LIBOR_EOD</v>
          </cell>
          <cell r="F881">
            <v>0.99797095684037695</v>
          </cell>
        </row>
        <row r="882">
          <cell r="A882" t="str">
            <v>JPY_LIBOR_EOD</v>
          </cell>
          <cell r="F882">
            <v>0.99688071142519197</v>
          </cell>
        </row>
        <row r="883">
          <cell r="A883" t="str">
            <v>JPY_LIBOR_EOD</v>
          </cell>
          <cell r="F883">
            <v>0.99495171833762996</v>
          </cell>
        </row>
        <row r="884">
          <cell r="A884" t="str">
            <v>JPY_LIBOR_EOD</v>
          </cell>
          <cell r="F884">
            <v>0.99168774307730601</v>
          </cell>
        </row>
        <row r="885">
          <cell r="A885" t="str">
            <v>JPY_LIBOR_EOD</v>
          </cell>
          <cell r="F885">
            <v>0.98695078690584204</v>
          </cell>
        </row>
        <row r="886">
          <cell r="A886" t="str">
            <v>JPY_LIBOR_EOD</v>
          </cell>
          <cell r="F886">
            <v>0.98085938066467704</v>
          </cell>
        </row>
        <row r="887">
          <cell r="A887" t="str">
            <v>JPY_LIBOR_EOD</v>
          </cell>
          <cell r="F887">
            <v>0.97331356150036497</v>
          </cell>
        </row>
        <row r="888">
          <cell r="A888" t="str">
            <v>JPY_LIBOR_EOD</v>
          </cell>
          <cell r="F888">
            <v>0.96437178604903595</v>
          </cell>
        </row>
        <row r="889">
          <cell r="A889" t="str">
            <v>JPY_LIBOR_EOD</v>
          </cell>
          <cell r="F889">
            <v>0.95401281169401198</v>
          </cell>
        </row>
        <row r="890">
          <cell r="A890" t="str">
            <v>JPY_LIBOR_EOD</v>
          </cell>
          <cell r="F890">
            <v>0.929128229387579</v>
          </cell>
        </row>
        <row r="891">
          <cell r="A891" t="str">
            <v>JPY_LIBOR_EOD</v>
          </cell>
          <cell r="F891">
            <v>0.88202528841083006</v>
          </cell>
        </row>
        <row r="892">
          <cell r="A892" t="str">
            <v>JPY_LIBOR_EOD</v>
          </cell>
          <cell r="F892">
            <v>0.79693511674208894</v>
          </cell>
        </row>
        <row r="893">
          <cell r="A893" t="str">
            <v>JPY_LIBOR_EOD</v>
          </cell>
          <cell r="F893">
            <v>0.72242113119699503</v>
          </cell>
        </row>
        <row r="894">
          <cell r="A894" t="str">
            <v>JPY_LIBOR_EOD</v>
          </cell>
          <cell r="F894">
            <v>0.65889906779343699</v>
          </cell>
        </row>
        <row r="895">
          <cell r="A895" t="str">
            <v>JPY_LIBOR_EOD</v>
          </cell>
          <cell r="F895">
            <v>0.54057564183309004</v>
          </cell>
        </row>
        <row r="896">
          <cell r="A896" t="str">
            <v>JPY_TONA_EOD</v>
          </cell>
          <cell r="F896">
            <v>0.99999358908219604</v>
          </cell>
        </row>
        <row r="897">
          <cell r="A897" t="str">
            <v>JPY_TONA_EOD</v>
          </cell>
          <cell r="F897">
            <v>0.99999145211416096</v>
          </cell>
        </row>
        <row r="898">
          <cell r="A898" t="str">
            <v>JPY_TONA_EOD</v>
          </cell>
          <cell r="F898">
            <v>0.99997847353053704</v>
          </cell>
        </row>
        <row r="899">
          <cell r="A899" t="str">
            <v>JPY_TONA_EOD</v>
          </cell>
          <cell r="F899">
            <v>0.99996564927451004</v>
          </cell>
        </row>
        <row r="900">
          <cell r="A900" t="str">
            <v>JPY_TONA_EOD</v>
          </cell>
          <cell r="F900">
            <v>0.99995282515564599</v>
          </cell>
        </row>
        <row r="901">
          <cell r="A901" t="str">
            <v>JPY_TONA_EOD</v>
          </cell>
          <cell r="F901">
            <v>0.99993633740395205</v>
          </cell>
        </row>
        <row r="902">
          <cell r="A902" t="str">
            <v>JPY_TONA_EOD</v>
          </cell>
          <cell r="F902">
            <v>0.99987915396056104</v>
          </cell>
        </row>
        <row r="903">
          <cell r="A903" t="str">
            <v>JPY_TONA_EOD</v>
          </cell>
          <cell r="F903">
            <v>0.99982512504130505</v>
          </cell>
        </row>
        <row r="904">
          <cell r="A904" t="str">
            <v>JPY_TONA_EOD</v>
          </cell>
          <cell r="F904">
            <v>0.99977485122133702</v>
          </cell>
        </row>
        <row r="905">
          <cell r="A905" t="str">
            <v>JPY_TONA_EOD</v>
          </cell>
          <cell r="F905">
            <v>0.999724890481682</v>
          </cell>
        </row>
        <row r="906">
          <cell r="A906" t="str">
            <v>JPY_TONA_EOD</v>
          </cell>
          <cell r="F906">
            <v>0.99968302251314001</v>
          </cell>
        </row>
        <row r="907">
          <cell r="A907" t="str">
            <v>JPY_TONA_EOD</v>
          </cell>
          <cell r="F907">
            <v>0.99964569767288103</v>
          </cell>
        </row>
        <row r="908">
          <cell r="A908" t="str">
            <v>JPY_TONA_EOD</v>
          </cell>
          <cell r="F908">
            <v>0.99960820417727003</v>
          </cell>
        </row>
        <row r="909">
          <cell r="A909" t="str">
            <v>JPY_TONA_EOD</v>
          </cell>
          <cell r="F909">
            <v>0.99957274889026204</v>
          </cell>
        </row>
        <row r="910">
          <cell r="A910" t="str">
            <v>JPY_TONA_EOD</v>
          </cell>
          <cell r="F910">
            <v>0.99954016969556103</v>
          </cell>
        </row>
        <row r="911">
          <cell r="A911" t="str">
            <v>JPY_TONA_EOD</v>
          </cell>
          <cell r="F911">
            <v>0.99952039738821696</v>
          </cell>
        </row>
        <row r="912">
          <cell r="A912" t="str">
            <v>JPY_TONA_EOD</v>
          </cell>
          <cell r="F912">
            <v>0.99949324112763704</v>
          </cell>
        </row>
        <row r="913">
          <cell r="A913" t="str">
            <v>JPY_TONA_EOD</v>
          </cell>
          <cell r="F913">
            <v>0.99937246972527705</v>
          </cell>
        </row>
        <row r="914">
          <cell r="A914" t="str">
            <v>JPY_TONA_EOD</v>
          </cell>
          <cell r="F914">
            <v>0.99924190279715397</v>
          </cell>
        </row>
        <row r="915">
          <cell r="A915" t="str">
            <v>JPY_TONA_EOD</v>
          </cell>
          <cell r="F915">
            <v>0.99898161027881005</v>
          </cell>
        </row>
        <row r="916">
          <cell r="A916" t="str">
            <v>JPY_TONA_EOD</v>
          </cell>
          <cell r="F916">
            <v>0.99799985251543499</v>
          </cell>
        </row>
        <row r="917">
          <cell r="A917" t="str">
            <v>JPY_TONA_EOD</v>
          </cell>
          <cell r="F917">
            <v>0.99582207884030005</v>
          </cell>
        </row>
        <row r="918">
          <cell r="A918" t="str">
            <v>JPY_TONA_EOD</v>
          </cell>
          <cell r="F918">
            <v>0.99232949122425096</v>
          </cell>
        </row>
        <row r="919">
          <cell r="A919" t="str">
            <v>JPY_TONA_EOD</v>
          </cell>
          <cell r="F919">
            <v>0.98752639721718305</v>
          </cell>
        </row>
        <row r="920">
          <cell r="A920" t="str">
            <v>JPY_TONA_EOD</v>
          </cell>
          <cell r="F920">
            <v>0.98145393325601005</v>
          </cell>
        </row>
        <row r="921">
          <cell r="A921" t="str">
            <v>JPY_TONA_EOD</v>
          </cell>
          <cell r="F921">
            <v>0.97419121434938905</v>
          </cell>
        </row>
        <row r="922">
          <cell r="A922" t="str">
            <v>JPY_TONA_EOD</v>
          </cell>
          <cell r="F922">
            <v>0.96562071764341895</v>
          </cell>
        </row>
        <row r="923">
          <cell r="A923" t="str">
            <v>JPY_TONA_EOD</v>
          </cell>
          <cell r="F923">
            <v>0.94370147292704598</v>
          </cell>
        </row>
        <row r="924">
          <cell r="A924" t="str">
            <v>JPY_TONA_EOD</v>
          </cell>
          <cell r="F924">
            <v>0.89958278240155098</v>
          </cell>
        </row>
        <row r="925">
          <cell r="A925" t="str">
            <v>JPY_TONA_EOD</v>
          </cell>
          <cell r="F925">
            <v>0.81870581829672195</v>
          </cell>
        </row>
        <row r="926">
          <cell r="A926" t="str">
            <v>JPY_TONA_EOD</v>
          </cell>
          <cell r="F926">
            <v>0.747591951193181</v>
          </cell>
        </row>
        <row r="927">
          <cell r="A927" t="str">
            <v>JPY_TONA_EOD</v>
          </cell>
          <cell r="F927">
            <v>0.68677760426001799</v>
          </cell>
        </row>
        <row r="928">
          <cell r="A928" t="str">
            <v>JPY_TONA_EOD</v>
          </cell>
          <cell r="F928">
            <v>0.57200858602562399</v>
          </cell>
        </row>
        <row r="929">
          <cell r="A929" t="str">
            <v>MXN_TIIE_EOD</v>
          </cell>
          <cell r="F929">
            <v>0.99171244946400505</v>
          </cell>
        </row>
        <row r="930">
          <cell r="A930" t="str">
            <v>MXN_TIIE_EOD</v>
          </cell>
          <cell r="F930">
            <v>0.98308000344632596</v>
          </cell>
        </row>
        <row r="931">
          <cell r="A931" t="str">
            <v>MXN_TIIE_EOD</v>
          </cell>
          <cell r="F931">
            <v>0.97395375204426404</v>
          </cell>
        </row>
        <row r="932">
          <cell r="A932" t="str">
            <v>MXN_TIIE_EOD</v>
          </cell>
          <cell r="F932">
            <v>0.96124095536355303</v>
          </cell>
        </row>
        <row r="933">
          <cell r="A933" t="str">
            <v>MXN_TIIE_EOD</v>
          </cell>
          <cell r="F933">
            <v>0.91526138166186699</v>
          </cell>
        </row>
        <row r="934">
          <cell r="A934" t="str">
            <v>MXN_TIIE_EOD</v>
          </cell>
          <cell r="F934">
            <v>0.86380458127218096</v>
          </cell>
        </row>
        <row r="935">
          <cell r="A935" t="str">
            <v>MXN_TIIE_EOD</v>
          </cell>
          <cell r="F935">
            <v>0.80938152513338602</v>
          </cell>
        </row>
        <row r="936">
          <cell r="A936" t="str">
            <v>MXN_TIIE_EOD</v>
          </cell>
          <cell r="F936">
            <v>0.75455943774342105</v>
          </cell>
        </row>
        <row r="937">
          <cell r="A937" t="str">
            <v>MXN_TIIE_EOD</v>
          </cell>
          <cell r="F937">
            <v>0.64841874696048096</v>
          </cell>
        </row>
        <row r="938">
          <cell r="A938" t="str">
            <v>MXN_TIIE_EOD</v>
          </cell>
          <cell r="F938">
            <v>0.513720863374168</v>
          </cell>
        </row>
        <row r="939">
          <cell r="A939" t="str">
            <v>MXN_TIIE_EOD</v>
          </cell>
          <cell r="F939">
            <v>0.34181701631735301</v>
          </cell>
        </row>
        <row r="940">
          <cell r="A940" t="str">
            <v>MXN_TIIE_EOD</v>
          </cell>
          <cell r="F940">
            <v>0.225031028962874</v>
          </cell>
        </row>
        <row r="941">
          <cell r="A941" t="str">
            <v>MXN_TIIE_EOD</v>
          </cell>
          <cell r="F941">
            <v>9.6050456142108998E-2</v>
          </cell>
        </row>
        <row r="942">
          <cell r="A942" t="str">
            <v>MXN_USDMXNBASIS_EOD</v>
          </cell>
          <cell r="F942">
            <v>0.99953859411754598</v>
          </cell>
        </row>
        <row r="943">
          <cell r="A943" t="str">
            <v>MXN_USDMXNBASIS_EOD</v>
          </cell>
          <cell r="F943">
            <v>0.99724938021763099</v>
          </cell>
        </row>
        <row r="944">
          <cell r="A944" t="str">
            <v>MXN_USDMXNBASIS_EOD</v>
          </cell>
          <cell r="F944">
            <v>0.99492418693937101</v>
          </cell>
        </row>
        <row r="945">
          <cell r="A945" t="str">
            <v>MXN_USDMXNBASIS_EOD</v>
          </cell>
          <cell r="F945">
            <v>0.99232933495529796</v>
          </cell>
        </row>
        <row r="946">
          <cell r="A946" t="str">
            <v>MXN_USDMXNBASIS_EOD</v>
          </cell>
          <cell r="F946">
            <v>0.98436863591771795</v>
          </cell>
        </row>
        <row r="947">
          <cell r="A947" t="str">
            <v>MXN_USDMXNBASIS_EOD</v>
          </cell>
          <cell r="F947">
            <v>0.97555142239503401</v>
          </cell>
        </row>
        <row r="948">
          <cell r="A948" t="str">
            <v>MXN_USDMXNBASIS_EOD</v>
          </cell>
          <cell r="F948">
            <v>0.96651231292362005</v>
          </cell>
        </row>
        <row r="949">
          <cell r="A949" t="str">
            <v>MXN_USDMXNBASIS_EOD</v>
          </cell>
          <cell r="F949">
            <v>0.94703033653344404</v>
          </cell>
        </row>
        <row r="950">
          <cell r="A950" t="str">
            <v>MXN_USDMXNBASIS_EOD</v>
          </cell>
          <cell r="F950">
            <v>0.92829375375495105</v>
          </cell>
        </row>
        <row r="951">
          <cell r="A951" t="str">
            <v>MXN_USDMXNBASIS_EOD</v>
          </cell>
          <cell r="F951">
            <v>0.88423144842517698</v>
          </cell>
        </row>
        <row r="952">
          <cell r="A952" t="str">
            <v>MXN_USDMXNBASIS_EOD</v>
          </cell>
          <cell r="F952">
            <v>0.83796383251270101</v>
          </cell>
        </row>
        <row r="953">
          <cell r="A953" t="str">
            <v>MXN_USDMXNBASIS_EOD</v>
          </cell>
          <cell r="F953">
            <v>0.79189661924802002</v>
          </cell>
        </row>
        <row r="954">
          <cell r="A954" t="str">
            <v>MXN_USDMXNBASIS_EOD</v>
          </cell>
          <cell r="F954">
            <v>0.70063061028580598</v>
          </cell>
        </row>
        <row r="955">
          <cell r="A955" t="str">
            <v>MXN_USDMXNBASIS_EOD</v>
          </cell>
          <cell r="F955">
            <v>0.57879561016529701</v>
          </cell>
        </row>
        <row r="956">
          <cell r="A956" t="str">
            <v>MXN_USDMXNBASIS_EOD</v>
          </cell>
          <cell r="F956">
            <v>0.41419267849302799</v>
          </cell>
        </row>
        <row r="957">
          <cell r="A957" t="str">
            <v>MXN_USDMXNBASIS_EOD</v>
          </cell>
          <cell r="F957">
            <v>0.298409402455379</v>
          </cell>
        </row>
        <row r="958">
          <cell r="A958" t="str">
            <v>MXN_USDMXNBASIS_EOD</v>
          </cell>
          <cell r="F958">
            <v>0.16201945655618499</v>
          </cell>
        </row>
        <row r="959">
          <cell r="A959" t="str">
            <v>NOK_NIBOR_3M_EOD</v>
          </cell>
          <cell r="F959">
            <v>0.99691600793632495</v>
          </cell>
        </row>
        <row r="960">
          <cell r="A960" t="str">
            <v>NOK_NIBOR_3M_EOD</v>
          </cell>
          <cell r="F960">
            <v>0.99635726911542599</v>
          </cell>
        </row>
        <row r="961">
          <cell r="A961" t="str">
            <v>NOK_NIBOR_3M_EOD</v>
          </cell>
          <cell r="F961">
            <v>0.99423361373414298</v>
          </cell>
        </row>
        <row r="962">
          <cell r="A962" t="str">
            <v>NOK_NIBOR_3M_EOD</v>
          </cell>
          <cell r="F962">
            <v>0.99215394881836705</v>
          </cell>
        </row>
        <row r="963">
          <cell r="A963" t="str">
            <v>NOK_NIBOR_3M_EOD</v>
          </cell>
          <cell r="F963">
            <v>0.99025156553315496</v>
          </cell>
        </row>
        <row r="964">
          <cell r="A964" t="str">
            <v>NOK_NIBOR_3M_EOD</v>
          </cell>
          <cell r="F964">
            <v>0.98281210211970405</v>
          </cell>
        </row>
        <row r="965">
          <cell r="A965" t="str">
            <v>NOK_NIBOR_3M_EOD</v>
          </cell>
          <cell r="F965">
            <v>0.97221229462524805</v>
          </cell>
        </row>
        <row r="966">
          <cell r="A966" t="str">
            <v>NOK_NIBOR_3M_EOD</v>
          </cell>
          <cell r="F966">
            <v>0.95792936933443695</v>
          </cell>
        </row>
        <row r="967">
          <cell r="A967" t="str">
            <v>NOK_NIBOR_3M_EOD</v>
          </cell>
          <cell r="F967">
            <v>0.94019866371803196</v>
          </cell>
        </row>
        <row r="968">
          <cell r="A968" t="str">
            <v>NOK_NIBOR_3M_EOD</v>
          </cell>
          <cell r="F968">
            <v>0.91964277241188896</v>
          </cell>
        </row>
        <row r="969">
          <cell r="A969" t="str">
            <v>NOK_NIBOR_3M_EOD</v>
          </cell>
          <cell r="F969">
            <v>0.89724513281809404</v>
          </cell>
        </row>
        <row r="970">
          <cell r="A970" t="str">
            <v>NOK_NIBOR_3M_EOD</v>
          </cell>
          <cell r="F970">
            <v>0.874451262220172</v>
          </cell>
        </row>
        <row r="971">
          <cell r="A971" t="str">
            <v>NOK_NIBOR_3M_EOD</v>
          </cell>
          <cell r="F971">
            <v>0.85098892316587604</v>
          </cell>
        </row>
        <row r="972">
          <cell r="A972" t="str">
            <v>NOK_NIBOR_3M_EOD</v>
          </cell>
          <cell r="F972">
            <v>0.82800922937994403</v>
          </cell>
        </row>
        <row r="973">
          <cell r="A973" t="str">
            <v>NOK_NIBOR_3M_EOD</v>
          </cell>
          <cell r="F973">
            <v>0.78495717813640398</v>
          </cell>
        </row>
        <row r="974">
          <cell r="A974" t="str">
            <v>NOK_NIBOR_3M_EOD</v>
          </cell>
          <cell r="F974">
            <v>0.72691064896600299</v>
          </cell>
        </row>
        <row r="975">
          <cell r="A975" t="str">
            <v>NOK_NIBOR_3M_EOD</v>
          </cell>
          <cell r="F975">
            <v>0.64445534651182002</v>
          </cell>
        </row>
        <row r="976">
          <cell r="A976" t="str">
            <v>NOK_NIBOR_3M_EOD</v>
          </cell>
          <cell r="F976">
            <v>0.57351749083557302</v>
          </cell>
        </row>
        <row r="977">
          <cell r="A977" t="str">
            <v>NOK_NIBOR_3M_EOD</v>
          </cell>
          <cell r="F977">
            <v>0.51553671483966401</v>
          </cell>
        </row>
        <row r="978">
          <cell r="A978" t="str">
            <v>NOK_NIBOR_6M_EOD</v>
          </cell>
          <cell r="F978">
            <v>0.99416416684381903</v>
          </cell>
        </row>
        <row r="979">
          <cell r="A979" t="str">
            <v>NOK_NIBOR_6M_EOD</v>
          </cell>
          <cell r="F979">
            <v>0.98977576925367206</v>
          </cell>
        </row>
        <row r="980">
          <cell r="A980" t="str">
            <v>NOK_NIBOR_6M_EOD</v>
          </cell>
          <cell r="F980">
            <v>0.98094959246956603</v>
          </cell>
        </row>
        <row r="981">
          <cell r="A981" t="str">
            <v>NOK_NIBOR_6M_EOD</v>
          </cell>
          <cell r="F981">
            <v>0.96952000421594298</v>
          </cell>
        </row>
        <row r="982">
          <cell r="A982" t="str">
            <v>NOK_NIBOR_6M_EOD</v>
          </cell>
          <cell r="F982">
            <v>0.95451690458761196</v>
          </cell>
        </row>
        <row r="983">
          <cell r="A983" t="str">
            <v>NOK_NIBOR_6M_EOD</v>
          </cell>
          <cell r="F983">
            <v>0.93616241754820495</v>
          </cell>
        </row>
        <row r="984">
          <cell r="A984" t="str">
            <v>NOK_NIBOR_6M_EOD</v>
          </cell>
          <cell r="F984">
            <v>0.91508091535207903</v>
          </cell>
        </row>
        <row r="985">
          <cell r="A985" t="str">
            <v>NOK_NIBOR_6M_EOD</v>
          </cell>
          <cell r="F985">
            <v>0.89212219172727303</v>
          </cell>
        </row>
        <row r="986">
          <cell r="A986" t="str">
            <v>NOK_NIBOR_6M_EOD</v>
          </cell>
          <cell r="F986">
            <v>0.86882451708111197</v>
          </cell>
        </row>
        <row r="987">
          <cell r="A987" t="str">
            <v>NOK_NIBOR_6M_EOD</v>
          </cell>
          <cell r="F987">
            <v>0.84491338618993805</v>
          </cell>
        </row>
        <row r="988">
          <cell r="A988" t="str">
            <v>NOK_NIBOR_6M_EOD</v>
          </cell>
          <cell r="F988">
            <v>0.82153553468136498</v>
          </cell>
        </row>
        <row r="989">
          <cell r="A989" t="str">
            <v>NOK_NIBOR_6M_EOD</v>
          </cell>
          <cell r="F989">
            <v>0.77769998103934901</v>
          </cell>
        </row>
        <row r="990">
          <cell r="A990" t="str">
            <v>NOK_NIBOR_6M_EOD</v>
          </cell>
          <cell r="F990">
            <v>0.71863800052513205</v>
          </cell>
        </row>
        <row r="991">
          <cell r="A991" t="str">
            <v>NOK_NIBOR_6M_EOD</v>
          </cell>
          <cell r="F991">
            <v>0.63584325174191703</v>
          </cell>
        </row>
        <row r="992">
          <cell r="A992" t="str">
            <v>NOK_NIBOR_6M_EOD</v>
          </cell>
          <cell r="F992">
            <v>0.56423286906325898</v>
          </cell>
        </row>
        <row r="993">
          <cell r="A993" t="str">
            <v>NOK_NIBOR_6M_EOD</v>
          </cell>
          <cell r="F993">
            <v>0.50567433949573504</v>
          </cell>
        </row>
        <row r="994">
          <cell r="A994" t="str">
            <v>NOK_NIBOR_EOD</v>
          </cell>
          <cell r="F994">
            <v>0.999937503906006</v>
          </cell>
        </row>
        <row r="995">
          <cell r="A995" t="str">
            <v>NOK_NIBOR_EOD</v>
          </cell>
          <cell r="F995">
            <v>0.99991667230866599</v>
          </cell>
        </row>
        <row r="996">
          <cell r="A996" t="str">
            <v>NOK_NIBOR_EOD</v>
          </cell>
          <cell r="F996">
            <v>0.99972033834221896</v>
          </cell>
        </row>
        <row r="997">
          <cell r="A997" t="str">
            <v>NOK_NIBOR_EOD</v>
          </cell>
          <cell r="F997">
            <v>0.99645995301019497</v>
          </cell>
        </row>
        <row r="998">
          <cell r="A998" t="str">
            <v>NOK_NIBOR_EOD</v>
          </cell>
          <cell r="F998">
            <v>0.99433607876639596</v>
          </cell>
        </row>
        <row r="999">
          <cell r="A999" t="str">
            <v>NOK_NIBOR_EOD</v>
          </cell>
          <cell r="F999">
            <v>0.99225619952151001</v>
          </cell>
        </row>
        <row r="1000">
          <cell r="A1000" t="str">
            <v>NOK_NIBOR_EOD</v>
          </cell>
          <cell r="F1000">
            <v>0.990353620177857</v>
          </cell>
        </row>
        <row r="1001">
          <cell r="A1001" t="str">
            <v>NOK_NIBOR_EOD</v>
          </cell>
          <cell r="F1001">
            <v>0.98097174515085594</v>
          </cell>
        </row>
        <row r="1002">
          <cell r="A1002" t="str">
            <v>NOK_NIBOR_EOD</v>
          </cell>
          <cell r="F1002">
            <v>0.96954303070194403</v>
          </cell>
        </row>
        <row r="1003">
          <cell r="A1003" t="str">
            <v>NOK_NIBOR_EOD</v>
          </cell>
          <cell r="F1003">
            <v>0.95453380077282202</v>
          </cell>
        </row>
        <row r="1004">
          <cell r="A1004" t="str">
            <v>NOK_NIBOR_EOD</v>
          </cell>
          <cell r="F1004">
            <v>0.93617667905554103</v>
          </cell>
        </row>
        <row r="1005">
          <cell r="A1005" t="str">
            <v>NOK_NIBOR_EOD</v>
          </cell>
          <cell r="F1005">
            <v>0.91509254844249399</v>
          </cell>
        </row>
        <row r="1006">
          <cell r="A1006" t="str">
            <v>NOK_NIBOR_EOD</v>
          </cell>
          <cell r="F1006">
            <v>0.89213263916520402</v>
          </cell>
        </row>
        <row r="1007">
          <cell r="A1007" t="str">
            <v>NOK_NIBOR_EOD</v>
          </cell>
          <cell r="F1007">
            <v>0.86883070310439303</v>
          </cell>
        </row>
        <row r="1008">
          <cell r="A1008" t="str">
            <v>NOK_NIBOR_EOD</v>
          </cell>
          <cell r="F1008">
            <v>0.84491716913173498</v>
          </cell>
        </row>
        <row r="1009">
          <cell r="A1009" t="str">
            <v>NOK_NIBOR_EOD</v>
          </cell>
          <cell r="F1009">
            <v>0.82153889061389296</v>
          </cell>
        </row>
        <row r="1010">
          <cell r="A1010" t="str">
            <v>NOK_NIBOR_EOD</v>
          </cell>
          <cell r="F1010">
            <v>0.77770285098631797</v>
          </cell>
        </row>
        <row r="1011">
          <cell r="A1011" t="str">
            <v>NOK_NIBOR_EOD</v>
          </cell>
          <cell r="F1011">
            <v>0.71864023942883304</v>
          </cell>
        </row>
        <row r="1012">
          <cell r="A1012" t="str">
            <v>NOK_NIBOR_EOD</v>
          </cell>
          <cell r="F1012">
            <v>0.63584421032442795</v>
          </cell>
        </row>
        <row r="1013">
          <cell r="A1013" t="str">
            <v>NOK_NIBOR_EOD</v>
          </cell>
          <cell r="F1013">
            <v>0.56423287511451303</v>
          </cell>
        </row>
        <row r="1014">
          <cell r="A1014" t="str">
            <v>NOK_NIBOR_EOD</v>
          </cell>
          <cell r="F1014">
            <v>0.50566854155820795</v>
          </cell>
        </row>
        <row r="1015">
          <cell r="A1015" t="str">
            <v>NZD_BKBM_EOD</v>
          </cell>
          <cell r="F1015">
            <v>0.99977402367957902</v>
          </cell>
        </row>
        <row r="1016">
          <cell r="A1016" t="str">
            <v>NZD_BKBM_EOD</v>
          </cell>
          <cell r="F1016">
            <v>0.99946792614417601</v>
          </cell>
        </row>
        <row r="1017">
          <cell r="A1017" t="str">
            <v>NZD_BKBM_EOD</v>
          </cell>
          <cell r="F1017">
            <v>0.99756416694851302</v>
          </cell>
        </row>
        <row r="1018">
          <cell r="A1018" t="str">
            <v>NZD_BKBM_EOD</v>
          </cell>
          <cell r="F1018">
            <v>0.99520576663119997</v>
          </cell>
        </row>
        <row r="1019">
          <cell r="A1019" t="str">
            <v>NZD_BKBM_EOD</v>
          </cell>
          <cell r="F1019">
            <v>0.99261224540855597</v>
          </cell>
        </row>
        <row r="1020">
          <cell r="A1020" t="str">
            <v>NZD_BKBM_EOD</v>
          </cell>
          <cell r="F1020">
            <v>0.98557629346087705</v>
          </cell>
        </row>
        <row r="1021">
          <cell r="A1021" t="str">
            <v>NZD_BKBM_EOD</v>
          </cell>
          <cell r="F1021">
            <v>0.97293783173544401</v>
          </cell>
        </row>
        <row r="1022">
          <cell r="A1022" t="str">
            <v>NZD_BKBM_EOD</v>
          </cell>
          <cell r="F1022">
            <v>0.94620211737090698</v>
          </cell>
        </row>
        <row r="1023">
          <cell r="A1023" t="str">
            <v>NZD_BKBM_EOD</v>
          </cell>
          <cell r="F1023">
            <v>0.91791236272681398</v>
          </cell>
        </row>
        <row r="1024">
          <cell r="A1024" t="str">
            <v>NZD_BKBM_EOD</v>
          </cell>
          <cell r="F1024">
            <v>0.88733992217640401</v>
          </cell>
        </row>
        <row r="1025">
          <cell r="A1025" t="str">
            <v>NZD_BKBM_EOD</v>
          </cell>
          <cell r="F1025">
            <v>0.85454540681481295</v>
          </cell>
        </row>
        <row r="1026">
          <cell r="A1026" t="str">
            <v>NZD_BKBM_EOD</v>
          </cell>
          <cell r="F1026">
            <v>0.78697180609965001</v>
          </cell>
        </row>
        <row r="1027">
          <cell r="A1027" t="str">
            <v>NZD_BKBM_EOD</v>
          </cell>
          <cell r="F1027">
            <v>0.69040350129468797</v>
          </cell>
        </row>
        <row r="1028">
          <cell r="A1028" t="str">
            <v>NZD_BKBM_EOD</v>
          </cell>
          <cell r="F1028">
            <v>0.63081290779202404</v>
          </cell>
        </row>
        <row r="1029">
          <cell r="A1029" t="str">
            <v>NZD_BKBM_EOD</v>
          </cell>
          <cell r="F1029">
            <v>0.54971887126462304</v>
          </cell>
        </row>
        <row r="1030">
          <cell r="A1030" t="str">
            <v>NZD_BKBM_EOD</v>
          </cell>
          <cell r="F1030">
            <v>0.43719991017385801</v>
          </cell>
        </row>
        <row r="1031">
          <cell r="A1031" t="str">
            <v>PLN_WIBOR_3M_EOD</v>
          </cell>
          <cell r="F1031">
            <v>0.99547004614581602</v>
          </cell>
        </row>
        <row r="1032">
          <cell r="A1032" t="str">
            <v>PLN_WIBOR_3M_EOD</v>
          </cell>
          <cell r="F1032">
            <v>0.99152094318709205</v>
          </cell>
        </row>
        <row r="1033">
          <cell r="A1033" t="str">
            <v>PLN_WIBOR_3M_EOD</v>
          </cell>
          <cell r="F1033">
            <v>0.988000394434983</v>
          </cell>
        </row>
        <row r="1034">
          <cell r="A1034" t="str">
            <v>PLN_WIBOR_3M_EOD</v>
          </cell>
          <cell r="F1034">
            <v>0.98464988714776402</v>
          </cell>
        </row>
        <row r="1035">
          <cell r="A1035" t="str">
            <v>PLN_WIBOR_3M_EOD</v>
          </cell>
          <cell r="F1035">
            <v>0.97060120030832397</v>
          </cell>
        </row>
        <row r="1036">
          <cell r="A1036" t="str">
            <v>PLN_WIBOR_3M_EOD</v>
          </cell>
          <cell r="F1036">
            <v>0.95398838179978296</v>
          </cell>
        </row>
        <row r="1037">
          <cell r="A1037" t="str">
            <v>PLN_WIBOR_3M_EOD</v>
          </cell>
          <cell r="F1037">
            <v>0.93452764394155696</v>
          </cell>
        </row>
        <row r="1038">
          <cell r="A1038" t="str">
            <v>PLN_WIBOR_3M_EOD</v>
          </cell>
          <cell r="F1038">
            <v>0.91245897735005299</v>
          </cell>
        </row>
        <row r="1039">
          <cell r="A1039" t="str">
            <v>PLN_WIBOR_3M_EOD</v>
          </cell>
          <cell r="F1039">
            <v>0.88857685984893997</v>
          </cell>
        </row>
        <row r="1040">
          <cell r="A1040" t="str">
            <v>PLN_WIBOR_3M_EOD</v>
          </cell>
          <cell r="F1040">
            <v>0.863181656433049</v>
          </cell>
        </row>
        <row r="1041">
          <cell r="A1041" t="str">
            <v>PLN_WIBOR_3M_EOD</v>
          </cell>
          <cell r="F1041">
            <v>0.83747283591297295</v>
          </cell>
        </row>
        <row r="1042">
          <cell r="A1042" t="str">
            <v>PLN_WIBOR_3M_EOD</v>
          </cell>
          <cell r="F1042">
            <v>0.81151830383510504</v>
          </cell>
        </row>
        <row r="1043">
          <cell r="A1043" t="str">
            <v>PLN_WIBOR_3M_EOD</v>
          </cell>
          <cell r="F1043">
            <v>0.78638758586379498</v>
          </cell>
        </row>
        <row r="1044">
          <cell r="A1044" t="str">
            <v>PLN_WIBOR_3M_EOD</v>
          </cell>
          <cell r="F1044">
            <v>0.73933921268734004</v>
          </cell>
        </row>
        <row r="1045">
          <cell r="A1045" t="str">
            <v>PLN_WIBOR_3M_EOD</v>
          </cell>
          <cell r="F1045">
            <v>0.67453667751172897</v>
          </cell>
        </row>
        <row r="1046">
          <cell r="A1046" t="str">
            <v>PLN_WIBOR_3M_EOD</v>
          </cell>
          <cell r="F1046">
            <v>0.58841354110472699</v>
          </cell>
        </row>
        <row r="1047">
          <cell r="A1047" t="str">
            <v>PLN_WIBOR_3M_EOD</v>
          </cell>
          <cell r="F1047">
            <v>0.52161922848890796</v>
          </cell>
        </row>
        <row r="1048">
          <cell r="A1048" t="str">
            <v>PLN_WIBOR_3M_EOD</v>
          </cell>
          <cell r="F1048">
            <v>0.47001599778465802</v>
          </cell>
        </row>
        <row r="1049">
          <cell r="A1049" t="str">
            <v>PLN_WIBOR_6M_EOD</v>
          </cell>
          <cell r="F1049">
            <v>0.99090988342867803</v>
          </cell>
        </row>
        <row r="1050">
          <cell r="A1050" t="str">
            <v>PLN_WIBOR_6M_EOD</v>
          </cell>
          <cell r="F1050">
            <v>0.98378822697841495</v>
          </cell>
        </row>
        <row r="1051">
          <cell r="A1051" t="str">
            <v>PLN_WIBOR_6M_EOD</v>
          </cell>
          <cell r="F1051">
            <v>0.97716901790988997</v>
          </cell>
        </row>
        <row r="1052">
          <cell r="A1052" t="str">
            <v>PLN_WIBOR_6M_EOD</v>
          </cell>
          <cell r="F1052">
            <v>0.97010640808704796</v>
          </cell>
        </row>
        <row r="1053">
          <cell r="A1053" t="str">
            <v>PLN_WIBOR_6M_EOD</v>
          </cell>
          <cell r="F1053">
            <v>0.95394778008783598</v>
          </cell>
        </row>
        <row r="1054">
          <cell r="A1054" t="str">
            <v>PLN_WIBOR_6M_EOD</v>
          </cell>
          <cell r="F1054">
            <v>0.93520255105872696</v>
          </cell>
        </row>
        <row r="1055">
          <cell r="A1055" t="str">
            <v>PLN_WIBOR_6M_EOD</v>
          </cell>
          <cell r="F1055">
            <v>0.91393964952711804</v>
          </cell>
        </row>
        <row r="1056">
          <cell r="A1056" t="str">
            <v>PLN_WIBOR_6M_EOD</v>
          </cell>
          <cell r="F1056">
            <v>0.89052789628943396</v>
          </cell>
        </row>
        <row r="1057">
          <cell r="A1057" t="str">
            <v>PLN_WIBOR_6M_EOD</v>
          </cell>
          <cell r="F1057">
            <v>0.86606061908594101</v>
          </cell>
        </row>
        <row r="1058">
          <cell r="A1058" t="str">
            <v>PLN_WIBOR_6M_EOD</v>
          </cell>
          <cell r="F1058">
            <v>0.84094720503131104</v>
          </cell>
        </row>
        <row r="1059">
          <cell r="A1059" t="str">
            <v>PLN_WIBOR_6M_EOD</v>
          </cell>
          <cell r="F1059">
            <v>0.81564634629432398</v>
          </cell>
        </row>
        <row r="1060">
          <cell r="A1060" t="str">
            <v>PLN_WIBOR_6M_EOD</v>
          </cell>
          <cell r="F1060">
            <v>0.79100653648411801</v>
          </cell>
        </row>
        <row r="1061">
          <cell r="A1061" t="str">
            <v>PLN_WIBOR_6M_EOD</v>
          </cell>
          <cell r="F1061">
            <v>0.74447066808629503</v>
          </cell>
        </row>
        <row r="1062">
          <cell r="A1062" t="str">
            <v>PLN_WIBOR_6M_EOD</v>
          </cell>
          <cell r="F1062">
            <v>0.680798502861232</v>
          </cell>
        </row>
        <row r="1063">
          <cell r="A1063" t="str">
            <v>PLN_WIBOR_6M_EOD</v>
          </cell>
          <cell r="F1063">
            <v>0.59599478213561297</v>
          </cell>
        </row>
        <row r="1064">
          <cell r="A1064" t="str">
            <v>PLN_WIBOR_6M_EOD</v>
          </cell>
          <cell r="F1064">
            <v>0.52999544326468995</v>
          </cell>
        </row>
        <row r="1065">
          <cell r="A1065" t="str">
            <v>PLN_WIBOR_6M_EOD</v>
          </cell>
          <cell r="F1065">
            <v>0.47883007788658699</v>
          </cell>
        </row>
        <row r="1066">
          <cell r="A1066" t="str">
            <v>PLN_WIBOR_EOD</v>
          </cell>
          <cell r="F1066">
            <v>0.99987672752674295</v>
          </cell>
        </row>
        <row r="1067">
          <cell r="A1067" t="str">
            <v>PLN_WIBOR_EOD</v>
          </cell>
          <cell r="F1067">
            <v>0.99983563839091905</v>
          </cell>
        </row>
        <row r="1068">
          <cell r="A1068" t="str">
            <v>PLN_WIBOR_EOD</v>
          </cell>
          <cell r="F1068">
            <v>0.99952318470496104</v>
          </cell>
        </row>
        <row r="1069">
          <cell r="A1069" t="str">
            <v>PLN_WIBOR_EOD</v>
          </cell>
          <cell r="F1069">
            <v>0.99846514240093798</v>
          </cell>
        </row>
        <row r="1070">
          <cell r="A1070" t="str">
            <v>PLN_WIBOR_EOD</v>
          </cell>
          <cell r="F1070">
            <v>0.99695537059207895</v>
          </cell>
        </row>
        <row r="1071">
          <cell r="A1071" t="str">
            <v>PLN_WIBOR_EOD</v>
          </cell>
          <cell r="F1071">
            <v>0.99549473586597603</v>
          </cell>
        </row>
        <row r="1072">
          <cell r="A1072" t="str">
            <v>PLN_WIBOR_EOD</v>
          </cell>
          <cell r="F1072">
            <v>0.99154553496131304</v>
          </cell>
        </row>
        <row r="1073">
          <cell r="A1073" t="str">
            <v>PLN_WIBOR_EOD</v>
          </cell>
          <cell r="F1073">
            <v>0.98802489889216505</v>
          </cell>
        </row>
        <row r="1074">
          <cell r="A1074" t="str">
            <v>PLN_WIBOR_EOD</v>
          </cell>
          <cell r="F1074">
            <v>0.98467430850541504</v>
          </cell>
        </row>
        <row r="1075">
          <cell r="A1075" t="str">
            <v>PLN_WIBOR_EOD</v>
          </cell>
          <cell r="F1075">
            <v>0.97012265011333199</v>
          </cell>
        </row>
        <row r="1076">
          <cell r="A1076" t="str">
            <v>PLN_WIBOR_EOD</v>
          </cell>
          <cell r="F1076">
            <v>0.95396452269727705</v>
          </cell>
        </row>
        <row r="1077">
          <cell r="A1077" t="str">
            <v>PLN_WIBOR_EOD</v>
          </cell>
          <cell r="F1077">
            <v>0.935212029428515</v>
          </cell>
        </row>
        <row r="1078">
          <cell r="A1078" t="str">
            <v>PLN_WIBOR_EOD</v>
          </cell>
          <cell r="F1078">
            <v>0.91394662813957195</v>
          </cell>
        </row>
        <row r="1079">
          <cell r="A1079" t="str">
            <v>PLN_WIBOR_EOD</v>
          </cell>
          <cell r="F1079">
            <v>0.89053467466337499</v>
          </cell>
        </row>
        <row r="1080">
          <cell r="A1080" t="str">
            <v>PLN_WIBOR_EOD</v>
          </cell>
          <cell r="F1080">
            <v>0.86606721726198499</v>
          </cell>
        </row>
        <row r="1081">
          <cell r="A1081" t="str">
            <v>PLN_WIBOR_EOD</v>
          </cell>
          <cell r="F1081">
            <v>0.84095361039897398</v>
          </cell>
        </row>
        <row r="1082">
          <cell r="A1082" t="str">
            <v>PLN_WIBOR_EOD</v>
          </cell>
          <cell r="F1082">
            <v>0.81565255860326702</v>
          </cell>
        </row>
        <row r="1083">
          <cell r="A1083" t="str">
            <v>PLN_WIBOR_EOD</v>
          </cell>
          <cell r="F1083">
            <v>0.79101196099219795</v>
          </cell>
        </row>
        <row r="1084">
          <cell r="A1084" t="str">
            <v>PLN_WIBOR_EOD</v>
          </cell>
          <cell r="F1084">
            <v>0.74447545442182805</v>
          </cell>
        </row>
        <row r="1085">
          <cell r="A1085" t="str">
            <v>PLN_WIBOR_EOD</v>
          </cell>
          <cell r="F1085">
            <v>0.68080280166437102</v>
          </cell>
        </row>
        <row r="1086">
          <cell r="A1086" t="str">
            <v>PLN_WIBOR_EOD</v>
          </cell>
          <cell r="F1086">
            <v>0.59599870041909597</v>
          </cell>
        </row>
        <row r="1087">
          <cell r="A1087" t="str">
            <v>PLN_WIBOR_EOD</v>
          </cell>
          <cell r="F1087">
            <v>0.52999888261926698</v>
          </cell>
        </row>
        <row r="1088">
          <cell r="A1088" t="str">
            <v>PLN_WIBOR_EOD</v>
          </cell>
          <cell r="F1088">
            <v>0.47883355272067002</v>
          </cell>
        </row>
        <row r="1089">
          <cell r="A1089" t="str">
            <v>SEK_STIBOR_3M_EOD</v>
          </cell>
          <cell r="F1089">
            <v>1.00095288824478</v>
          </cell>
        </row>
        <row r="1090">
          <cell r="A1090" t="str">
            <v>SEK_STIBOR_3M_EOD</v>
          </cell>
          <cell r="F1090">
            <v>1.0012132485826299</v>
          </cell>
        </row>
        <row r="1091">
          <cell r="A1091" t="str">
            <v>SEK_STIBOR_3M_EOD</v>
          </cell>
          <cell r="F1091">
            <v>1.00212264704808</v>
          </cell>
        </row>
        <row r="1092">
          <cell r="A1092" t="str">
            <v>SEK_STIBOR_3M_EOD</v>
          </cell>
          <cell r="F1092">
            <v>1.00305102649816</v>
          </cell>
        </row>
        <row r="1093">
          <cell r="A1093" t="str">
            <v>SEK_STIBOR_3M_EOD</v>
          </cell>
          <cell r="F1093">
            <v>1.0037995542491001</v>
          </cell>
        </row>
        <row r="1094">
          <cell r="A1094" t="str">
            <v>SEK_STIBOR_3M_EOD</v>
          </cell>
          <cell r="F1094">
            <v>1.0043127580684801</v>
          </cell>
        </row>
        <row r="1095">
          <cell r="A1095" t="str">
            <v>SEK_STIBOR_3M_EOD</v>
          </cell>
          <cell r="F1095">
            <v>1.0046518838932801</v>
          </cell>
        </row>
        <row r="1096">
          <cell r="A1096" t="str">
            <v>SEK_STIBOR_3M_EOD</v>
          </cell>
          <cell r="F1096">
            <v>1.0046772799023</v>
          </cell>
        </row>
        <row r="1097">
          <cell r="A1097" t="str">
            <v>SEK_STIBOR_3M_EOD</v>
          </cell>
          <cell r="F1097">
            <v>1.0043980014580101</v>
          </cell>
        </row>
        <row r="1098">
          <cell r="A1098" t="str">
            <v>SEK_STIBOR_3M_EOD</v>
          </cell>
          <cell r="F1098">
            <v>1.0005442303971599</v>
          </cell>
        </row>
        <row r="1099">
          <cell r="A1099" t="str">
            <v>SEK_STIBOR_3M_EOD</v>
          </cell>
          <cell r="F1099">
            <v>0.99113107619356899</v>
          </cell>
        </row>
        <row r="1100">
          <cell r="A1100" t="str">
            <v>SEK_STIBOR_3M_EOD</v>
          </cell>
          <cell r="F1100">
            <v>0.97620689472420097</v>
          </cell>
        </row>
        <row r="1101">
          <cell r="A1101" t="str">
            <v>SEK_STIBOR_3M_EOD</v>
          </cell>
          <cell r="F1101">
            <v>0.95688406804153803</v>
          </cell>
        </row>
        <row r="1102">
          <cell r="A1102" t="str">
            <v>SEK_STIBOR_3M_EOD</v>
          </cell>
          <cell r="F1102">
            <v>0.93517467296852597</v>
          </cell>
        </row>
        <row r="1103">
          <cell r="A1103" t="str">
            <v>SEK_STIBOR_3M_EOD</v>
          </cell>
          <cell r="F1103">
            <v>0.91195206386104399</v>
          </cell>
        </row>
        <row r="1104">
          <cell r="A1104" t="str">
            <v>SEK_STIBOR_3M_EOD</v>
          </cell>
          <cell r="F1104">
            <v>0.88791178431076401</v>
          </cell>
        </row>
        <row r="1105">
          <cell r="A1105" t="str">
            <v>SEK_STIBOR_3M_EOD</v>
          </cell>
          <cell r="F1105">
            <v>0.86347892330089904</v>
          </cell>
        </row>
        <row r="1106">
          <cell r="A1106" t="str">
            <v>SEK_STIBOR_3M_EOD</v>
          </cell>
          <cell r="F1106">
            <v>0.81439696874332501</v>
          </cell>
        </row>
        <row r="1107">
          <cell r="A1107" t="str">
            <v>SEK_STIBOR_3M_EOD</v>
          </cell>
          <cell r="F1107">
            <v>0.74057610711553401</v>
          </cell>
        </row>
        <row r="1108">
          <cell r="A1108" t="str">
            <v>SEK_STIBOR_3M_EOD</v>
          </cell>
          <cell r="F1108">
            <v>0.63287316073470901</v>
          </cell>
        </row>
        <row r="1109">
          <cell r="A1109" t="str">
            <v>SEK_STIBOR_3M_EOD</v>
          </cell>
          <cell r="F1109">
            <v>0.55065165460826904</v>
          </cell>
        </row>
        <row r="1110">
          <cell r="A1110" t="str">
            <v>SEK_STIBOR_3M_EOD</v>
          </cell>
          <cell r="F1110">
            <v>0.48696425337457799</v>
          </cell>
        </row>
        <row r="1111">
          <cell r="A1111" t="str">
            <v>SEK_STIBOR_6M_EOD</v>
          </cell>
          <cell r="F1111">
            <v>1.00121562676312</v>
          </cell>
        </row>
        <row r="1112">
          <cell r="A1112" t="str">
            <v>SEK_STIBOR_6M_EOD</v>
          </cell>
          <cell r="F1112">
            <v>1.0023907224012201</v>
          </cell>
        </row>
        <row r="1113">
          <cell r="A1113" t="str">
            <v>SEK_STIBOR_6M_EOD</v>
          </cell>
          <cell r="F1113">
            <v>1.0023697634300299</v>
          </cell>
        </row>
        <row r="1114">
          <cell r="A1114" t="str">
            <v>SEK_STIBOR_6M_EOD</v>
          </cell>
          <cell r="F1114">
            <v>0.99743477710733397</v>
          </cell>
        </row>
        <row r="1115">
          <cell r="A1115" t="str">
            <v>SEK_STIBOR_6M_EOD</v>
          </cell>
          <cell r="F1115">
            <v>0.98709068846661496</v>
          </cell>
        </row>
        <row r="1116">
          <cell r="A1116" t="str">
            <v>SEK_STIBOR_6M_EOD</v>
          </cell>
          <cell r="F1116">
            <v>0.97129159475972504</v>
          </cell>
        </row>
        <row r="1117">
          <cell r="A1117" t="str">
            <v>SEK_STIBOR_6M_EOD</v>
          </cell>
          <cell r="F1117">
            <v>0.95116618595211999</v>
          </cell>
        </row>
        <row r="1118">
          <cell r="A1118" t="str">
            <v>SEK_STIBOR_6M_EOD</v>
          </cell>
          <cell r="F1118">
            <v>0.92871871141982598</v>
          </cell>
        </row>
        <row r="1119">
          <cell r="A1119" t="str">
            <v>SEK_STIBOR_6M_EOD</v>
          </cell>
          <cell r="F1119">
            <v>0.904818304114131</v>
          </cell>
        </row>
        <row r="1120">
          <cell r="A1120" t="str">
            <v>SEK_STIBOR_6M_EOD</v>
          </cell>
          <cell r="F1120">
            <v>0.88015008162391395</v>
          </cell>
        </row>
        <row r="1121">
          <cell r="A1121" t="str">
            <v>SEK_STIBOR_6M_EOD</v>
          </cell>
          <cell r="F1121">
            <v>0.855201653599169</v>
          </cell>
        </row>
        <row r="1122">
          <cell r="A1122" t="str">
            <v>SEK_STIBOR_6M_EOD</v>
          </cell>
          <cell r="F1122">
            <v>0.80538700298798405</v>
          </cell>
        </row>
        <row r="1123">
          <cell r="A1123" t="str">
            <v>SEK_STIBOR_6M_EOD</v>
          </cell>
          <cell r="F1123">
            <v>0.731269041335604</v>
          </cell>
        </row>
        <row r="1124">
          <cell r="A1124" t="str">
            <v>SEK_STIBOR_6M_EOD</v>
          </cell>
          <cell r="F1124">
            <v>0.623806383467295</v>
          </cell>
        </row>
        <row r="1125">
          <cell r="A1125" t="str">
            <v>SEK_STIBOR_6M_EOD</v>
          </cell>
          <cell r="F1125">
            <v>0.54194716461762105</v>
          </cell>
        </row>
        <row r="1126">
          <cell r="A1126" t="str">
            <v>SEK_STIBOR_6M_EOD</v>
          </cell>
          <cell r="F1126">
            <v>0.47874788867147899</v>
          </cell>
        </row>
        <row r="1127">
          <cell r="A1127" t="str">
            <v>SEK_STIBOR_EOD</v>
          </cell>
          <cell r="F1127">
            <v>1.00002266718046</v>
          </cell>
        </row>
        <row r="1128">
          <cell r="A1128" t="str">
            <v>SEK_STIBOR_EOD</v>
          </cell>
          <cell r="F1128">
            <v>1.0000302229643601</v>
          </cell>
        </row>
        <row r="1129">
          <cell r="A1129" t="str">
            <v>SEK_STIBOR_EOD</v>
          </cell>
          <cell r="F1129">
            <v>1.00008175495479</v>
          </cell>
        </row>
        <row r="1130">
          <cell r="A1130" t="str">
            <v>SEK_STIBOR_EOD</v>
          </cell>
          <cell r="F1130">
            <v>1.00114245958699</v>
          </cell>
        </row>
        <row r="1131">
          <cell r="A1131" t="str">
            <v>SEK_STIBOR_EOD</v>
          </cell>
          <cell r="F1131">
            <v>1.0020517937550499</v>
          </cell>
        </row>
        <row r="1132">
          <cell r="A1132" t="str">
            <v>SEK_STIBOR_EOD</v>
          </cell>
          <cell r="F1132">
            <v>1.0029801075657201</v>
          </cell>
        </row>
        <row r="1133">
          <cell r="A1133" t="str">
            <v>SEK_STIBOR_EOD</v>
          </cell>
          <cell r="F1133">
            <v>1.00372858239334</v>
          </cell>
        </row>
        <row r="1134">
          <cell r="A1134" t="str">
            <v>SEK_STIBOR_EOD</v>
          </cell>
          <cell r="F1134">
            <v>1.00424174992756</v>
          </cell>
        </row>
        <row r="1135">
          <cell r="A1135" t="str">
            <v>SEK_STIBOR_EOD</v>
          </cell>
          <cell r="F1135">
            <v>1.0045808517750801</v>
          </cell>
        </row>
        <row r="1136">
          <cell r="A1136" t="str">
            <v>SEK_STIBOR_EOD</v>
          </cell>
          <cell r="F1136">
            <v>1.0046062459885201</v>
          </cell>
        </row>
        <row r="1137">
          <cell r="A1137" t="str">
            <v>SEK_STIBOR_EOD</v>
          </cell>
          <cell r="F1137">
            <v>1.0043269872901099</v>
          </cell>
        </row>
        <row r="1138">
          <cell r="A1138" t="str">
            <v>SEK_STIBOR_EOD</v>
          </cell>
          <cell r="F1138">
            <v>1.0005275360260899</v>
          </cell>
        </row>
        <row r="1139">
          <cell r="A1139" t="str">
            <v>SEK_STIBOR_EOD</v>
          </cell>
          <cell r="F1139">
            <v>0.99110493691984003</v>
          </cell>
        </row>
        <row r="1140">
          <cell r="A1140" t="str">
            <v>SEK_STIBOR_EOD</v>
          </cell>
          <cell r="F1140">
            <v>0.97617730852364604</v>
          </cell>
        </row>
        <row r="1141">
          <cell r="A1141" t="str">
            <v>SEK_STIBOR_EOD</v>
          </cell>
          <cell r="F1141">
            <v>0.95685506281995703</v>
          </cell>
        </row>
        <row r="1142">
          <cell r="A1142" t="str">
            <v>SEK_STIBOR_EOD</v>
          </cell>
          <cell r="F1142">
            <v>0.93514632800112796</v>
          </cell>
        </row>
        <row r="1143">
          <cell r="A1143" t="str">
            <v>SEK_STIBOR_EOD</v>
          </cell>
          <cell r="F1143">
            <v>0.91192441901338706</v>
          </cell>
        </row>
        <row r="1144">
          <cell r="A1144" t="str">
            <v>SEK_STIBOR_EOD</v>
          </cell>
          <cell r="F1144">
            <v>0.88788234209198302</v>
          </cell>
        </row>
        <row r="1145">
          <cell r="A1145" t="str">
            <v>SEK_STIBOR_EOD</v>
          </cell>
          <cell r="F1145">
            <v>0.86344868813060704</v>
          </cell>
        </row>
        <row r="1146">
          <cell r="A1146" t="str">
            <v>SEK_STIBOR_EOD</v>
          </cell>
          <cell r="F1146">
            <v>0.81436799295775297</v>
          </cell>
        </row>
        <row r="1147">
          <cell r="A1147" t="str">
            <v>SEK_STIBOR_EOD</v>
          </cell>
          <cell r="F1147">
            <v>0.74054665496100602</v>
          </cell>
        </row>
        <row r="1148">
          <cell r="A1148" t="str">
            <v>SEK_STIBOR_EOD</v>
          </cell>
          <cell r="F1148">
            <v>0.63284733609645705</v>
          </cell>
        </row>
        <row r="1149">
          <cell r="A1149" t="str">
            <v>SEK_STIBOR_EOD</v>
          </cell>
          <cell r="F1149">
            <v>0.55062918062083699</v>
          </cell>
        </row>
        <row r="1150">
          <cell r="A1150" t="str">
            <v>SEK_STIBOR_EOD</v>
          </cell>
          <cell r="F1150">
            <v>0.486944302547206</v>
          </cell>
        </row>
        <row r="1151">
          <cell r="A1151" t="str">
            <v>SGD_SOR_3M_EOD</v>
          </cell>
          <cell r="F1151">
            <v>0.99621928673749904</v>
          </cell>
        </row>
        <row r="1152">
          <cell r="A1152" t="str">
            <v>SGD_SOR_3M_EOD</v>
          </cell>
          <cell r="F1152">
            <v>0.992499453170548</v>
          </cell>
        </row>
        <row r="1153">
          <cell r="A1153" t="str">
            <v>SGD_SOR_3M_EOD</v>
          </cell>
          <cell r="F1153">
            <v>0.98856253672292904</v>
          </cell>
        </row>
        <row r="1154">
          <cell r="A1154" t="str">
            <v>SGD_SOR_3M_EOD</v>
          </cell>
          <cell r="F1154">
            <v>0.98445587230873099</v>
          </cell>
        </row>
        <row r="1155">
          <cell r="A1155" t="str">
            <v>SGD_SOR_3M_EOD</v>
          </cell>
          <cell r="F1155">
            <v>0.962928192619533</v>
          </cell>
        </row>
        <row r="1156">
          <cell r="A1156" t="str">
            <v>SGD_SOR_3M_EOD</v>
          </cell>
          <cell r="F1156">
            <v>0.93696904288319505</v>
          </cell>
        </row>
        <row r="1157">
          <cell r="A1157" t="str">
            <v>SGD_SOR_3M_EOD</v>
          </cell>
          <cell r="F1157">
            <v>0.90866265998316997</v>
          </cell>
        </row>
        <row r="1158">
          <cell r="A1158" t="str">
            <v>SGD_SOR_3M_EOD</v>
          </cell>
          <cell r="F1158">
            <v>0.87996432702389904</v>
          </cell>
        </row>
        <row r="1159">
          <cell r="A1159" t="str">
            <v>SGD_SOR_3M_EOD</v>
          </cell>
          <cell r="F1159">
            <v>0.82151213435573101</v>
          </cell>
        </row>
        <row r="1160">
          <cell r="A1160" t="str">
            <v>SGD_SOR_3M_EOD</v>
          </cell>
          <cell r="F1160">
            <v>0.738326865550616</v>
          </cell>
        </row>
        <row r="1161">
          <cell r="A1161" t="str">
            <v>SGD_SOR_3M_EOD</v>
          </cell>
          <cell r="F1161">
            <v>0.686862000102617</v>
          </cell>
        </row>
        <row r="1162">
          <cell r="A1162" t="str">
            <v>SGD_SOR_3M_EOD</v>
          </cell>
          <cell r="F1162">
            <v>0.61619279637289204</v>
          </cell>
        </row>
        <row r="1163">
          <cell r="A1163" t="str">
            <v>SGD_SOR_3M_EOD</v>
          </cell>
          <cell r="F1163">
            <v>0.51873929314515299</v>
          </cell>
        </row>
        <row r="1164">
          <cell r="A1164" t="str">
            <v>SGD_SOR_3M_EOD</v>
          </cell>
          <cell r="F1164">
            <v>0.43659545254920501</v>
          </cell>
        </row>
        <row r="1165">
          <cell r="A1165" t="str">
            <v>SGD_SOR_3M_EOD</v>
          </cell>
          <cell r="F1165">
            <v>0.36561798467587198</v>
          </cell>
        </row>
        <row r="1166">
          <cell r="A1166" t="str">
            <v>SGD_SOR_3M_EOD</v>
          </cell>
          <cell r="F1166">
            <v>0.26471504653011901</v>
          </cell>
        </row>
        <row r="1167">
          <cell r="A1167" t="str">
            <v>SGD_SOR_6M_EOD</v>
          </cell>
          <cell r="F1167">
            <v>0.99212056842191798</v>
          </cell>
        </row>
        <row r="1168">
          <cell r="A1168" t="str">
            <v>SGD_SOR_6M_EOD</v>
          </cell>
          <cell r="F1168">
            <v>0.98383073866792203</v>
          </cell>
        </row>
        <row r="1169">
          <cell r="A1169" t="str">
            <v>SGD_SOR_6M_EOD</v>
          </cell>
          <cell r="F1169">
            <v>0.96222368195978802</v>
          </cell>
        </row>
        <row r="1170">
          <cell r="A1170" t="str">
            <v>SGD_SOR_6M_EOD</v>
          </cell>
          <cell r="F1170">
            <v>0.93656636104477797</v>
          </cell>
        </row>
        <row r="1171">
          <cell r="A1171" t="str">
            <v>SGD_SOR_6M_EOD</v>
          </cell>
          <cell r="F1171">
            <v>0.90853902344137505</v>
          </cell>
        </row>
        <row r="1172">
          <cell r="A1172" t="str">
            <v>SGD_SOR_6M_EOD</v>
          </cell>
          <cell r="F1172">
            <v>0.88004074549197997</v>
          </cell>
        </row>
        <row r="1173">
          <cell r="A1173" t="str">
            <v>SGD_SOR_6M_EOD</v>
          </cell>
          <cell r="F1173">
            <v>0.82159874899600205</v>
          </cell>
        </row>
        <row r="1174">
          <cell r="A1174" t="str">
            <v>SGD_SOR_6M_EOD</v>
          </cell>
          <cell r="F1174">
            <v>0.73842001232032595</v>
          </cell>
        </row>
        <row r="1175">
          <cell r="A1175" t="str">
            <v>SGD_SOR_6M_EOD</v>
          </cell>
          <cell r="F1175">
            <v>0.68637872061979499</v>
          </cell>
        </row>
        <row r="1176">
          <cell r="A1176" t="str">
            <v>SGD_SOR_6M_EOD</v>
          </cell>
          <cell r="F1176">
            <v>0.61567523782961198</v>
          </cell>
        </row>
        <row r="1177">
          <cell r="A1177" t="str">
            <v>SGD_SOR_6M_EOD</v>
          </cell>
          <cell r="F1177">
            <v>0.51814975130907504</v>
          </cell>
        </row>
        <row r="1178">
          <cell r="A1178" t="str">
            <v>SGD_SOR_6M_EOD</v>
          </cell>
          <cell r="F1178">
            <v>0.36526640297455099</v>
          </cell>
        </row>
        <row r="1179">
          <cell r="A1179" t="str">
            <v>SGD_SOR_6M_EOD</v>
          </cell>
          <cell r="F1179">
            <v>0.26424325198408199</v>
          </cell>
        </row>
        <row r="1180">
          <cell r="A1180" t="str">
            <v>SGD_SOR_EOD</v>
          </cell>
          <cell r="F1180">
            <v>0.99991883152036398</v>
          </cell>
        </row>
        <row r="1181">
          <cell r="A1181" t="str">
            <v>SGD_SOR_EOD</v>
          </cell>
          <cell r="F1181">
            <v>0.99989177609255997</v>
          </cell>
        </row>
        <row r="1182">
          <cell r="A1182" t="str">
            <v>SGD_SOR_EOD</v>
          </cell>
          <cell r="F1182">
            <v>0.99968647238477404</v>
          </cell>
        </row>
        <row r="1183">
          <cell r="A1183" t="str">
            <v>SGD_SOR_EOD</v>
          </cell>
          <cell r="F1183">
            <v>0.99875086057182105</v>
          </cell>
        </row>
        <row r="1184">
          <cell r="A1184" t="str">
            <v>SGD_SOR_EOD</v>
          </cell>
          <cell r="F1184">
            <v>0.99749199754701501</v>
          </cell>
        </row>
        <row r="1185">
          <cell r="A1185" t="str">
            <v>SGD_SOR_EOD</v>
          </cell>
          <cell r="F1185">
            <v>0.99626869894043801</v>
          </cell>
        </row>
        <row r="1186">
          <cell r="A1186" t="str">
            <v>SGD_SOR_EOD</v>
          </cell>
          <cell r="F1186">
            <v>0.99218197414282405</v>
          </cell>
        </row>
        <row r="1187">
          <cell r="A1187" t="str">
            <v>SGD_SOR_EOD</v>
          </cell>
          <cell r="F1187">
            <v>0.98389163130303103</v>
          </cell>
        </row>
        <row r="1188">
          <cell r="A1188" t="str">
            <v>SGD_SOR_EOD</v>
          </cell>
          <cell r="F1188">
            <v>0.96228270318213605</v>
          </cell>
        </row>
        <row r="1189">
          <cell r="A1189" t="str">
            <v>SGD_SOR_EOD</v>
          </cell>
          <cell r="F1189">
            <v>0.93662397512605899</v>
          </cell>
        </row>
        <row r="1190">
          <cell r="A1190" t="str">
            <v>SGD_SOR_EOD</v>
          </cell>
          <cell r="F1190">
            <v>0.90858507727289195</v>
          </cell>
        </row>
        <row r="1191">
          <cell r="A1191" t="str">
            <v>SGD_SOR_EOD</v>
          </cell>
          <cell r="F1191">
            <v>0.88008352414982505</v>
          </cell>
        </row>
        <row r="1192">
          <cell r="A1192" t="str">
            <v>SGD_SOR_EOD</v>
          </cell>
          <cell r="F1192">
            <v>0.82163866101337102</v>
          </cell>
        </row>
        <row r="1193">
          <cell r="A1193" t="str">
            <v>SGD_SOR_EOD</v>
          </cell>
          <cell r="F1193">
            <v>0.73845395209989995</v>
          </cell>
        </row>
        <row r="1194">
          <cell r="A1194" t="str">
            <v>SGD_SOR_EOD</v>
          </cell>
          <cell r="F1194">
            <v>0.68640911080974298</v>
          </cell>
        </row>
        <row r="1195">
          <cell r="A1195" t="str">
            <v>SGD_SOR_EOD</v>
          </cell>
          <cell r="F1195">
            <v>0.61569987345597199</v>
          </cell>
        </row>
        <row r="1196">
          <cell r="A1196" t="str">
            <v>SGD_SOR_EOD</v>
          </cell>
          <cell r="F1196">
            <v>0.51819072821241097</v>
          </cell>
        </row>
        <row r="1197">
          <cell r="A1197" t="str">
            <v>SGD_SOR_EOD</v>
          </cell>
          <cell r="F1197">
            <v>0.43602625026960401</v>
          </cell>
        </row>
        <row r="1198">
          <cell r="A1198" t="str">
            <v>SGD_SOR_EOD</v>
          </cell>
          <cell r="F1198">
            <v>0.36504891845693999</v>
          </cell>
        </row>
        <row r="1199">
          <cell r="A1199" t="str">
            <v>SGD_SOR_EOD</v>
          </cell>
          <cell r="F1199">
            <v>0.26417139376499099</v>
          </cell>
        </row>
        <row r="1200">
          <cell r="A1200" t="str">
            <v>USD_FEDFUND_EOD</v>
          </cell>
          <cell r="F1200">
            <v>0.99999000009999905</v>
          </cell>
        </row>
        <row r="1201">
          <cell r="A1201" t="str">
            <v>USD_FEDFUND_EOD</v>
          </cell>
          <cell r="F1201">
            <v>0.99998666681111004</v>
          </cell>
        </row>
        <row r="1202">
          <cell r="A1202" t="str">
            <v>USD_FEDFUND_EOD</v>
          </cell>
          <cell r="F1202">
            <v>0.99996139000930595</v>
          </cell>
        </row>
        <row r="1203">
          <cell r="A1203" t="str">
            <v>USD_FEDFUND_EOD</v>
          </cell>
          <cell r="F1203">
            <v>0.99993766986528598</v>
          </cell>
        </row>
        <row r="1204">
          <cell r="A1204" t="str">
            <v>USD_FEDFUND_EOD</v>
          </cell>
          <cell r="F1204">
            <v>0.99991258995340404</v>
          </cell>
        </row>
        <row r="1205">
          <cell r="A1205" t="str">
            <v>USD_FEDFUND_EOD</v>
          </cell>
          <cell r="F1205">
            <v>0.99987668037626798</v>
          </cell>
        </row>
        <row r="1206">
          <cell r="A1206" t="str">
            <v>USD_FEDFUND_EOD</v>
          </cell>
          <cell r="F1206">
            <v>0.99961814092344703</v>
          </cell>
        </row>
        <row r="1207">
          <cell r="A1207" t="str">
            <v>USD_FEDFUND_EOD</v>
          </cell>
          <cell r="F1207">
            <v>0.99937456839533001</v>
          </cell>
        </row>
        <row r="1208">
          <cell r="A1208" t="str">
            <v>USD_FEDFUND_EOD</v>
          </cell>
          <cell r="F1208">
            <v>0.999137878368063</v>
          </cell>
        </row>
        <row r="1209">
          <cell r="A1209" t="str">
            <v>USD_FEDFUND_EOD</v>
          </cell>
          <cell r="F1209">
            <v>0.99876841903199498</v>
          </cell>
        </row>
        <row r="1210">
          <cell r="A1210" t="str">
            <v>USD_FEDFUND_EOD</v>
          </cell>
          <cell r="F1210">
            <v>0.99840301935520104</v>
          </cell>
        </row>
        <row r="1211">
          <cell r="A1211" t="str">
            <v>USD_FEDFUND_EOD</v>
          </cell>
          <cell r="F1211">
            <v>0.99799870882847996</v>
          </cell>
        </row>
        <row r="1212">
          <cell r="A1212" t="str">
            <v>USD_FEDFUND_EOD</v>
          </cell>
          <cell r="F1212">
            <v>0.997521163947242</v>
          </cell>
        </row>
        <row r="1213">
          <cell r="A1213" t="str">
            <v>USD_FEDFUND_EOD</v>
          </cell>
          <cell r="F1213">
            <v>0.99701278262206405</v>
          </cell>
        </row>
        <row r="1214">
          <cell r="A1214" t="str">
            <v>USD_FEDFUND_EOD</v>
          </cell>
          <cell r="F1214">
            <v>0.996489804166519</v>
          </cell>
        </row>
        <row r="1215">
          <cell r="A1215" t="str">
            <v>USD_FEDFUND_EOD</v>
          </cell>
          <cell r="F1215">
            <v>0.99590989582048595</v>
          </cell>
        </row>
        <row r="1216">
          <cell r="A1216" t="str">
            <v>USD_FEDFUND_EOD</v>
          </cell>
          <cell r="F1216">
            <v>0.99537463989111696</v>
          </cell>
        </row>
        <row r="1217">
          <cell r="A1217" t="str">
            <v>USD_FEDFUND_EOD</v>
          </cell>
          <cell r="F1217">
            <v>0.99091801761356202</v>
          </cell>
        </row>
        <row r="1218">
          <cell r="A1218" t="str">
            <v>USD_FEDFUND_EOD</v>
          </cell>
          <cell r="F1218">
            <v>0.98504123346988504</v>
          </cell>
        </row>
        <row r="1219">
          <cell r="A1219" t="str">
            <v>USD_FEDFUND_EOD</v>
          </cell>
          <cell r="F1219">
            <v>0.96979012461315595</v>
          </cell>
        </row>
        <row r="1220">
          <cell r="A1220" t="str">
            <v>USD_FEDFUND_EOD</v>
          </cell>
          <cell r="F1220">
            <v>0.952000483896421</v>
          </cell>
        </row>
        <row r="1221">
          <cell r="A1221" t="str">
            <v>USD_FEDFUND_EOD</v>
          </cell>
          <cell r="F1221">
            <v>0.93241227092404599</v>
          </cell>
        </row>
        <row r="1222">
          <cell r="A1222" t="str">
            <v>USD_FEDFUND_EOD</v>
          </cell>
          <cell r="F1222">
            <v>0.91122673707038904</v>
          </cell>
        </row>
        <row r="1223">
          <cell r="A1223" t="str">
            <v>USD_FEDFUND_EOD</v>
          </cell>
          <cell r="F1223">
            <v>0.88925212228017103</v>
          </cell>
        </row>
        <row r="1224">
          <cell r="A1224" t="str">
            <v>USD_FEDFUND_EOD</v>
          </cell>
          <cell r="F1224">
            <v>0.867093024982456</v>
          </cell>
        </row>
        <row r="1225">
          <cell r="A1225" t="str">
            <v>USD_FEDFUND_EOD</v>
          </cell>
          <cell r="F1225">
            <v>0.84475713486425497</v>
          </cell>
        </row>
        <row r="1226">
          <cell r="A1226" t="str">
            <v>USD_FEDFUND_EOD</v>
          </cell>
          <cell r="F1226">
            <v>0.82274414925181205</v>
          </cell>
        </row>
        <row r="1227">
          <cell r="A1227" t="str">
            <v>USD_FEDFUND_EOD</v>
          </cell>
          <cell r="F1227">
            <v>0.77876526620323105</v>
          </cell>
        </row>
        <row r="1228">
          <cell r="A1228" t="str">
            <v>USD_FEDFUND_EOD</v>
          </cell>
          <cell r="F1228">
            <v>0.71715580697101899</v>
          </cell>
        </row>
        <row r="1229">
          <cell r="A1229" t="str">
            <v>USD_FEDFUND_EOD</v>
          </cell>
          <cell r="F1229">
            <v>0.62526855625395406</v>
          </cell>
        </row>
        <row r="1230">
          <cell r="A1230" t="str">
            <v>USD_FEDFUND_EOD</v>
          </cell>
          <cell r="F1230">
            <v>0.54802218744712905</v>
          </cell>
        </row>
        <row r="1231">
          <cell r="A1231" t="str">
            <v>USD_FEDFUND_EOD</v>
          </cell>
          <cell r="F1231">
            <v>0.48133010449611202</v>
          </cell>
        </row>
        <row r="1232">
          <cell r="A1232" t="str">
            <v>USD_FEDFUND_EOD</v>
          </cell>
          <cell r="F1232">
            <v>0.37436439146446399</v>
          </cell>
        </row>
        <row r="1233">
          <cell r="A1233" t="str">
            <v>USD_FEDFUND_EOD</v>
          </cell>
          <cell r="F1233">
            <v>0.29817243601279098</v>
          </cell>
        </row>
        <row r="1234">
          <cell r="A1234" t="str">
            <v>USD_FEDFUND_EOD</v>
          </cell>
          <cell r="F1234">
            <v>0.243111750445693</v>
          </cell>
        </row>
        <row r="1235">
          <cell r="A1235" t="str">
            <v>USD_LIBOR_12M_EOD</v>
          </cell>
          <cell r="F1235">
            <v>0.99047016499846297</v>
          </cell>
        </row>
        <row r="1236">
          <cell r="A1236" t="str">
            <v>USD_LIBOR_12M_EOD</v>
          </cell>
          <cell r="F1236">
            <v>0.98974168086643599</v>
          </cell>
        </row>
        <row r="1237">
          <cell r="A1237" t="str">
            <v>USD_LIBOR_12M_EOD</v>
          </cell>
          <cell r="F1237">
            <v>0.98865966555122797</v>
          </cell>
        </row>
        <row r="1238">
          <cell r="A1238" t="str">
            <v>USD_LIBOR_12M_EOD</v>
          </cell>
          <cell r="F1238">
            <v>0.98750906427120899</v>
          </cell>
        </row>
        <row r="1239">
          <cell r="A1239" t="str">
            <v>USD_LIBOR_12M_EOD</v>
          </cell>
          <cell r="F1239">
            <v>0.98631015587036996</v>
          </cell>
        </row>
        <row r="1240">
          <cell r="A1240" t="str">
            <v>USD_LIBOR_12M_EOD</v>
          </cell>
          <cell r="F1240">
            <v>0.98497735927754504</v>
          </cell>
        </row>
        <row r="1241">
          <cell r="A1241" t="str">
            <v>USD_LIBOR_12M_EOD</v>
          </cell>
          <cell r="F1241">
            <v>0.98369342049527797</v>
          </cell>
        </row>
        <row r="1242">
          <cell r="A1242" t="str">
            <v>USD_LIBOR_12M_EOD</v>
          </cell>
          <cell r="F1242">
            <v>0.98213472879063402</v>
          </cell>
        </row>
        <row r="1243">
          <cell r="A1243" t="str">
            <v>USD_LIBOR_12M_EOD</v>
          </cell>
          <cell r="F1243">
            <v>0.98094907979397905</v>
          </cell>
        </row>
        <row r="1244">
          <cell r="A1244" t="str">
            <v>USD_LIBOR_12M_EOD</v>
          </cell>
          <cell r="F1244">
            <v>0.97981244678122703</v>
          </cell>
        </row>
        <row r="1245">
          <cell r="A1245" t="str">
            <v>USD_LIBOR_12M_EOD</v>
          </cell>
          <cell r="F1245">
            <v>0.97830967191165996</v>
          </cell>
        </row>
        <row r="1246">
          <cell r="A1246" t="str">
            <v>USD_LIBOR_12M_EOD</v>
          </cell>
          <cell r="F1246">
            <v>0.97709854108940397</v>
          </cell>
        </row>
        <row r="1247">
          <cell r="A1247" t="str">
            <v>USD_LIBOR_12M_EOD</v>
          </cell>
          <cell r="F1247">
            <v>0.97530480244604201</v>
          </cell>
        </row>
        <row r="1248">
          <cell r="A1248" t="str">
            <v>USD_LIBOR_12M_EOD</v>
          </cell>
          <cell r="F1248">
            <v>0.95542518888641703</v>
          </cell>
        </row>
        <row r="1249">
          <cell r="A1249" t="str">
            <v>USD_LIBOR_12M_EOD</v>
          </cell>
          <cell r="F1249">
            <v>0.93300824787855596</v>
          </cell>
        </row>
        <row r="1250">
          <cell r="A1250" t="str">
            <v>USD_LIBOR_12M_EOD</v>
          </cell>
          <cell r="F1250">
            <v>0.908588091455652</v>
          </cell>
        </row>
        <row r="1251">
          <cell r="A1251" t="str">
            <v>USD_LIBOR_12M_EOD</v>
          </cell>
          <cell r="F1251">
            <v>0.88350979565963705</v>
          </cell>
        </row>
        <row r="1252">
          <cell r="A1252" t="str">
            <v>USD_LIBOR_12M_EOD</v>
          </cell>
          <cell r="F1252">
            <v>0.85797631891987602</v>
          </cell>
        </row>
        <row r="1253">
          <cell r="A1253" t="str">
            <v>USD_LIBOR_12M_EOD</v>
          </cell>
          <cell r="F1253">
            <v>0.83242082575772303</v>
          </cell>
        </row>
        <row r="1254">
          <cell r="A1254" t="str">
            <v>USD_LIBOR_12M_EOD</v>
          </cell>
          <cell r="F1254">
            <v>0.80693767559167395</v>
          </cell>
        </row>
        <row r="1255">
          <cell r="A1255" t="str">
            <v>USD_LIBOR_12M_EOD</v>
          </cell>
          <cell r="F1255">
            <v>0.78206781260230396</v>
          </cell>
        </row>
        <row r="1256">
          <cell r="A1256" t="str">
            <v>USD_LIBOR_12M_EOD</v>
          </cell>
          <cell r="F1256">
            <v>0.73336466699755098</v>
          </cell>
        </row>
        <row r="1257">
          <cell r="A1257" t="str">
            <v>USD_LIBOR_12M_EOD</v>
          </cell>
          <cell r="F1257">
            <v>0.66460762374773097</v>
          </cell>
        </row>
        <row r="1258">
          <cell r="A1258" t="str">
            <v>USD_LIBOR_12M_EOD</v>
          </cell>
          <cell r="F1258">
            <v>0.56488555946240404</v>
          </cell>
        </row>
        <row r="1259">
          <cell r="A1259" t="str">
            <v>USD_LIBOR_12M_EOD</v>
          </cell>
          <cell r="F1259">
            <v>0.48295575018834302</v>
          </cell>
        </row>
        <row r="1260">
          <cell r="A1260" t="str">
            <v>USD_LIBOR_12M_EOD</v>
          </cell>
          <cell r="F1260">
            <v>0.414509875530576</v>
          </cell>
        </row>
        <row r="1261">
          <cell r="A1261" t="str">
            <v>USD_LIBOR_12M_EOD</v>
          </cell>
          <cell r="F1261">
            <v>0.30665884073349697</v>
          </cell>
        </row>
        <row r="1262">
          <cell r="A1262" t="str">
            <v>USD_LIBOR_12M_EOD</v>
          </cell>
          <cell r="F1262">
            <v>0.23231964942358799</v>
          </cell>
        </row>
        <row r="1263">
          <cell r="A1263" t="str">
            <v>USD_LIBOR_12M_EOD</v>
          </cell>
          <cell r="F1263">
            <v>0.180144917281537</v>
          </cell>
        </row>
        <row r="1264">
          <cell r="A1264" t="str">
            <v>USD_LIBOR_1M_EOD</v>
          </cell>
          <cell r="F1264">
            <v>0.99981374099086595</v>
          </cell>
        </row>
        <row r="1265">
          <cell r="A1265" t="str">
            <v>USD_LIBOR_1M_EOD</v>
          </cell>
          <cell r="F1265">
            <v>0.99953990954974503</v>
          </cell>
        </row>
        <row r="1266">
          <cell r="A1266" t="str">
            <v>USD_LIBOR_1M_EOD</v>
          </cell>
          <cell r="F1266">
            <v>0.99924095750820496</v>
          </cell>
        </row>
        <row r="1267">
          <cell r="A1267" t="str">
            <v>USD_LIBOR_1M_EOD</v>
          </cell>
          <cell r="F1267">
            <v>0.99809406946625701</v>
          </cell>
        </row>
        <row r="1268">
          <cell r="A1268" t="str">
            <v>USD_LIBOR_1M_EOD</v>
          </cell>
          <cell r="F1268">
            <v>0.99654725886649997</v>
          </cell>
        </row>
        <row r="1269">
          <cell r="A1269" t="str">
            <v>USD_LIBOR_1M_EOD</v>
          </cell>
          <cell r="F1269">
            <v>0.99463638339829996</v>
          </cell>
        </row>
        <row r="1270">
          <cell r="A1270" t="str">
            <v>USD_LIBOR_1M_EOD</v>
          </cell>
          <cell r="F1270">
            <v>0.98336279563020801</v>
          </cell>
        </row>
        <row r="1271">
          <cell r="A1271" t="str">
            <v>USD_LIBOR_1M_EOD</v>
          </cell>
          <cell r="F1271">
            <v>0.96726669020201095</v>
          </cell>
        </row>
        <row r="1272">
          <cell r="A1272" t="str">
            <v>USD_LIBOR_1M_EOD</v>
          </cell>
          <cell r="F1272">
            <v>0.94861813741429801</v>
          </cell>
        </row>
        <row r="1273">
          <cell r="A1273" t="str">
            <v>USD_LIBOR_1M_EOD</v>
          </cell>
          <cell r="F1273">
            <v>0.92815827176951904</v>
          </cell>
        </row>
        <row r="1274">
          <cell r="A1274" t="str">
            <v>USD_LIBOR_1M_EOD</v>
          </cell>
          <cell r="F1274">
            <v>0.90604043335068096</v>
          </cell>
        </row>
        <row r="1275">
          <cell r="A1275" t="str">
            <v>USD_LIBOR_1M_EOD</v>
          </cell>
          <cell r="F1275">
            <v>0.88285592369412202</v>
          </cell>
        </row>
        <row r="1276">
          <cell r="A1276" t="str">
            <v>USD_LIBOR_1M_EOD</v>
          </cell>
          <cell r="F1276">
            <v>0.85973635115413205</v>
          </cell>
        </row>
        <row r="1277">
          <cell r="A1277" t="str">
            <v>USD_LIBOR_1M_EOD</v>
          </cell>
          <cell r="F1277">
            <v>0.83643455133454103</v>
          </cell>
        </row>
        <row r="1278">
          <cell r="A1278" t="str">
            <v>USD_LIBOR_1M_EOD</v>
          </cell>
          <cell r="F1278">
            <v>0.81355298378672802</v>
          </cell>
        </row>
        <row r="1279">
          <cell r="A1279" t="str">
            <v>USD_LIBOR_1M_EOD</v>
          </cell>
          <cell r="F1279">
            <v>0.76802905733180105</v>
          </cell>
        </row>
        <row r="1280">
          <cell r="A1280" t="str">
            <v>USD_LIBOR_1M_EOD</v>
          </cell>
          <cell r="F1280">
            <v>0.70413514433624202</v>
          </cell>
        </row>
        <row r="1281">
          <cell r="A1281" t="str">
            <v>USD_LIBOR_1M_EOD</v>
          </cell>
          <cell r="F1281">
            <v>0.610187364093003</v>
          </cell>
        </row>
        <row r="1282">
          <cell r="A1282" t="str">
            <v>USD_LIBOR_1M_EOD</v>
          </cell>
          <cell r="F1282">
            <v>0.53191519635072204</v>
          </cell>
        </row>
        <row r="1283">
          <cell r="A1283" t="str">
            <v>USD_LIBOR_1M_EOD</v>
          </cell>
          <cell r="F1283">
            <v>0.46482615966010499</v>
          </cell>
        </row>
        <row r="1284">
          <cell r="A1284" t="str">
            <v>USD_LIBOR_1M_EOD</v>
          </cell>
          <cell r="F1284">
            <v>0.35799593841777999</v>
          </cell>
        </row>
        <row r="1285">
          <cell r="A1285" t="str">
            <v>USD_LIBOR_1M_EOD</v>
          </cell>
          <cell r="F1285">
            <v>0.28190496881594701</v>
          </cell>
        </row>
        <row r="1286">
          <cell r="A1286" t="str">
            <v>USD_LIBOR_1M_EOD</v>
          </cell>
          <cell r="F1286">
            <v>0.227247060687154</v>
          </cell>
        </row>
        <row r="1287">
          <cell r="A1287" t="str">
            <v>USD_LIBOR_3M_EOD</v>
          </cell>
          <cell r="F1287">
            <v>0.99903131967129399</v>
          </cell>
        </row>
        <row r="1288">
          <cell r="A1288" t="str">
            <v>USD_LIBOR_3M_EOD</v>
          </cell>
          <cell r="F1288">
            <v>0.99855679800707897</v>
          </cell>
        </row>
        <row r="1289">
          <cell r="A1289" t="str">
            <v>USD_LIBOR_3M_EOD</v>
          </cell>
          <cell r="F1289">
            <v>0.99704764636355303</v>
          </cell>
        </row>
        <row r="1290">
          <cell r="A1290" t="str">
            <v>USD_LIBOR_3M_EOD</v>
          </cell>
          <cell r="F1290">
            <v>0.99500981212772499</v>
          </cell>
        </row>
        <row r="1291">
          <cell r="A1291" t="str">
            <v>USD_LIBOR_3M_EOD</v>
          </cell>
          <cell r="F1291">
            <v>0.99272526450679699</v>
          </cell>
        </row>
        <row r="1292">
          <cell r="A1292" t="str">
            <v>USD_LIBOR_3M_EOD</v>
          </cell>
          <cell r="F1292">
            <v>0.99022295992739595</v>
          </cell>
        </row>
        <row r="1293">
          <cell r="A1293" t="str">
            <v>USD_LIBOR_3M_EOD</v>
          </cell>
          <cell r="F1293">
            <v>0.98693095225177396</v>
          </cell>
        </row>
        <row r="1294">
          <cell r="A1294" t="str">
            <v>USD_LIBOR_3M_EOD</v>
          </cell>
          <cell r="F1294">
            <v>0.98348339563606701</v>
          </cell>
        </row>
        <row r="1295">
          <cell r="A1295" t="str">
            <v>USD_LIBOR_3M_EOD</v>
          </cell>
          <cell r="F1295">
            <v>0.97971144940601895</v>
          </cell>
        </row>
        <row r="1296">
          <cell r="A1296" t="str">
            <v>USD_LIBOR_3M_EOD</v>
          </cell>
          <cell r="F1296">
            <v>0.975620011511384</v>
          </cell>
        </row>
        <row r="1297">
          <cell r="A1297" t="str">
            <v>USD_LIBOR_3M_EOD</v>
          </cell>
          <cell r="F1297">
            <v>0.97127594068912704</v>
          </cell>
        </row>
        <row r="1298">
          <cell r="A1298" t="str">
            <v>USD_LIBOR_3M_EOD</v>
          </cell>
          <cell r="F1298">
            <v>0.96670795040518298</v>
          </cell>
        </row>
        <row r="1299">
          <cell r="A1299" t="str">
            <v>USD_LIBOR_3M_EOD</v>
          </cell>
          <cell r="F1299">
            <v>0.96194423953490005</v>
          </cell>
        </row>
        <row r="1300">
          <cell r="A1300" t="str">
            <v>USD_LIBOR_3M_EOD</v>
          </cell>
          <cell r="F1300">
            <v>0.94371673310880899</v>
          </cell>
        </row>
        <row r="1301">
          <cell r="A1301" t="str">
            <v>USD_LIBOR_3M_EOD</v>
          </cell>
          <cell r="F1301">
            <v>0.92194269337970802</v>
          </cell>
        </row>
        <row r="1302">
          <cell r="A1302" t="str">
            <v>USD_LIBOR_3M_EOD</v>
          </cell>
          <cell r="F1302">
            <v>0.89866556423163702</v>
          </cell>
        </row>
        <row r="1303">
          <cell r="A1303" t="str">
            <v>USD_LIBOR_3M_EOD</v>
          </cell>
          <cell r="F1303">
            <v>0.87462315802034696</v>
          </cell>
        </row>
        <row r="1304">
          <cell r="A1304" t="str">
            <v>USD_LIBOR_3M_EOD</v>
          </cell>
          <cell r="F1304">
            <v>0.85073882829240799</v>
          </cell>
        </row>
        <row r="1305">
          <cell r="A1305" t="str">
            <v>USD_LIBOR_3M_EOD</v>
          </cell>
          <cell r="F1305">
            <v>0.82676121411111803</v>
          </cell>
        </row>
        <row r="1306">
          <cell r="A1306" t="str">
            <v>USD_LIBOR_3M_EOD</v>
          </cell>
          <cell r="F1306">
            <v>0.80320581461069696</v>
          </cell>
        </row>
        <row r="1307">
          <cell r="A1307" t="str">
            <v>USD_LIBOR_3M_EOD</v>
          </cell>
          <cell r="F1307">
            <v>0.75653937793922599</v>
          </cell>
        </row>
        <row r="1308">
          <cell r="A1308" t="str">
            <v>USD_LIBOR_3M_EOD</v>
          </cell>
          <cell r="F1308">
            <v>0.69123902891833999</v>
          </cell>
        </row>
        <row r="1309">
          <cell r="A1309" t="str">
            <v>USD_LIBOR_3M_EOD</v>
          </cell>
          <cell r="F1309">
            <v>0.59502804417265198</v>
          </cell>
        </row>
        <row r="1310">
          <cell r="A1310" t="str">
            <v>USD_LIBOR_3M_EOD</v>
          </cell>
          <cell r="F1310">
            <v>0.51494335570637695</v>
          </cell>
        </row>
        <row r="1311">
          <cell r="A1311" t="str">
            <v>USD_LIBOR_3M_EOD</v>
          </cell>
          <cell r="F1311">
            <v>0.44673470107264102</v>
          </cell>
        </row>
        <row r="1312">
          <cell r="A1312" t="str">
            <v>USD_LIBOR_3M_EOD</v>
          </cell>
          <cell r="F1312">
            <v>0.33897714717606098</v>
          </cell>
        </row>
        <row r="1313">
          <cell r="A1313" t="str">
            <v>USD_LIBOR_3M_EOD</v>
          </cell>
          <cell r="F1313">
            <v>0.26338744246040902</v>
          </cell>
        </row>
        <row r="1314">
          <cell r="A1314" t="str">
            <v>USD_LIBOR_3M_EOD</v>
          </cell>
          <cell r="F1314">
            <v>0.20949459432366499</v>
          </cell>
        </row>
        <row r="1315">
          <cell r="A1315" t="str">
            <v>USD_LIBOR_6M_EOD</v>
          </cell>
          <cell r="F1315">
            <v>0.99689022136569705</v>
          </cell>
        </row>
        <row r="1316">
          <cell r="A1316" t="str">
            <v>USD_LIBOR_6M_EOD</v>
          </cell>
          <cell r="F1316">
            <v>0.99607927135397101</v>
          </cell>
        </row>
        <row r="1317">
          <cell r="A1317" t="str">
            <v>USD_LIBOR_6M_EOD</v>
          </cell>
          <cell r="F1317">
            <v>0.99524631387705398</v>
          </cell>
        </row>
        <row r="1318">
          <cell r="A1318" t="str">
            <v>USD_LIBOR_6M_EOD</v>
          </cell>
          <cell r="F1318">
            <v>0.99452479344169598</v>
          </cell>
        </row>
        <row r="1319">
          <cell r="A1319" t="str">
            <v>USD_LIBOR_6M_EOD</v>
          </cell>
          <cell r="F1319">
            <v>0.99373995744650501</v>
          </cell>
        </row>
        <row r="1320">
          <cell r="A1320" t="str">
            <v>USD_LIBOR_6M_EOD</v>
          </cell>
          <cell r="F1320">
            <v>0.99309178979781099</v>
          </cell>
        </row>
        <row r="1321">
          <cell r="A1321" t="str">
            <v>USD_LIBOR_6M_EOD</v>
          </cell>
          <cell r="F1321">
            <v>0.99233562138257903</v>
          </cell>
        </row>
        <row r="1322">
          <cell r="A1322" t="str">
            <v>USD_LIBOR_6M_EOD</v>
          </cell>
          <cell r="F1322">
            <v>0.98637457622831803</v>
          </cell>
        </row>
        <row r="1323">
          <cell r="A1323" t="str">
            <v>USD_LIBOR_6M_EOD</v>
          </cell>
          <cell r="F1323">
            <v>0.97887421028681798</v>
          </cell>
        </row>
        <row r="1324">
          <cell r="A1324" t="str">
            <v>USD_LIBOR_6M_EOD</v>
          </cell>
          <cell r="F1324">
            <v>0.96069053387425696</v>
          </cell>
        </row>
        <row r="1325">
          <cell r="A1325" t="str">
            <v>USD_LIBOR_6M_EOD</v>
          </cell>
          <cell r="F1325">
            <v>0.93992293879403099</v>
          </cell>
        </row>
        <row r="1326">
          <cell r="A1326" t="str">
            <v>USD_LIBOR_6M_EOD</v>
          </cell>
          <cell r="F1326">
            <v>0.91744461174271996</v>
          </cell>
        </row>
        <row r="1327">
          <cell r="A1327" t="str">
            <v>USD_LIBOR_6M_EOD</v>
          </cell>
          <cell r="F1327">
            <v>0.89352330296343396</v>
          </cell>
        </row>
        <row r="1328">
          <cell r="A1328" t="str">
            <v>USD_LIBOR_6M_EOD</v>
          </cell>
          <cell r="F1328">
            <v>0.86882049387591298</v>
          </cell>
        </row>
        <row r="1329">
          <cell r="A1329" t="str">
            <v>USD_LIBOR_6M_EOD</v>
          </cell>
          <cell r="F1329">
            <v>0.84414971920474902</v>
          </cell>
        </row>
        <row r="1330">
          <cell r="A1330" t="str">
            <v>USD_LIBOR_6M_EOD</v>
          </cell>
          <cell r="F1330">
            <v>0.81946495921213902</v>
          </cell>
        </row>
        <row r="1331">
          <cell r="A1331" t="str">
            <v>USD_LIBOR_6M_EOD</v>
          </cell>
          <cell r="F1331">
            <v>0.79514970410195596</v>
          </cell>
        </row>
        <row r="1332">
          <cell r="A1332" t="str">
            <v>USD_LIBOR_6M_EOD</v>
          </cell>
          <cell r="F1332">
            <v>0.74706307182671905</v>
          </cell>
        </row>
        <row r="1333">
          <cell r="A1333" t="str">
            <v>USD_LIBOR_6M_EOD</v>
          </cell>
          <cell r="F1333">
            <v>0.68017279628177596</v>
          </cell>
        </row>
        <row r="1334">
          <cell r="A1334" t="str">
            <v>USD_LIBOR_6M_EOD</v>
          </cell>
          <cell r="F1334">
            <v>0.58241539680556598</v>
          </cell>
        </row>
        <row r="1335">
          <cell r="A1335" t="str">
            <v>USD_LIBOR_6M_EOD</v>
          </cell>
          <cell r="F1335">
            <v>0.50128373954785199</v>
          </cell>
        </row>
        <row r="1336">
          <cell r="A1336" t="str">
            <v>USD_LIBOR_6M_EOD</v>
          </cell>
          <cell r="F1336">
            <v>0.43258064582612998</v>
          </cell>
        </row>
        <row r="1337">
          <cell r="A1337" t="str">
            <v>USD_LIBOR_6M_EOD</v>
          </cell>
          <cell r="F1337">
            <v>0.32475914835873398</v>
          </cell>
        </row>
        <row r="1338">
          <cell r="A1338" t="str">
            <v>USD_LIBOR_6M_EOD</v>
          </cell>
          <cell r="F1338">
            <v>0.24965961199182099</v>
          </cell>
        </row>
        <row r="1339">
          <cell r="A1339" t="str">
            <v>USD_LIBOR_6M_EOD</v>
          </cell>
          <cell r="F1339">
            <v>0.19645949691652501</v>
          </cell>
        </row>
        <row r="1340">
          <cell r="A1340" t="str">
            <v>USD_LIBOR_EOD</v>
          </cell>
          <cell r="F1340">
            <v>0.99998908345250503</v>
          </cell>
        </row>
        <row r="1341">
          <cell r="A1341" t="str">
            <v>USD_LIBOR_EOD</v>
          </cell>
          <cell r="F1341">
            <v>0.99998544461658201</v>
          </cell>
        </row>
        <row r="1342">
          <cell r="A1342" t="str">
            <v>USD_LIBOR_EOD</v>
          </cell>
          <cell r="F1342">
            <v>0.99995513208781395</v>
          </cell>
        </row>
        <row r="1343">
          <cell r="A1343" t="str">
            <v>USD_LIBOR_EOD</v>
          </cell>
          <cell r="F1343">
            <v>0.99870256497223397</v>
          </cell>
        </row>
        <row r="1344">
          <cell r="A1344" t="str">
            <v>USD_LIBOR_EOD</v>
          </cell>
          <cell r="F1344">
            <v>0.99719319302631204</v>
          </cell>
        </row>
        <row r="1345">
          <cell r="A1345" t="str">
            <v>USD_LIBOR_EOD</v>
          </cell>
          <cell r="F1345">
            <v>0.99515506131225095</v>
          </cell>
        </row>
        <row r="1346">
          <cell r="A1346" t="str">
            <v>USD_LIBOR_EOD</v>
          </cell>
          <cell r="F1346">
            <v>0.99287018019845097</v>
          </cell>
        </row>
        <row r="1347">
          <cell r="A1347" t="str">
            <v>USD_LIBOR_EOD</v>
          </cell>
          <cell r="F1347">
            <v>0.99036751033853199</v>
          </cell>
        </row>
        <row r="1348">
          <cell r="A1348" t="str">
            <v>USD_LIBOR_EOD</v>
          </cell>
          <cell r="F1348">
            <v>0.98707502210339804</v>
          </cell>
        </row>
        <row r="1349">
          <cell r="A1349" t="str">
            <v>USD_LIBOR_EOD</v>
          </cell>
          <cell r="F1349">
            <v>0.98362696222151202</v>
          </cell>
        </row>
        <row r="1350">
          <cell r="A1350" t="str">
            <v>USD_LIBOR_EOD</v>
          </cell>
          <cell r="F1350">
            <v>0.97985446537165299</v>
          </cell>
        </row>
        <row r="1351">
          <cell r="A1351" t="str">
            <v>USD_LIBOR_EOD</v>
          </cell>
          <cell r="F1351">
            <v>0.97576243021856901</v>
          </cell>
        </row>
        <row r="1352">
          <cell r="A1352" t="str">
            <v>USD_LIBOR_EOD</v>
          </cell>
          <cell r="F1352">
            <v>0.97141772525910297</v>
          </cell>
        </row>
        <row r="1353">
          <cell r="A1353" t="str">
            <v>USD_LIBOR_EOD</v>
          </cell>
          <cell r="F1353">
            <v>0.96684906815071603</v>
          </cell>
        </row>
        <row r="1354">
          <cell r="A1354" t="str">
            <v>USD_LIBOR_EOD</v>
          </cell>
          <cell r="F1354">
            <v>0.96208466188515995</v>
          </cell>
        </row>
        <row r="1355">
          <cell r="A1355" t="str">
            <v>USD_LIBOR_EOD</v>
          </cell>
          <cell r="F1355">
            <v>0.94371621892052904</v>
          </cell>
        </row>
        <row r="1356">
          <cell r="A1356" t="str">
            <v>USD_LIBOR_EOD</v>
          </cell>
          <cell r="F1356">
            <v>0.92192023144312096</v>
          </cell>
        </row>
        <row r="1357">
          <cell r="A1357" t="str">
            <v>USD_LIBOR_EOD</v>
          </cell>
          <cell r="F1357">
            <v>0.89861084567785199</v>
          </cell>
        </row>
        <row r="1358">
          <cell r="A1358" t="str">
            <v>USD_LIBOR_EOD</v>
          </cell>
          <cell r="F1358">
            <v>0.87452729684280295</v>
          </cell>
        </row>
        <row r="1359">
          <cell r="A1359" t="str">
            <v>USD_LIBOR_EOD</v>
          </cell>
          <cell r="F1359">
            <v>0.85059725804531305</v>
          </cell>
        </row>
        <row r="1360">
          <cell r="A1360" t="str">
            <v>USD_LIBOR_EOD</v>
          </cell>
          <cell r="F1360">
            <v>0.82656862428608802</v>
          </cell>
        </row>
        <row r="1361">
          <cell r="A1361" t="str">
            <v>USD_LIBOR_EOD</v>
          </cell>
          <cell r="F1361">
            <v>0.80296006024228705</v>
          </cell>
        </row>
        <row r="1362">
          <cell r="A1362" t="str">
            <v>USD_LIBOR_EOD</v>
          </cell>
          <cell r="F1362">
            <v>0.75617607519308305</v>
          </cell>
        </row>
        <row r="1363">
          <cell r="A1363" t="str">
            <v>USD_LIBOR_EOD</v>
          </cell>
          <cell r="F1363">
            <v>0.69071220058083405</v>
          </cell>
        </row>
        <row r="1364">
          <cell r="A1364" t="str">
            <v>USD_LIBOR_EOD</v>
          </cell>
          <cell r="F1364">
            <v>0.59427032234032395</v>
          </cell>
        </row>
        <row r="1365">
          <cell r="A1365" t="str">
            <v>USD_LIBOR_EOD</v>
          </cell>
          <cell r="F1365">
            <v>0.51407502561838603</v>
          </cell>
        </row>
        <row r="1366">
          <cell r="A1366" t="str">
            <v>USD_LIBOR_EOD</v>
          </cell>
          <cell r="F1366">
            <v>0.44581081910463499</v>
          </cell>
        </row>
        <row r="1367">
          <cell r="A1367" t="str">
            <v>USD_LIBOR_EOD</v>
          </cell>
          <cell r="F1367">
            <v>0.33812630080545403</v>
          </cell>
        </row>
        <row r="1368">
          <cell r="A1368" t="str">
            <v>USD_LIBOR_EOD</v>
          </cell>
          <cell r="F1368">
            <v>0.26299886696774899</v>
          </cell>
        </row>
        <row r="1369">
          <cell r="A1369" t="str">
            <v>USD_LIBOR_EOD</v>
          </cell>
          <cell r="F1369">
            <v>0.20981540138837901</v>
          </cell>
        </row>
        <row r="1370">
          <cell r="A1370" t="str">
            <v>ZAR_JIBAR_EOD</v>
          </cell>
          <cell r="F1370">
            <v>0.99952597822786005</v>
          </cell>
        </row>
        <row r="1371">
          <cell r="A1371" t="str">
            <v>ZAR_JIBAR_EOD</v>
          </cell>
          <cell r="F1371">
            <v>0.99887992013313698</v>
          </cell>
        </row>
        <row r="1372">
          <cell r="A1372" t="str">
            <v>ZAR_JIBAR_EOD</v>
          </cell>
          <cell r="F1372">
            <v>0.99481057743657297</v>
          </cell>
        </row>
        <row r="1373">
          <cell r="A1373" t="str">
            <v>ZAR_JIBAR_EOD</v>
          </cell>
          <cell r="F1373">
            <v>0.98967586407244001</v>
          </cell>
        </row>
        <row r="1374">
          <cell r="A1374" t="str">
            <v>ZAR_JIBAR_EOD</v>
          </cell>
          <cell r="F1374">
            <v>0.98392965221078998</v>
          </cell>
        </row>
        <row r="1375">
          <cell r="A1375" t="str">
            <v>ZAR_JIBAR_EOD</v>
          </cell>
          <cell r="F1375">
            <v>0.96832608095571304</v>
          </cell>
        </row>
        <row r="1376">
          <cell r="A1376" t="str">
            <v>ZAR_JIBAR_EOD</v>
          </cell>
          <cell r="F1376">
            <v>0.95140022778549505</v>
          </cell>
        </row>
        <row r="1377">
          <cell r="A1377" t="str">
            <v>ZAR_JIBAR_EOD</v>
          </cell>
          <cell r="F1377">
            <v>0.93455220527982297</v>
          </cell>
        </row>
        <row r="1378">
          <cell r="A1378" t="str">
            <v>ZAR_JIBAR_EOD</v>
          </cell>
          <cell r="F1378">
            <v>0.866315082760863</v>
          </cell>
        </row>
        <row r="1379">
          <cell r="A1379" t="str">
            <v>ZAR_JIBAR_EOD</v>
          </cell>
          <cell r="F1379">
            <v>0.79828688402291004</v>
          </cell>
        </row>
        <row r="1380">
          <cell r="A1380" t="str">
            <v>ZAR_JIBAR_EOD</v>
          </cell>
          <cell r="F1380">
            <v>0.73332543895678803</v>
          </cell>
        </row>
        <row r="1381">
          <cell r="A1381" t="str">
            <v>ZAR_JIBAR_EOD</v>
          </cell>
          <cell r="F1381">
            <v>0.671223753729011</v>
          </cell>
        </row>
        <row r="1382">
          <cell r="A1382" t="str">
            <v>ZAR_JIBAR_EOD</v>
          </cell>
          <cell r="F1382">
            <v>0.61291509978591097</v>
          </cell>
        </row>
        <row r="1383">
          <cell r="A1383" t="str">
            <v>ZAR_JIBAR_EOD</v>
          </cell>
          <cell r="F1383">
            <v>0.559701884725053</v>
          </cell>
        </row>
        <row r="1384">
          <cell r="A1384" t="str">
            <v>ZAR_JIBAR_EOD</v>
          </cell>
          <cell r="F1384">
            <v>0.50986267746017</v>
          </cell>
        </row>
        <row r="1385">
          <cell r="A1385" t="str">
            <v>ZAR_JIBAR_EOD</v>
          </cell>
          <cell r="F1385">
            <v>0.463743448172031</v>
          </cell>
        </row>
        <row r="1386">
          <cell r="A1386" t="str">
            <v>ZAR_JIBAR_EOD</v>
          </cell>
          <cell r="F1386">
            <v>0.42085141755452998</v>
          </cell>
        </row>
        <row r="1387">
          <cell r="A1387" t="str">
            <v>ZAR_JIBAR_EOD</v>
          </cell>
          <cell r="F1387">
            <v>0.34523757747185901</v>
          </cell>
        </row>
        <row r="1388">
          <cell r="A1388" t="str">
            <v>ZAR_JIBAR_EOD</v>
          </cell>
          <cell r="F1388">
            <v>0.25734187206506798</v>
          </cell>
        </row>
        <row r="1389">
          <cell r="A1389" t="str">
            <v>ZAR_JIBAR_EOD</v>
          </cell>
          <cell r="F1389">
            <v>0.16429127791673501</v>
          </cell>
        </row>
        <row r="1390">
          <cell r="A1390" t="str">
            <v>ZAR_JIBAR_EOD</v>
          </cell>
          <cell r="F1390">
            <v>0.109302191161115</v>
          </cell>
        </row>
        <row r="1391">
          <cell r="A1391" t="str">
            <v>ZAR_JIBAR_EOD</v>
          </cell>
          <cell r="F1391">
            <v>7.8406281520729995E-2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146</v>
      </c>
      <c r="E3" s="85"/>
      <c r="G3" s="87"/>
      <c r="H3" s="13" t="s">
        <v>35</v>
      </c>
      <c r="I3" s="158" t="s">
        <v>154</v>
      </c>
      <c r="J3" s="85"/>
      <c r="L3" s="87"/>
      <c r="M3" s="13" t="s">
        <v>147</v>
      </c>
      <c r="N3" s="211" t="s">
        <v>151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123</v>
      </c>
      <c r="J4" s="85"/>
      <c r="L4" s="87"/>
      <c r="M4" s="14" t="s">
        <v>148</v>
      </c>
      <c r="N4" s="212" t="s">
        <v>160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118</v>
      </c>
      <c r="I5" s="159" t="s">
        <v>165</v>
      </c>
      <c r="J5" s="85"/>
      <c r="L5" s="87"/>
      <c r="M5" s="14" t="s">
        <v>149</v>
      </c>
      <c r="N5" s="212" t="s">
        <v>152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119</v>
      </c>
      <c r="I6" s="159" t="s">
        <v>124</v>
      </c>
      <c r="J6" s="85"/>
      <c r="L6" s="87"/>
      <c r="M6" s="16" t="s">
        <v>150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120</v>
      </c>
      <c r="I7" s="159" t="s">
        <v>125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121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42333</v>
      </c>
      <c r="E9" s="85"/>
      <c r="G9" s="87"/>
      <c r="H9" s="14" t="s">
        <v>122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42338</v>
      </c>
      <c r="E10" s="85"/>
      <c r="G10" s="87"/>
      <c r="H10" s="14" t="s">
        <v>126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7" t="s">
        <v>162</v>
      </c>
      <c r="I11" s="215" t="b">
        <v>0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_xll.qlPiecewiseYieldCurve($D$17,$D$18,Calendar,_xll.ohPack(USDON!X3:X77),,,,D19,D20,D21,,Permanent,,ObjectOverwrite)</f>
        <v>_USDON_linearLCH#0002</v>
      </c>
      <c r="E15" s="40"/>
      <c r="G15" s="20"/>
      <c r="H15" s="19"/>
      <c r="I15" s="39" t="str">
        <f>_xll.qlPiecewiseYieldCurve(I17,I18,Calendar,_xll.ohPack(USDON!X3:X77),,,,I19,I20,I21,,Permanent,Trigger,ObjectOverwrite)</f>
        <v>_USDON_cubicLCH#0002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127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128</v>
      </c>
      <c r="E21" s="40"/>
      <c r="G21" s="20"/>
      <c r="H21" s="21"/>
      <c r="I21" s="27" t="s">
        <v>161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42333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42333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64252</v>
      </c>
      <c r="D24" s="32">
        <f>_xll.qlYieldTSDiscount(YieldCurve1_ON,C24,,Trigger)</f>
        <v>0.20950187812314727</v>
      </c>
      <c r="E24" s="40"/>
      <c r="G24" s="20"/>
      <c r="H24" s="31">
        <f>_xll.qlTermStructureMaxDate(yieldcurve2_ON,Trigger)</f>
        <v>64252</v>
      </c>
      <c r="I24" s="32">
        <f>_xll.qlYieldTSDiscount(yieldcurve2_ON,H24,,Trigger)</f>
        <v>0.2095008060864515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_USD3M_linearLCH#0002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_USD3M_cubicLCH#0002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127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128</v>
      </c>
      <c r="E36" s="40"/>
      <c r="F36" s="47"/>
      <c r="G36" s="20"/>
      <c r="H36" s="21"/>
      <c r="I36" s="27" t="s">
        <v>161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42333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42333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64252</v>
      </c>
      <c r="D39" s="32">
        <f>_xll.qlYieldTSDiscount(YieldCurve1_3M,C39,,Trigger)</f>
        <v>0.18030884711501793</v>
      </c>
      <c r="E39" s="40"/>
      <c r="F39" s="47"/>
      <c r="G39" s="20"/>
      <c r="H39" s="31">
        <f>_xll.qlTermStructureMaxDate(yieldcurve2_3M,Trigger)</f>
        <v>64252</v>
      </c>
      <c r="I39" s="32">
        <f>_xll.qlYieldTSDiscount(yieldcurve2_3M,H39,,Trigger)</f>
        <v>0.18030994666454966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_xll.qlPiecewiseYieldCurve(D47,D48,Calendar,_xll.ohPack(USD6M!AB3:AB403),,,,D49,D50,D51,,Permanent,,ObjectOverwrite)</f>
        <v>_USD6M_linearLCH#0002</v>
      </c>
      <c r="E45" s="40"/>
      <c r="F45" s="47"/>
      <c r="G45" s="20"/>
      <c r="H45" s="19"/>
      <c r="I45" s="39" t="str">
        <f>_xll.qlPiecewiseYieldCurve(I47,I48,Calendar,_xll.ohPack(USD6M!AC3:AC59),,,,I49,I50,I51,,Permanent,,ObjectOverwrite)</f>
        <v>_USD6M_cubicLCH#0002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127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128</v>
      </c>
      <c r="E51" s="40"/>
      <c r="G51" s="20"/>
      <c r="H51" s="21"/>
      <c r="I51" s="27" t="s">
        <v>161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42333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42333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64252</v>
      </c>
      <c r="D54" s="32">
        <f>_xll.qlYieldTSDiscount(YieldCurve1_6M,C54,,Trigger)</f>
        <v>0.16753123991913951</v>
      </c>
      <c r="E54" s="40"/>
      <c r="G54" s="20"/>
      <c r="H54" s="31">
        <f>_xll.qlTermStructureMaxDate(YieldCurve2_6M,Trigger)</f>
        <v>64252</v>
      </c>
      <c r="I54" s="32">
        <f>_xll.qlYieldTSDiscount(YieldCurve2_6M,H54,,Trigger)</f>
        <v>0.16752728587909163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_USD1M_linearLCH#0002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_USD1M_cubicLCH#0002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127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128</v>
      </c>
      <c r="E66" s="40"/>
      <c r="G66" s="20"/>
      <c r="H66" s="21"/>
      <c r="I66" s="27" t="s">
        <v>161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42333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42333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64252</v>
      </c>
      <c r="D69" s="32">
        <f>_xll.qlYieldTSDiscount(yieldcurve1_1M,C69,,Trigger)</f>
        <v>0.19675638276135146</v>
      </c>
      <c r="E69" s="40"/>
      <c r="G69" s="20"/>
      <c r="H69" s="31">
        <f>_xll.qlTermStructureMaxDate(yieldcurve2_1M,Trigger)</f>
        <v>64252</v>
      </c>
      <c r="I69" s="32">
        <f>_xll.qlYieldTSDiscount(yieldcurve2_1M,H69,,Trigger)</f>
        <v>0.19674418631334456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_xll.qlPiecewiseYieldCurve(D77,D78,Calendar,_xll.ohPack(USD1Y!Z3:Z81),,,,D79,D80,D81,Permanent,,ObjectOverwrite)</f>
        <v>_USD1Y_linearLCH#0002</v>
      </c>
      <c r="E75" s="40"/>
      <c r="G75" s="20"/>
      <c r="H75" s="19"/>
      <c r="I75" s="39" t="str">
        <f>_xll.qlPiecewiseYieldCurve(I77,I78,Calendar,_xll.ohPack(USD1Y!AA3:AA53),,,,I79,I80,I81,Permanent,,ObjectOverwrite)</f>
        <v>_USD1Y_cubicLCH#0002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127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128</v>
      </c>
      <c r="E81" s="40"/>
      <c r="G81" s="20"/>
      <c r="H81" s="21"/>
      <c r="I81" s="27" t="s">
        <v>161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42333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42333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64252</v>
      </c>
      <c r="D84" s="32">
        <f>_xll.qlYieldTSDiscount(yieldcurve1_1Y,C84,,Trigger)</f>
        <v>0.1526634012565565</v>
      </c>
      <c r="E84" s="40"/>
      <c r="G84" s="20"/>
      <c r="H84" s="31">
        <f>_xll.qlTermStructureMaxDate(yieldcurve2_1Y,Trigger)</f>
        <v>64252</v>
      </c>
      <c r="I84" s="32">
        <f>_xll.qlYieldTSDiscount(yieldcurve2_1Y,H84,,Trigger)</f>
        <v>0.15266501506316224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_USDSTD_linearLCH#0002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127</v>
      </c>
      <c r="E95" s="40"/>
    </row>
    <row r="96" spans="2:10" x14ac:dyDescent="0.2">
      <c r="B96" s="20"/>
      <c r="C96" s="21" t="s">
        <v>17</v>
      </c>
      <c r="D96" s="27" t="s">
        <v>128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42333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64252</v>
      </c>
      <c r="D99" s="32">
        <f>_xll.qlYieldTSDiscount(yieldcurve1_STD,C99,,Trigger)</f>
        <v>0.17788494145871103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5" width="11" style="50" hidden="1" customWidth="1" outlineLevel="1"/>
    <col min="6" max="6" width="19.28515625" style="50" hidden="1" customWidth="1" outlineLevel="1"/>
    <col min="7" max="7" width="11" style="50" hidden="1" customWidth="1" outlineLevel="1"/>
    <col min="8" max="8" width="12" style="52" hidden="1" customWidth="1" outlineLevel="1"/>
    <col min="9" max="9" width="22.42578125" style="46" hidden="1" customWidth="1" outlineLevel="1"/>
    <col min="10" max="10" width="20.28515625" style="46" hidden="1" customWidth="1" outlineLevel="1"/>
    <col min="11" max="11" width="15.140625" style="46" hidden="1" customWidth="1" outlineLevel="1"/>
    <col min="12" max="12" width="2.7109375" style="46" customWidth="1" collapsed="1"/>
    <col min="13" max="13" width="9" style="46" hidden="1" customWidth="1" outlineLevel="1"/>
    <col min="14" max="14" width="15.140625" style="103" hidden="1" customWidth="1" outlineLevel="1"/>
    <col min="15" max="15" width="21.42578125" style="103" hidden="1" customWidth="1" outlineLevel="1"/>
    <col min="16" max="16" width="12" style="103" hidden="1" customWidth="1" outlineLevel="1"/>
    <col min="17" max="17" width="7.85546875" style="103" hidden="1" customWidth="1" outlineLevel="1"/>
    <col min="18" max="18" width="9" style="103" hidden="1" customWidth="1" outlineLevel="1"/>
    <col min="19" max="19" width="5.85546875" style="103" hidden="1" customWidth="1" outlineLevel="1"/>
    <col min="20" max="21" width="10.7109375" style="103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3.140625" style="46" bestFit="1" customWidth="1"/>
    <col min="31" max="31" width="12.42578125" style="46" customWidth="1"/>
    <col min="32" max="32" width="10" style="46" hidden="1" customWidth="1" outlineLevel="1"/>
    <col min="33" max="33" width="9" style="46" hidden="1" customWidth="1" outlineLevel="1"/>
    <col min="34" max="34" width="10" style="46" hidden="1" customWidth="1" outlineLevel="1"/>
    <col min="35" max="35" width="12" style="46" hidden="1" customWidth="1" outlineLevel="1"/>
    <col min="36" max="36" width="10" style="46" hidden="1" customWidth="1" outlineLevel="1"/>
    <col min="37" max="37" width="3.7109375" style="46" customWidth="1" collapsed="1"/>
    <col min="38" max="39" width="24.42578125" style="46" bestFit="1" customWidth="1"/>
    <col min="40" max="41" width="11.7109375" style="46" customWidth="1"/>
    <col min="42" max="43" width="24.42578125" style="46" bestFit="1" customWidth="1"/>
    <col min="44" max="44" width="10" style="46" bestFit="1" customWidth="1"/>
    <col min="45" max="45" width="24.42578125" style="46" bestFit="1" customWidth="1"/>
    <col min="46" max="16384" width="9.140625" style="46"/>
  </cols>
  <sheetData>
    <row r="1" spans="1:39" ht="18" customHeight="1" x14ac:dyDescent="0.2">
      <c r="H1" s="50" t="s">
        <v>153</v>
      </c>
      <c r="M1" s="67" t="s">
        <v>24</v>
      </c>
      <c r="N1" s="106"/>
      <c r="O1" s="106"/>
      <c r="P1" s="106"/>
      <c r="Q1" s="106"/>
      <c r="R1" s="106"/>
      <c r="S1" s="106"/>
      <c r="T1" s="106"/>
      <c r="U1" s="96"/>
      <c r="V1" s="93"/>
      <c r="W1" s="74" t="str">
        <f>Currency&amp;"OIS"</f>
        <v>USDOIS</v>
      </c>
      <c r="X1" s="66"/>
      <c r="Y1" s="66"/>
      <c r="Z1" s="69"/>
      <c r="AA1" s="69"/>
      <c r="AB1" s="66"/>
      <c r="AC1" s="66"/>
      <c r="AD1" s="178" t="s">
        <v>128</v>
      </c>
      <c r="AE1" s="178" t="s">
        <v>135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/>
      <c r="E2" s="65"/>
      <c r="F2" s="65"/>
      <c r="G2" s="65"/>
      <c r="H2" s="65" t="s">
        <v>4</v>
      </c>
      <c r="I2" s="65" t="s">
        <v>1</v>
      </c>
      <c r="J2" s="65"/>
      <c r="K2" s="65" t="s">
        <v>24</v>
      </c>
      <c r="M2" s="73" t="s">
        <v>9</v>
      </c>
      <c r="N2" s="73" t="s">
        <v>24</v>
      </c>
      <c r="O2" s="73" t="s">
        <v>78</v>
      </c>
      <c r="P2" s="73" t="s">
        <v>81</v>
      </c>
      <c r="Q2" s="73" t="s">
        <v>79</v>
      </c>
      <c r="R2" s="73" t="s">
        <v>80</v>
      </c>
      <c r="S2" s="73" t="s">
        <v>82</v>
      </c>
      <c r="T2" s="73" t="s">
        <v>22</v>
      </c>
      <c r="U2" s="73" t="s">
        <v>75</v>
      </c>
      <c r="V2" s="93"/>
      <c r="W2" s="73" t="s">
        <v>9</v>
      </c>
      <c r="X2" s="73" t="s">
        <v>24</v>
      </c>
      <c r="Y2" s="73" t="s">
        <v>78</v>
      </c>
      <c r="Z2" s="75" t="s">
        <v>23</v>
      </c>
      <c r="AA2" s="75" t="s">
        <v>83</v>
      </c>
      <c r="AB2" s="73" t="s">
        <v>22</v>
      </c>
      <c r="AC2" s="73" t="s">
        <v>75</v>
      </c>
      <c r="AD2" s="171">
        <f t="array" ref="AD2:AD77">_xll.qlPiecewiseYieldCurveData(YieldCurve1_ON,Trigger)</f>
        <v>3.0416413197275776E-3</v>
      </c>
      <c r="AE2" s="76">
        <f t="array" ref="AE2:AE77">_xll.qlPiecewiseYieldCurveData(yieldcurve2_ON,Trigger)</f>
        <v>1</v>
      </c>
      <c r="AH2" s="46" t="s">
        <v>136</v>
      </c>
      <c r="AJ2" s="46" t="s">
        <v>137</v>
      </c>
      <c r="AL2" s="216" t="s">
        <v>84</v>
      </c>
      <c r="AM2" s="217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123"/>
      <c r="E3" s="123"/>
      <c r="F3" s="123"/>
      <c r="G3" s="123"/>
      <c r="H3" s="55" t="str">
        <f>$H$1</f>
        <v>USDFedFunds</v>
      </c>
      <c r="I3" s="57" t="str">
        <f>IF(ReportQuoteOverwrite,Currency&amp;"1DOIS"&amp;ReportQuoteSuffix,Currency&amp;$B3&amp;"D"&amp;QuoteSuffix)</f>
        <v>USDOND_LCHQuote</v>
      </c>
      <c r="J3" s="123"/>
      <c r="K3" s="58" t="str">
        <f>_xll.qlDepositRateHelper(,I3,H3,Permanent,Trigger,ObjectOverwrite)</f>
        <v>obj_00494#0002</v>
      </c>
      <c r="L3" s="49"/>
      <c r="M3" s="10" t="str">
        <f>A3</f>
        <v>Dp</v>
      </c>
      <c r="N3" s="94" t="str">
        <f>IF(ISBLANK(K3),"--",K3)</f>
        <v>obj_00494#0002</v>
      </c>
      <c r="O3" s="146" t="str">
        <f>IFERROR(_xll.qlRateHelperQuoteName(N3,Trigger),"--")</f>
        <v>USDOND_LCHQuote</v>
      </c>
      <c r="P3" s="98">
        <f>IFERROR(_xll.qlRateHelperQuoteValue($N3,Trigger),"--")</f>
        <v>3.0000000000000001E-3</v>
      </c>
      <c r="Q3" s="97" t="b">
        <v>1</v>
      </c>
      <c r="R3" s="94">
        <v>70</v>
      </c>
      <c r="S3" s="94">
        <v>1</v>
      </c>
      <c r="T3" s="99">
        <f>IFERROR(_xll.qlRateHelperEarliestDate(N3,Trigger),"--")</f>
        <v>42333</v>
      </c>
      <c r="U3" s="99">
        <f>IFERROR(_xll.qlRateHelperPillarDate(N3,Trigger),"--")</f>
        <v>42335</v>
      </c>
      <c r="W3" s="4" t="str">
        <f t="shared" ref="W3:W44" si="0">IFERROR(INDEX($M$3:$M$77,MATCH(Y3,$O$3:$O$77,0),1),"")</f>
        <v>Dp</v>
      </c>
      <c r="X3" s="4" t="str">
        <f t="array" ref="X3:X77">_xll.qlRateHelperSelection(_xll.ohFilter(RateHelpers,IncludeFlag),_xll.ohFilter(Priority,IncludeFlag),AM3,AM4,AM5,AM6,_xll.ohFilter(MinDistance,IncludeFlag),Trigger)</f>
        <v>obj_00494</v>
      </c>
      <c r="Y3" s="4" t="str">
        <f>IFERROR(_xll.qlRateHelperQuoteName(X3,Trigger),"")</f>
        <v>USDOND_LCHQuote</v>
      </c>
      <c r="Z3" s="70">
        <f>IFERROR(_xll.qlRateHelperRate(X3,Trigger),"")</f>
        <v>3.0000000000000001E-3</v>
      </c>
      <c r="AA3" s="104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42333</v>
      </c>
      <c r="AC3" s="5">
        <f>IFERROR(_xll.qlRateHelperPillarDate(X3,Trigger),"")</f>
        <v>42335</v>
      </c>
      <c r="AD3" s="70">
        <v>3.0416413197275776E-3</v>
      </c>
      <c r="AE3" s="77">
        <v>0.99998333361110647</v>
      </c>
      <c r="AF3" s="169">
        <f t="array" ref="AF3:AF77">_xll.ohFilter([1]REP00100!$C$2:$C$2000,([1]REP00100!$A$2:$A$2000="USD_FEDFUND_EOD"))</f>
        <v>42324</v>
      </c>
      <c r="AG3" s="170">
        <f t="array" ref="AG3:AG77">_xll.ohFilter([1]REP00100!$E$2:$E$2000,([1]REP00100!$A$2:$A$2000="USD_FEDFUND_EOD"))</f>
        <v>1.21666058338186E-3</v>
      </c>
      <c r="AH3" s="172">
        <f>AD3-AG3</f>
        <v>1.8249807363457176E-3</v>
      </c>
      <c r="AI3" s="174">
        <f t="array" ref="AI3:AI77">_xll.ohFilter([1]REP00101!$F$2:$F$2000,([1]REP00101!$A$2:$A$2000="USD_FEDFUND_EOD"))</f>
        <v>0.99999000009999905</v>
      </c>
      <c r="AJ3" s="173">
        <f>AE3-AI3</f>
        <v>-6.6664888925815902E-6</v>
      </c>
      <c r="AK3" s="170"/>
      <c r="AL3" s="107" t="s">
        <v>85</v>
      </c>
      <c r="AM3" s="108">
        <v>0</v>
      </c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22"/>
      <c r="E4" s="122"/>
      <c r="F4" s="122"/>
      <c r="G4" s="122"/>
      <c r="H4" s="113" t="str">
        <f>$H$1</f>
        <v>USDFedFunds</v>
      </c>
      <c r="I4" s="168" t="str">
        <f>IF(ReportQuoteOverwrite,Currency&amp;"2DOIS"&amp;ReportQuoteSuffix,Currency&amp;$B4&amp;"D"&amp;QuoteSuffix)</f>
        <v>USDTND_LCHQuote</v>
      </c>
      <c r="J4" s="122"/>
      <c r="K4" s="114" t="str">
        <f>_xll.qlFraRateHelper(,I4,C4,H4,PillarDate,,Permanent,Trigger,ObjectOverwrite)</f>
        <v>obj_00490#0002</v>
      </c>
      <c r="L4" s="48"/>
      <c r="M4" s="10" t="str">
        <f>A4</f>
        <v>Dp</v>
      </c>
      <c r="N4" s="94" t="str">
        <f t="shared" ref="N4" si="1">IF(ISBLANK(K4),"--",K4)</f>
        <v>obj_00490#0002</v>
      </c>
      <c r="O4" s="146" t="str">
        <f>IFERROR(_xll.qlRateHelperQuoteName(N4,Trigger),"--")</f>
        <v>USDTND_LCHQuote</v>
      </c>
      <c r="P4" s="98">
        <f>IFERROR(_xll.qlRateHelperQuoteValue($N4,Trigger),"--")</f>
        <v>3.0000000000000001E-3</v>
      </c>
      <c r="Q4" s="97" t="b">
        <v>1</v>
      </c>
      <c r="R4" s="94">
        <v>70</v>
      </c>
      <c r="S4" s="94">
        <v>1</v>
      </c>
      <c r="T4" s="99">
        <f>IFERROR(_xll.qlRateHelperEarliestDate(N4,Trigger),"--")</f>
        <v>42335</v>
      </c>
      <c r="U4" s="99">
        <f>IFERROR(_xll.qlRateHelperPillarDate(N4,Trigger),"--")</f>
        <v>42338</v>
      </c>
      <c r="W4" s="4" t="str">
        <f t="shared" si="0"/>
        <v>Dp</v>
      </c>
      <c r="X4" s="4" t="str">
        <v>obj_00490</v>
      </c>
      <c r="Y4" s="4" t="str">
        <f>IFERROR(_xll.qlRateHelperQuoteName(X4,Trigger),"")</f>
        <v>USDTND_LCHQuote</v>
      </c>
      <c r="Z4" s="70">
        <f>IFERROR(_xll.qlRateHelperRate(X4,Trigger),"")</f>
        <v>3.0000000000000001E-3</v>
      </c>
      <c r="AA4" s="104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42335</v>
      </c>
      <c r="AC4" s="5">
        <f>IFERROR(_xll.qlRateHelperPillarDate(X4,Trigger),"")</f>
        <v>42338</v>
      </c>
      <c r="AD4" s="70">
        <v>3.0416337157667564E-3</v>
      </c>
      <c r="AE4" s="77">
        <v>0.9999583346527402</v>
      </c>
      <c r="AF4" s="169">
        <v>42325</v>
      </c>
      <c r="AG4" s="170">
        <v>1.2166615972713901E-3</v>
      </c>
      <c r="AH4" s="172">
        <f t="shared" ref="AH4:AH67" si="2">AD4-AG4</f>
        <v>1.8249721184953663E-3</v>
      </c>
      <c r="AI4" s="174">
        <v>0.99998666681111004</v>
      </c>
      <c r="AJ4" s="173">
        <f t="shared" ref="AJ4:AJ67" si="3">AE4-AI4</f>
        <v>-2.8332158369837046E-5</v>
      </c>
      <c r="AK4" s="170"/>
      <c r="AL4" s="107" t="s">
        <v>86</v>
      </c>
      <c r="AM4" s="108">
        <v>0</v>
      </c>
    </row>
    <row r="5" spans="1:39" ht="11.25" customHeight="1" x14ac:dyDescent="0.2">
      <c r="H5" s="50" t="s">
        <v>70</v>
      </c>
      <c r="L5" s="48"/>
      <c r="M5" s="68" t="str">
        <f>A7</f>
        <v>OIS</v>
      </c>
      <c r="N5" s="131" t="str">
        <f>IF(ISBLANK(K7),"--",K7)</f>
        <v>obj_004c0#0002</v>
      </c>
      <c r="O5" s="145" t="str">
        <f>IFERROR(_xll.qlRateHelperQuoteName(N5,Trigger),"--")</f>
        <v>USDOISSW_LCHQuote</v>
      </c>
      <c r="P5" s="133">
        <f>IFERROR(_xll.qlRateHelperQuoteValue($N5,Trigger),"--")</f>
        <v>1.25E-3</v>
      </c>
      <c r="Q5" s="132" t="b">
        <v>1</v>
      </c>
      <c r="R5" s="131">
        <v>50</v>
      </c>
      <c r="S5" s="131">
        <v>1</v>
      </c>
      <c r="T5" s="134">
        <f>IFERROR(_xll.qlRateHelperEarliestDate(N5,Trigger),"--")</f>
        <v>42338</v>
      </c>
      <c r="U5" s="134">
        <f>IFERROR(_xll.qlRateHelperPillarDate(N5,Trigger),"--")</f>
        <v>42345</v>
      </c>
      <c r="W5" s="4" t="str">
        <f t="shared" si="0"/>
        <v>OIS</v>
      </c>
      <c r="X5" s="4" t="str">
        <v>obj_004c0</v>
      </c>
      <c r="Y5" s="4" t="str">
        <f>IFERROR(_xll.qlRateHelperQuoteName(X5,Trigger),"")</f>
        <v>USDOISSW_LCHQuote</v>
      </c>
      <c r="Z5" s="70">
        <f>IFERROR(_xll.qlRateHelperRate(X5,Trigger),"")</f>
        <v>1.25E-3</v>
      </c>
      <c r="AA5" s="104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42338</v>
      </c>
      <c r="AC5" s="5">
        <f>IFERROR(_xll.qlRateHelperPillarDate(X5,Trigger),"")</f>
        <v>42345</v>
      </c>
      <c r="AD5" s="70">
        <v>2.0066323787243704E-3</v>
      </c>
      <c r="AE5" s="77">
        <v>0.99993403070060516</v>
      </c>
      <c r="AF5" s="169">
        <v>42332</v>
      </c>
      <c r="AG5" s="170">
        <v>1.2811744244161001E-3</v>
      </c>
      <c r="AH5" s="172">
        <f t="shared" si="2"/>
        <v>7.2545795430827031E-4</v>
      </c>
      <c r="AI5" s="174">
        <v>0.99996139000930595</v>
      </c>
      <c r="AJ5" s="173">
        <f t="shared" si="3"/>
        <v>-2.7359308700791729E-5</v>
      </c>
      <c r="AK5" s="170"/>
      <c r="AL5" s="107" t="s">
        <v>87</v>
      </c>
      <c r="AM5" s="108">
        <v>0</v>
      </c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/>
      <c r="E6" s="65"/>
      <c r="F6" s="65"/>
      <c r="G6" s="65"/>
      <c r="H6" s="65" t="s">
        <v>4</v>
      </c>
      <c r="I6" s="65" t="s">
        <v>1</v>
      </c>
      <c r="J6" s="65"/>
      <c r="K6" s="65" t="s">
        <v>24</v>
      </c>
      <c r="L6" s="48"/>
      <c r="M6" s="10" t="str">
        <f t="shared" ref="M6:M40" si="4">A8</f>
        <v>OIS</v>
      </c>
      <c r="N6" s="94" t="str">
        <f t="shared" ref="N6:N40" si="5">IF(ISBLANK(K8),"--",K8)</f>
        <v>obj_0048f#0002</v>
      </c>
      <c r="O6" s="146" t="str">
        <f>IFERROR(_xll.qlRateHelperQuoteName(N6,Trigger),"--")</f>
        <v>USDOIS2W_LCHQuote</v>
      </c>
      <c r="P6" s="98">
        <f>IFERROR(_xll.qlRateHelperQuoteValue($N6,Trigger),"--")</f>
        <v>1.25E-3</v>
      </c>
      <c r="Q6" s="97" t="b">
        <v>1</v>
      </c>
      <c r="R6" s="94">
        <v>50</v>
      </c>
      <c r="S6" s="94">
        <v>1</v>
      </c>
      <c r="T6" s="99">
        <f>IFERROR(_xll.qlRateHelperEarliestDate(N6,Trigger),"--")</f>
        <v>42338</v>
      </c>
      <c r="U6" s="99">
        <f>IFERROR(_xll.qlRateHelperPillarDate(N6,Trigger),"--")</f>
        <v>42352</v>
      </c>
      <c r="W6" s="4" t="str">
        <f t="shared" si="0"/>
        <v>OIS</v>
      </c>
      <c r="X6" s="4" t="str">
        <v>obj_0048f</v>
      </c>
      <c r="Y6" s="4" t="str">
        <f>IFERROR(_xll.qlRateHelperQuoteName(X6,Trigger),"")</f>
        <v>USDOIS2W_LCHQuote</v>
      </c>
      <c r="Z6" s="70">
        <f>IFERROR(_xll.qlRateHelperRate(X6,Trigger),"")</f>
        <v>1.25E-3</v>
      </c>
      <c r="AA6" s="104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42338</v>
      </c>
      <c r="AC6" s="5">
        <f>IFERROR(_xll.qlRateHelperPillarDate(X6,Trigger),"")</f>
        <v>42352</v>
      </c>
      <c r="AD6" s="70">
        <v>1.7342522575536834E-3</v>
      </c>
      <c r="AE6" s="77">
        <v>0.99990972792985466</v>
      </c>
      <c r="AF6" s="169">
        <v>42339</v>
      </c>
      <c r="AG6" s="170">
        <v>1.26395601227129E-3</v>
      </c>
      <c r="AH6" s="172">
        <f t="shared" si="2"/>
        <v>4.7029624528239339E-4</v>
      </c>
      <c r="AI6" s="174">
        <v>0.99993766986528598</v>
      </c>
      <c r="AJ6" s="173">
        <f t="shared" si="3"/>
        <v>-2.7941935431319287E-5</v>
      </c>
      <c r="AK6" s="170"/>
      <c r="AL6" s="107" t="s">
        <v>88</v>
      </c>
      <c r="AM6" s="109" t="s">
        <v>89</v>
      </c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123"/>
      <c r="E7" s="123"/>
      <c r="F7" s="123"/>
      <c r="G7" s="123"/>
      <c r="H7" s="62" t="str">
        <f>$H$1</f>
        <v>USDFedFunds</v>
      </c>
      <c r="I7" s="57" t="str">
        <f t="shared" ref="I7:I42" si="6">IF(ReportQuoteOverwrite,Currency&amp;B7&amp;$H$5&amp;ReportQuoteSuffix,Currency&amp;$H$5&amp;IF($B7="1W","SW",$B7)&amp;QuoteSuffix)</f>
        <v>USDOISSW_LCHQuote</v>
      </c>
      <c r="J7" s="123"/>
      <c r="K7" s="58" t="str">
        <f>_xll.qlOISRateHelper(,C7,B7,I7,$H7,,Permanent,Trigger,ObjectOverwrite)</f>
        <v>obj_004c0#0002</v>
      </c>
      <c r="L7" s="48"/>
      <c r="M7" s="10" t="str">
        <f t="shared" si="4"/>
        <v>OIS</v>
      </c>
      <c r="N7" s="94" t="str">
        <f t="shared" si="5"/>
        <v>obj_00489#0002</v>
      </c>
      <c r="O7" s="146" t="str">
        <f>IFERROR(_xll.qlRateHelperQuoteName(N7,Trigger),"--")</f>
        <v>USDOIS3W_LCHQuote</v>
      </c>
      <c r="P7" s="98">
        <f>IFERROR(_xll.qlRateHelperQuoteValue($N7,Trigger),"--")</f>
        <v>1.6999999999999999E-3</v>
      </c>
      <c r="Q7" s="97" t="b">
        <v>1</v>
      </c>
      <c r="R7" s="94">
        <v>50</v>
      </c>
      <c r="S7" s="94">
        <v>1</v>
      </c>
      <c r="T7" s="99">
        <f>IFERROR(_xll.qlRateHelperEarliestDate(N7,Trigger),"--")</f>
        <v>42338</v>
      </c>
      <c r="U7" s="99">
        <f>IFERROR(_xll.qlRateHelperPillarDate(N7,Trigger),"--")</f>
        <v>42359</v>
      </c>
      <c r="W7" s="4" t="str">
        <f t="shared" si="0"/>
        <v>OIS</v>
      </c>
      <c r="X7" s="4" t="str">
        <v>obj_00489</v>
      </c>
      <c r="Y7" s="4" t="str">
        <f>IFERROR(_xll.qlRateHelperQuoteName(X7,Trigger),"")</f>
        <v>USDOIS3W_LCHQuote</v>
      </c>
      <c r="Z7" s="70">
        <f>IFERROR(_xll.qlRateHelperRate(X7,Trigger),"")</f>
        <v>1.6999999999999999E-3</v>
      </c>
      <c r="AA7" s="104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42338</v>
      </c>
      <c r="AC7" s="5">
        <f>IFERROR(_xll.qlRateHelperPillarDate(X7,Trigger),"")</f>
        <v>42359</v>
      </c>
      <c r="AD7" s="70">
        <v>1.9770079738751652E-3</v>
      </c>
      <c r="AE7" s="77">
        <v>0.99985918195042278</v>
      </c>
      <c r="AF7" s="169">
        <v>42346</v>
      </c>
      <c r="AG7" s="170">
        <v>1.27624245932263E-3</v>
      </c>
      <c r="AH7" s="172">
        <f t="shared" si="2"/>
        <v>7.0076551455253524E-4</v>
      </c>
      <c r="AI7" s="174">
        <v>0.99991258995340404</v>
      </c>
      <c r="AJ7" s="173">
        <f t="shared" si="3"/>
        <v>-5.3408002981258917E-5</v>
      </c>
      <c r="AK7" s="170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123"/>
      <c r="E8" s="123"/>
      <c r="F8" s="123"/>
      <c r="G8" s="123"/>
      <c r="H8" s="62" t="str">
        <f t="shared" ref="H8:H42" si="8">$H$1</f>
        <v>USDFedFunds</v>
      </c>
      <c r="I8" s="63" t="str">
        <f t="shared" si="6"/>
        <v>USDOIS2W_LCHQuote</v>
      </c>
      <c r="J8" s="123"/>
      <c r="K8" s="64" t="str">
        <f>_xll.qlOISRateHelper(,C8,B8,I8,$H8,,Permanent,Trigger,ObjectOverwrite)</f>
        <v>obj_0048f#0002</v>
      </c>
      <c r="L8" s="48"/>
      <c r="M8" s="10" t="str">
        <f t="shared" si="4"/>
        <v>OIS</v>
      </c>
      <c r="N8" s="94" t="str">
        <f t="shared" si="5"/>
        <v>obj_00492#0002</v>
      </c>
      <c r="O8" s="146" t="str">
        <f>IFERROR(_xll.qlRateHelperQuoteName(N8,Trigger),"--")</f>
        <v>USDOIS1M_LCHQuote</v>
      </c>
      <c r="P8" s="98">
        <f>IFERROR(_xll.qlRateHelperQuoteValue($N8,Trigger),"--")</f>
        <v>2.16E-3</v>
      </c>
      <c r="Q8" s="97" t="b">
        <v>1</v>
      </c>
      <c r="R8" s="94">
        <v>50</v>
      </c>
      <c r="S8" s="94">
        <v>1</v>
      </c>
      <c r="T8" s="99">
        <f>IFERROR(_xll.qlRateHelperEarliestDate(N8,Trigger),"--")</f>
        <v>42338</v>
      </c>
      <c r="U8" s="99">
        <f>IFERROR(_xll.qlRateHelperPillarDate(N8,Trigger),"--")</f>
        <v>42369</v>
      </c>
      <c r="W8" s="4" t="str">
        <f t="shared" si="0"/>
        <v>OIS</v>
      </c>
      <c r="X8" s="4" t="str">
        <v>obj_00492</v>
      </c>
      <c r="Y8" s="4" t="str">
        <f>IFERROR(_xll.qlRateHelperQuoteName(X8,Trigger),"")</f>
        <v>USDOIS1M_LCHQuote</v>
      </c>
      <c r="Z8" s="70">
        <f>IFERROR(_xll.qlRateHelperRate(X8,Trigger),"")</f>
        <v>2.16E-3</v>
      </c>
      <c r="AA8" s="104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42338</v>
      </c>
      <c r="AC8" s="5">
        <f>IFERROR(_xll.qlRateHelperPillarDate(X8,Trigger),"")</f>
        <v>42369</v>
      </c>
      <c r="AD8" s="70">
        <v>2.3081070997677117E-3</v>
      </c>
      <c r="AE8" s="77">
        <v>0.99977237699061994</v>
      </c>
      <c r="AF8" s="169">
        <v>42355</v>
      </c>
      <c r="AG8" s="170">
        <v>1.3239540676759701E-3</v>
      </c>
      <c r="AH8" s="172">
        <f t="shared" si="2"/>
        <v>9.8415303209174157E-4</v>
      </c>
      <c r="AI8" s="174">
        <v>0.99987668037626798</v>
      </c>
      <c r="AJ8" s="173">
        <f t="shared" si="3"/>
        <v>-1.0430338564804131E-4</v>
      </c>
      <c r="AK8" s="170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123"/>
      <c r="E9" s="123"/>
      <c r="F9" s="123"/>
      <c r="G9" s="123"/>
      <c r="H9" s="62" t="str">
        <f t="shared" si="8"/>
        <v>USDFedFunds</v>
      </c>
      <c r="I9" s="63" t="str">
        <f t="shared" si="6"/>
        <v>USDOIS3W_LCHQuote</v>
      </c>
      <c r="J9" s="123"/>
      <c r="K9" s="64" t="str">
        <f>_xll.qlOISRateHelper(,C9,B9,I9,$H9,,Permanent,Trigger,ObjectOverwrite)</f>
        <v>obj_00489#0002</v>
      </c>
      <c r="L9" s="48"/>
      <c r="M9" s="10" t="str">
        <f t="shared" si="4"/>
        <v>OIS</v>
      </c>
      <c r="N9" s="94" t="str">
        <f t="shared" si="5"/>
        <v>obj_00480#0002</v>
      </c>
      <c r="O9" s="146" t="str">
        <f>IFERROR(_xll.qlRateHelperQuoteName(N9,Trigger),"--")</f>
        <v>USDOIS2M_LCHQuote</v>
      </c>
      <c r="P9" s="98">
        <f>IFERROR(_xll.qlRateHelperQuoteValue($N9,Trigger),"--")</f>
        <v>2.5999999999999999E-3</v>
      </c>
      <c r="Q9" s="97" t="b">
        <v>1</v>
      </c>
      <c r="R9" s="94">
        <v>50</v>
      </c>
      <c r="S9" s="94">
        <v>1</v>
      </c>
      <c r="T9" s="99">
        <f>IFERROR(_xll.qlRateHelperEarliestDate(N9,Trigger),"--")</f>
        <v>42338</v>
      </c>
      <c r="U9" s="99">
        <f>IFERROR(_xll.qlRateHelperPillarDate(N9,Trigger),"--")</f>
        <v>42398</v>
      </c>
      <c r="W9" s="4" t="str">
        <f t="shared" si="0"/>
        <v>OIS</v>
      </c>
      <c r="X9" s="4" t="str">
        <v>obj_00480</v>
      </c>
      <c r="Y9" s="4" t="str">
        <f>IFERROR(_xll.qlRateHelperQuoteName(X9,Trigger),"")</f>
        <v>USDOIS2M_LCHQuote</v>
      </c>
      <c r="Z9" s="70">
        <f>IFERROR(_xll.qlRateHelperRate(X9,Trigger),"")</f>
        <v>2.5999999999999999E-3</v>
      </c>
      <c r="AA9" s="104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42338</v>
      </c>
      <c r="AC9" s="5">
        <f>IFERROR(_xll.qlRateHelperPillarDate(X9,Trigger),"")</f>
        <v>42398</v>
      </c>
      <c r="AD9" s="70">
        <v>2.6667780876600752E-3</v>
      </c>
      <c r="AE9" s="77">
        <v>0.99952520706301295</v>
      </c>
      <c r="AF9" s="169">
        <v>42388</v>
      </c>
      <c r="AG9" s="170">
        <v>2.0806743463111501E-3</v>
      </c>
      <c r="AH9" s="172">
        <f t="shared" si="2"/>
        <v>5.861037413489251E-4</v>
      </c>
      <c r="AI9" s="174">
        <v>0.99961814092344703</v>
      </c>
      <c r="AJ9" s="173">
        <f t="shared" si="3"/>
        <v>-9.2933860434074589E-5</v>
      </c>
      <c r="AK9" s="170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123"/>
      <c r="E10" s="123"/>
      <c r="F10" s="123"/>
      <c r="G10" s="123"/>
      <c r="H10" s="62" t="str">
        <f t="shared" si="8"/>
        <v>USDFedFunds</v>
      </c>
      <c r="I10" s="63" t="str">
        <f t="shared" si="6"/>
        <v>USDOIS1M_LCHQuote</v>
      </c>
      <c r="J10" s="123"/>
      <c r="K10" s="64" t="str">
        <f>_xll.qlOISRateHelper(,C10,B10,I10,$H10,,Permanent,Trigger,ObjectOverwrite)</f>
        <v>obj_00492#0002</v>
      </c>
      <c r="L10" s="48"/>
      <c r="M10" s="10" t="str">
        <f t="shared" si="4"/>
        <v>OIS</v>
      </c>
      <c r="N10" s="94" t="str">
        <f t="shared" si="5"/>
        <v>obj_00483#0002</v>
      </c>
      <c r="O10" s="146" t="str">
        <f>IFERROR(_xll.qlRateHelperQuoteName(N10,Trigger),"--")</f>
        <v>USDOIS3M_LCHQuote</v>
      </c>
      <c r="P10" s="98">
        <f>IFERROR(_xll.qlRateHelperQuoteValue($N10,Trigger),"--")</f>
        <v>2.8699999999999997E-3</v>
      </c>
      <c r="Q10" s="97" t="b">
        <v>1</v>
      </c>
      <c r="R10" s="94">
        <v>50</v>
      </c>
      <c r="S10" s="94">
        <v>1</v>
      </c>
      <c r="T10" s="99">
        <f>IFERROR(_xll.qlRateHelperEarliestDate(N10,Trigger),"--")</f>
        <v>42338</v>
      </c>
      <c r="U10" s="99">
        <f>IFERROR(_xll.qlRateHelperPillarDate(N10,Trigger),"--")</f>
        <v>42429</v>
      </c>
      <c r="W10" s="4" t="str">
        <f t="shared" si="0"/>
        <v>OIS</v>
      </c>
      <c r="X10" s="4" t="str">
        <v>obj_00483</v>
      </c>
      <c r="Y10" s="4" t="str">
        <f>IFERROR(_xll.qlRateHelperQuoteName(X10,Trigger),"")</f>
        <v>USDOIS3M_LCHQuote</v>
      </c>
      <c r="Z10" s="70">
        <f>IFERROR(_xll.qlRateHelperRate(X10,Trigger),"")</f>
        <v>2.8699999999999997E-3</v>
      </c>
      <c r="AA10" s="104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42338</v>
      </c>
      <c r="AC10" s="5">
        <f>IFERROR(_xll.qlRateHelperPillarDate(X10,Trigger),"")</f>
        <v>42429</v>
      </c>
      <c r="AD10" s="70">
        <v>2.9157242141132403E-3</v>
      </c>
      <c r="AE10" s="77">
        <v>0.99923341856405601</v>
      </c>
      <c r="AF10" s="169">
        <v>42417</v>
      </c>
      <c r="AG10" s="170">
        <v>2.3786870108375301E-3</v>
      </c>
      <c r="AH10" s="172">
        <f t="shared" si="2"/>
        <v>5.3703720327571026E-4</v>
      </c>
      <c r="AI10" s="174">
        <v>0.99937456839533001</v>
      </c>
      <c r="AJ10" s="173">
        <f t="shared" si="3"/>
        <v>-1.4114983127400116E-4</v>
      </c>
      <c r="AK10" s="170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123"/>
      <c r="E11" s="123"/>
      <c r="F11" s="123"/>
      <c r="G11" s="123"/>
      <c r="H11" s="62" t="str">
        <f t="shared" si="8"/>
        <v>USDFedFunds</v>
      </c>
      <c r="I11" s="63" t="str">
        <f t="shared" si="6"/>
        <v>USDOIS2M_LCHQuote</v>
      </c>
      <c r="J11" s="123"/>
      <c r="K11" s="64" t="str">
        <f>_xll.qlOISRateHelper(,C11,B11,I11,$H11,,Permanent,Trigger,ObjectOverwrite)</f>
        <v>obj_00480#0002</v>
      </c>
      <c r="L11" s="48"/>
      <c r="M11" s="10" t="str">
        <f t="shared" si="4"/>
        <v>OIS</v>
      </c>
      <c r="N11" s="94" t="str">
        <f t="shared" si="5"/>
        <v>obj_00488#0002</v>
      </c>
      <c r="O11" s="146" t="str">
        <f>IFERROR(_xll.qlRateHelperQuoteName(N11,Trigger),"--")</f>
        <v>USDOIS4M_LCHQuote</v>
      </c>
      <c r="P11" s="98">
        <f>IFERROR(_xll.qlRateHelperQuoteValue($N11,Trigger),"--")</f>
        <v>3.1400000000000004E-3</v>
      </c>
      <c r="Q11" s="97" t="b">
        <v>1</v>
      </c>
      <c r="R11" s="94">
        <v>50</v>
      </c>
      <c r="S11" s="94">
        <v>1</v>
      </c>
      <c r="T11" s="99">
        <f>IFERROR(_xll.qlRateHelperEarliestDate(N11,Trigger),"--")</f>
        <v>42338</v>
      </c>
      <c r="U11" s="99">
        <f>IFERROR(_xll.qlRateHelperPillarDate(N11,Trigger),"--")</f>
        <v>42460</v>
      </c>
      <c r="W11" s="4" t="str">
        <f t="shared" si="0"/>
        <v>OIS</v>
      </c>
      <c r="X11" s="4" t="str">
        <v>obj_00488</v>
      </c>
      <c r="Y11" s="4" t="str">
        <f>IFERROR(_xll.qlRateHelperQuoteName(X11,Trigger),"")</f>
        <v>USDOIS4M_LCHQuote</v>
      </c>
      <c r="Z11" s="70">
        <f>IFERROR(_xll.qlRateHelperRate(X11,Trigger),"")</f>
        <v>3.1400000000000004E-3</v>
      </c>
      <c r="AA11" s="104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42338</v>
      </c>
      <c r="AC11" s="5">
        <f>IFERROR(_xll.qlRateHelperPillarDate(X11,Trigger),"")</f>
        <v>42460</v>
      </c>
      <c r="AD11" s="70">
        <v>3.1763954326268868E-3</v>
      </c>
      <c r="AE11" s="77">
        <v>0.99889539895986978</v>
      </c>
      <c r="AF11" s="169">
        <v>42446</v>
      </c>
      <c r="AG11" s="170">
        <v>2.51848093976013E-3</v>
      </c>
      <c r="AH11" s="172">
        <f t="shared" si="2"/>
        <v>6.5791449286675685E-4</v>
      </c>
      <c r="AI11" s="174">
        <v>0.999137878368063</v>
      </c>
      <c r="AJ11" s="173">
        <f t="shared" si="3"/>
        <v>-2.4247940819321911E-4</v>
      </c>
      <c r="AK11" s="170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123"/>
      <c r="E12" s="123"/>
      <c r="F12" s="123"/>
      <c r="G12" s="123"/>
      <c r="H12" s="62" t="str">
        <f t="shared" si="8"/>
        <v>USDFedFunds</v>
      </c>
      <c r="I12" s="63" t="str">
        <f t="shared" si="6"/>
        <v>USDOIS3M_LCHQuote</v>
      </c>
      <c r="J12" s="123"/>
      <c r="K12" s="64" t="str">
        <f>_xll.qlOISRateHelper(,C12,B12,I12,$H12,,Permanent,Trigger,ObjectOverwrite)</f>
        <v>obj_00483#0002</v>
      </c>
      <c r="L12" s="48"/>
      <c r="M12" s="10" t="str">
        <f t="shared" si="4"/>
        <v>OIS</v>
      </c>
      <c r="N12" s="94" t="str">
        <f t="shared" si="5"/>
        <v>obj_00491#0002</v>
      </c>
      <c r="O12" s="146" t="str">
        <f>IFERROR(_xll.qlRateHelperQuoteName(N12,Trigger),"--")</f>
        <v>USDOIS5M_LCHQuote</v>
      </c>
      <c r="P12" s="98">
        <f>IFERROR(_xll.qlRateHelperQuoteValue($N12,Trigger),"--")</f>
        <v>3.4099999999999998E-3</v>
      </c>
      <c r="Q12" s="97" t="b">
        <v>1</v>
      </c>
      <c r="R12" s="94">
        <v>50</v>
      </c>
      <c r="S12" s="94">
        <v>1</v>
      </c>
      <c r="T12" s="99">
        <f>IFERROR(_xll.qlRateHelperEarliestDate(N12,Trigger),"--")</f>
        <v>42338</v>
      </c>
      <c r="U12" s="99">
        <f>IFERROR(_xll.qlRateHelperPillarDate(N12,Trigger),"--")</f>
        <v>42489</v>
      </c>
      <c r="W12" s="4" t="str">
        <f t="shared" si="0"/>
        <v>OIS</v>
      </c>
      <c r="X12" s="4" t="str">
        <v>obj_00491</v>
      </c>
      <c r="Y12" s="4" t="str">
        <f>IFERROR(_xll.qlRateHelperQuoteName(X12,Trigger),"")</f>
        <v>USDOIS5M_LCHQuote</v>
      </c>
      <c r="Z12" s="70">
        <f>IFERROR(_xll.qlRateHelperRate(X12,Trigger),"")</f>
        <v>3.4099999999999998E-3</v>
      </c>
      <c r="AA12" s="104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42338</v>
      </c>
      <c r="AC12" s="5">
        <f>IFERROR(_xll.qlRateHelperPillarDate(X12,Trigger),"")</f>
        <v>42489</v>
      </c>
      <c r="AD12" s="70">
        <v>3.4416455014744224E-3</v>
      </c>
      <c r="AE12" s="77">
        <v>0.99853013145832636</v>
      </c>
      <c r="AF12" s="169">
        <v>42478</v>
      </c>
      <c r="AG12" s="170">
        <v>2.8649942375369702E-3</v>
      </c>
      <c r="AH12" s="172">
        <f t="shared" si="2"/>
        <v>5.7665126393745226E-4</v>
      </c>
      <c r="AI12" s="174">
        <v>0.99876841903199498</v>
      </c>
      <c r="AJ12" s="173">
        <f t="shared" si="3"/>
        <v>-2.382875736686163E-4</v>
      </c>
      <c r="AK12" s="170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123"/>
      <c r="E13" s="123"/>
      <c r="F13" s="123"/>
      <c r="G13" s="123"/>
      <c r="H13" s="62" t="str">
        <f t="shared" si="8"/>
        <v>USDFedFunds</v>
      </c>
      <c r="I13" s="63" t="str">
        <f t="shared" si="6"/>
        <v>USDOIS4M_LCHQuote</v>
      </c>
      <c r="J13" s="123"/>
      <c r="K13" s="64" t="str">
        <f>_xll.qlOISRateHelper(,C13,B13,I13,$H13,,Permanent,Trigger,ObjectOverwrite)</f>
        <v>obj_00488#0002</v>
      </c>
      <c r="L13" s="48"/>
      <c r="M13" s="10" t="str">
        <f t="shared" si="4"/>
        <v>OIS</v>
      </c>
      <c r="N13" s="94" t="str">
        <f t="shared" si="5"/>
        <v>obj_0048c#0002</v>
      </c>
      <c r="O13" s="146" t="str">
        <f>IFERROR(_xll.qlRateHelperQuoteName(N13,Trigger),"--")</f>
        <v>USDOIS6M_LCHQuote</v>
      </c>
      <c r="P13" s="98">
        <f>IFERROR(_xll.qlRateHelperQuoteValue($N13,Trigger),"--")</f>
        <v>3.6700000000000001E-3</v>
      </c>
      <c r="Q13" s="97" t="b">
        <v>1</v>
      </c>
      <c r="R13" s="94">
        <v>50</v>
      </c>
      <c r="S13" s="94">
        <v>1</v>
      </c>
      <c r="T13" s="99">
        <f>IFERROR(_xll.qlRateHelperEarliestDate(N13,Trigger),"--")</f>
        <v>42338</v>
      </c>
      <c r="U13" s="99">
        <f>IFERROR(_xll.qlRateHelperPillarDate(N13,Trigger),"--")</f>
        <v>42521</v>
      </c>
      <c r="W13" s="4" t="str">
        <f t="shared" si="0"/>
        <v>OIS</v>
      </c>
      <c r="X13" s="4" t="str">
        <v>obj_0048c</v>
      </c>
      <c r="Y13" s="4" t="str">
        <f>IFERROR(_xll.qlRateHelperQuoteName(X13,Trigger),"")</f>
        <v>USDOIS6M_LCHQuote</v>
      </c>
      <c r="Z13" s="70">
        <f>IFERROR(_xll.qlRateHelperRate(X13,Trigger),"")</f>
        <v>3.6700000000000001E-3</v>
      </c>
      <c r="AA13" s="104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42338</v>
      </c>
      <c r="AC13" s="5">
        <f>IFERROR(_xll.qlRateHelperPillarDate(X13,Trigger),"")</f>
        <v>42521</v>
      </c>
      <c r="AD13" s="70">
        <v>3.6995303239719074E-3</v>
      </c>
      <c r="AE13" s="77">
        <v>0.99809630282512929</v>
      </c>
      <c r="AF13" s="169">
        <v>42507</v>
      </c>
      <c r="AG13" s="170">
        <v>3.1363648915973398E-3</v>
      </c>
      <c r="AH13" s="172">
        <f t="shared" si="2"/>
        <v>5.6316543237456759E-4</v>
      </c>
      <c r="AI13" s="174">
        <v>0.99840301935520104</v>
      </c>
      <c r="AJ13" s="173">
        <f t="shared" si="3"/>
        <v>-3.0671653007174893E-4</v>
      </c>
      <c r="AK13" s="170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123"/>
      <c r="E14" s="123"/>
      <c r="F14" s="123"/>
      <c r="G14" s="123"/>
      <c r="H14" s="62" t="str">
        <f t="shared" si="8"/>
        <v>USDFedFunds</v>
      </c>
      <c r="I14" s="63" t="str">
        <f t="shared" si="6"/>
        <v>USDOIS5M_LCHQuote</v>
      </c>
      <c r="J14" s="123"/>
      <c r="K14" s="64" t="str">
        <f>_xll.qlOISRateHelper(,C14,B14,I14,$H14,,Permanent,Trigger,ObjectOverwrite)</f>
        <v>obj_00491#0002</v>
      </c>
      <c r="L14" s="48"/>
      <c r="M14" s="10" t="str">
        <f t="shared" si="4"/>
        <v>OIS</v>
      </c>
      <c r="N14" s="94" t="str">
        <f t="shared" si="5"/>
        <v>obj_0047d#0002</v>
      </c>
      <c r="O14" s="146" t="str">
        <f>IFERROR(_xll.qlRateHelperQuoteName(N14,Trigger),"--")</f>
        <v>USDOIS7M_LCHQuote</v>
      </c>
      <c r="P14" s="98">
        <f>IFERROR(_xll.qlRateHelperQuoteValue($N14,Trigger),"--")</f>
        <v>3.9100000000000003E-3</v>
      </c>
      <c r="Q14" s="97" t="b">
        <v>1</v>
      </c>
      <c r="R14" s="94">
        <v>50</v>
      </c>
      <c r="S14" s="94">
        <v>1</v>
      </c>
      <c r="T14" s="99">
        <f>IFERROR(_xll.qlRateHelperEarliestDate(N14,Trigger),"--")</f>
        <v>42338</v>
      </c>
      <c r="U14" s="99">
        <f>IFERROR(_xll.qlRateHelperPillarDate(N14,Trigger),"--")</f>
        <v>42551</v>
      </c>
      <c r="W14" s="4" t="str">
        <f t="shared" si="0"/>
        <v>OIS</v>
      </c>
      <c r="X14" s="4" t="str">
        <v>obj_0047d</v>
      </c>
      <c r="Y14" s="4" t="str">
        <f>IFERROR(_xll.qlRateHelperQuoteName(X14,Trigger),"")</f>
        <v>USDOIS7M_LCHQuote</v>
      </c>
      <c r="Z14" s="70">
        <f>IFERROR(_xll.qlRateHelperRate(X14,Trigger),"")</f>
        <v>3.9100000000000003E-3</v>
      </c>
      <c r="AA14" s="104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42338</v>
      </c>
      <c r="AC14" s="5">
        <f>IFERROR(_xll.qlRateHelperPillarDate(X14,Trigger),"")</f>
        <v>42551</v>
      </c>
      <c r="AD14" s="70">
        <v>3.9386698831913817E-3</v>
      </c>
      <c r="AE14" s="77">
        <v>0.99765035369699318</v>
      </c>
      <c r="AF14" s="169">
        <v>42538</v>
      </c>
      <c r="AG14" s="170">
        <v>3.3695999868664801E-3</v>
      </c>
      <c r="AH14" s="172">
        <f t="shared" si="2"/>
        <v>5.6906989632490163E-4</v>
      </c>
      <c r="AI14" s="174">
        <v>0.99799870882847996</v>
      </c>
      <c r="AJ14" s="173">
        <f t="shared" si="3"/>
        <v>-3.4835513148678832E-4</v>
      </c>
      <c r="AK14" s="170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123"/>
      <c r="E15" s="123"/>
      <c r="F15" s="123"/>
      <c r="G15" s="123"/>
      <c r="H15" s="62" t="str">
        <f t="shared" si="8"/>
        <v>USDFedFunds</v>
      </c>
      <c r="I15" s="63" t="str">
        <f t="shared" si="6"/>
        <v>USDOIS6M_LCHQuote</v>
      </c>
      <c r="J15" s="123"/>
      <c r="K15" s="64" t="str">
        <f>_xll.qlOISRateHelper(,C15,B15,I15,$H15,,Permanent,Trigger,ObjectOverwrite)</f>
        <v>obj_0048c#0002</v>
      </c>
      <c r="L15" s="48"/>
      <c r="M15" s="10" t="str">
        <f t="shared" si="4"/>
        <v>OIS</v>
      </c>
      <c r="N15" s="94" t="str">
        <f t="shared" si="5"/>
        <v>obj_0047f#0002</v>
      </c>
      <c r="O15" s="146" t="str">
        <f>IFERROR(_xll.qlRateHelperQuoteName(N15,Trigger),"--")</f>
        <v>USDOIS8M_LCHQuote</v>
      </c>
      <c r="P15" s="98">
        <f>IFERROR(_xll.qlRateHelperQuoteValue($N15,Trigger),"--")</f>
        <v>4.1400000000000005E-3</v>
      </c>
      <c r="Q15" s="97" t="b">
        <v>1</v>
      </c>
      <c r="R15" s="94">
        <v>50</v>
      </c>
      <c r="S15" s="94">
        <v>1</v>
      </c>
      <c r="T15" s="99">
        <f>IFERROR(_xll.qlRateHelperEarliestDate(N15,Trigger),"--")</f>
        <v>42338</v>
      </c>
      <c r="U15" s="99">
        <f>IFERROR(_xll.qlRateHelperPillarDate(N15,Trigger),"--")</f>
        <v>42580</v>
      </c>
      <c r="W15" s="4" t="str">
        <f t="shared" si="0"/>
        <v>OIS</v>
      </c>
      <c r="X15" s="4" t="str">
        <v>obj_0047f</v>
      </c>
      <c r="Y15" s="4" t="str">
        <f>IFERROR(_xll.qlRateHelperQuoteName(X15,Trigger),"")</f>
        <v>USDOIS8M_LCHQuote</v>
      </c>
      <c r="Z15" s="70">
        <f>IFERROR(_xll.qlRateHelperRate(X15,Trigger),"")</f>
        <v>4.1400000000000005E-3</v>
      </c>
      <c r="AA15" s="104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42338</v>
      </c>
      <c r="AC15" s="5">
        <f>IFERROR(_xll.qlRateHelperPillarDate(X15,Trigger),"")</f>
        <v>42580</v>
      </c>
      <c r="AD15" s="70">
        <v>4.1683899065029038E-3</v>
      </c>
      <c r="AE15" s="77">
        <v>0.99718317387983424</v>
      </c>
      <c r="AF15" s="169">
        <v>42569</v>
      </c>
      <c r="AG15" s="170">
        <v>3.6528161714515601E-3</v>
      </c>
      <c r="AH15" s="172">
        <f t="shared" si="2"/>
        <v>5.1557373505134365E-4</v>
      </c>
      <c r="AI15" s="174">
        <v>0.997521163947242</v>
      </c>
      <c r="AJ15" s="173">
        <f t="shared" si="3"/>
        <v>-3.3799006740775628E-4</v>
      </c>
      <c r="AK15" s="170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123"/>
      <c r="E16" s="123"/>
      <c r="F16" s="123"/>
      <c r="G16" s="123"/>
      <c r="H16" s="62" t="str">
        <f t="shared" si="8"/>
        <v>USDFedFunds</v>
      </c>
      <c r="I16" s="63" t="str">
        <f t="shared" si="6"/>
        <v>USDOIS7M_LCHQuote</v>
      </c>
      <c r="J16" s="123"/>
      <c r="K16" s="64" t="str">
        <f>_xll.qlOISRateHelper(,C16,B16,I16,$H16,,Permanent,Trigger,ObjectOverwrite)</f>
        <v>obj_0047d#0002</v>
      </c>
      <c r="L16" s="48"/>
      <c r="M16" s="10" t="str">
        <f t="shared" si="4"/>
        <v>OIS</v>
      </c>
      <c r="N16" s="94" t="str">
        <f t="shared" si="5"/>
        <v>obj_00481#0002</v>
      </c>
      <c r="O16" s="146" t="str">
        <f>IFERROR(_xll.qlRateHelperQuoteName(N16,Trigger),"--")</f>
        <v>USDOIS9M_LCHQuote</v>
      </c>
      <c r="P16" s="98">
        <f>IFERROR(_xll.qlRateHelperQuoteValue($N16,Trigger),"--")</f>
        <v>4.3999999999999994E-3</v>
      </c>
      <c r="Q16" s="97" t="b">
        <v>1</v>
      </c>
      <c r="R16" s="94">
        <v>50</v>
      </c>
      <c r="S16" s="94">
        <v>1</v>
      </c>
      <c r="T16" s="99">
        <f>IFERROR(_xll.qlRateHelperEarliestDate(N16,Trigger),"--")</f>
        <v>42338</v>
      </c>
      <c r="U16" s="99">
        <f>IFERROR(_xll.qlRateHelperPillarDate(N16,Trigger),"--")</f>
        <v>42613</v>
      </c>
      <c r="W16" s="4" t="str">
        <f t="shared" si="0"/>
        <v>OIS</v>
      </c>
      <c r="X16" s="4" t="str">
        <v>obj_00481</v>
      </c>
      <c r="Y16" s="4" t="str">
        <f>IFERROR(_xll.qlRateHelperQuoteName(X16,Trigger),"")</f>
        <v>USDOIS9M_LCHQuote</v>
      </c>
      <c r="Z16" s="70">
        <f>IFERROR(_xll.qlRateHelperRate(X16,Trigger),"")</f>
        <v>4.3999999999999994E-3</v>
      </c>
      <c r="AA16" s="104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42338</v>
      </c>
      <c r="AC16" s="5">
        <f>IFERROR(_xll.qlRateHelperPillarDate(X16,Trigger),"")</f>
        <v>42613</v>
      </c>
      <c r="AD16" s="70">
        <v>4.4284164908851452E-3</v>
      </c>
      <c r="AE16" s="77">
        <v>0.99660862233877334</v>
      </c>
      <c r="AF16" s="169">
        <v>42599</v>
      </c>
      <c r="AG16" s="170">
        <v>3.9279357059939296E-3</v>
      </c>
      <c r="AH16" s="172">
        <f t="shared" si="2"/>
        <v>5.0048078489121559E-4</v>
      </c>
      <c r="AI16" s="174">
        <v>0.99701278262206405</v>
      </c>
      <c r="AJ16" s="173">
        <f t="shared" si="3"/>
        <v>-4.0416028329071096E-4</v>
      </c>
      <c r="AK16" s="170"/>
    </row>
    <row r="17" spans="1:37" ht="11.25" customHeight="1" x14ac:dyDescent="0.2">
      <c r="A17" s="59" t="s">
        <v>70</v>
      </c>
      <c r="B17" s="60" t="s">
        <v>45</v>
      </c>
      <c r="C17" s="61">
        <f t="shared" si="7"/>
        <v>2</v>
      </c>
      <c r="D17" s="123"/>
      <c r="E17" s="123"/>
      <c r="F17" s="123"/>
      <c r="G17" s="123"/>
      <c r="H17" s="62" t="str">
        <f t="shared" si="8"/>
        <v>USDFedFunds</v>
      </c>
      <c r="I17" s="63" t="str">
        <f t="shared" si="6"/>
        <v>USDOIS8M_LCHQuote</v>
      </c>
      <c r="J17" s="123"/>
      <c r="K17" s="64" t="str">
        <f>_xll.qlOISRateHelper(,C17,B17,I17,$H17,,Permanent,Trigger,ObjectOverwrite)</f>
        <v>obj_0047f#0002</v>
      </c>
      <c r="L17" s="48"/>
      <c r="M17" s="10" t="str">
        <f t="shared" si="4"/>
        <v>OIS</v>
      </c>
      <c r="N17" s="94" t="str">
        <f t="shared" si="5"/>
        <v>obj_0048b#0002</v>
      </c>
      <c r="O17" s="146" t="str">
        <f>IFERROR(_xll.qlRateHelperQuoteName(N17,Trigger),"--")</f>
        <v>USDOIS10M_LCHQuote</v>
      </c>
      <c r="P17" s="98">
        <f>IFERROR(_xll.qlRateHelperQuoteValue($N17,Trigger),"--")</f>
        <v>4.6099999999999995E-3</v>
      </c>
      <c r="Q17" s="97" t="b">
        <v>1</v>
      </c>
      <c r="R17" s="94">
        <v>50</v>
      </c>
      <c r="S17" s="94">
        <v>1</v>
      </c>
      <c r="T17" s="99">
        <f>IFERROR(_xll.qlRateHelperEarliestDate(N17,Trigger),"--")</f>
        <v>42338</v>
      </c>
      <c r="U17" s="99">
        <f>IFERROR(_xll.qlRateHelperPillarDate(N17,Trigger),"--")</f>
        <v>42643</v>
      </c>
      <c r="W17" s="4" t="str">
        <f t="shared" si="0"/>
        <v>OIS</v>
      </c>
      <c r="X17" s="4" t="str">
        <v>obj_0048b</v>
      </c>
      <c r="Y17" s="4" t="str">
        <f>IFERROR(_xll.qlRateHelperQuoteName(X17,Trigger),"")</f>
        <v>USDOIS10M_LCHQuote</v>
      </c>
      <c r="Z17" s="70">
        <f>IFERROR(_xll.qlRateHelperRate(X17,Trigger),"")</f>
        <v>4.6099999999999995E-3</v>
      </c>
      <c r="AA17" s="104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42338</v>
      </c>
      <c r="AC17" s="5">
        <f>IFERROR(_xll.qlRateHelperPillarDate(X17,Trigger),"")</f>
        <v>42643</v>
      </c>
      <c r="AD17" s="70">
        <v>4.6387417144473728E-3</v>
      </c>
      <c r="AE17" s="77">
        <v>0.99606799740897389</v>
      </c>
      <c r="AF17" s="169">
        <v>42632</v>
      </c>
      <c r="AG17" s="170">
        <v>4.1269306252137202E-3</v>
      </c>
      <c r="AH17" s="172">
        <f t="shared" si="2"/>
        <v>5.1181108923365262E-4</v>
      </c>
      <c r="AI17" s="174">
        <v>0.996489804166519</v>
      </c>
      <c r="AJ17" s="173">
        <f t="shared" si="3"/>
        <v>-4.2180675754510677E-4</v>
      </c>
      <c r="AK17" s="170"/>
    </row>
    <row r="18" spans="1:37" ht="11.25" customHeight="1" x14ac:dyDescent="0.2">
      <c r="A18" s="59" t="s">
        <v>70</v>
      </c>
      <c r="B18" s="60" t="s">
        <v>46</v>
      </c>
      <c r="C18" s="61">
        <f t="shared" si="7"/>
        <v>2</v>
      </c>
      <c r="D18" s="123"/>
      <c r="E18" s="123"/>
      <c r="F18" s="123"/>
      <c r="G18" s="123"/>
      <c r="H18" s="62" t="str">
        <f t="shared" si="8"/>
        <v>USDFedFunds</v>
      </c>
      <c r="I18" s="63" t="str">
        <f t="shared" si="6"/>
        <v>USDOIS9M_LCHQuote</v>
      </c>
      <c r="J18" s="123"/>
      <c r="K18" s="64" t="str">
        <f>_xll.qlOISRateHelper(,C18,B18,I18,$H18,,Permanent,Trigger,ObjectOverwrite)</f>
        <v>obj_00481#0002</v>
      </c>
      <c r="L18" s="48"/>
      <c r="M18" s="10" t="str">
        <f t="shared" si="4"/>
        <v>OIS</v>
      </c>
      <c r="N18" s="94" t="str">
        <f t="shared" si="5"/>
        <v>obj_0048e#0002</v>
      </c>
      <c r="O18" s="146" t="str">
        <f>IFERROR(_xll.qlRateHelperQuoteName(N18,Trigger),"--")</f>
        <v>USDOIS11M_LCHQuote</v>
      </c>
      <c r="P18" s="98">
        <f>IFERROR(_xll.qlRateHelperQuoteValue($N18,Trigger),"--")</f>
        <v>4.8399999999999997E-3</v>
      </c>
      <c r="Q18" s="97" t="b">
        <v>1</v>
      </c>
      <c r="R18" s="94">
        <v>50</v>
      </c>
      <c r="S18" s="94">
        <v>1</v>
      </c>
      <c r="T18" s="99">
        <f>IFERROR(_xll.qlRateHelperEarliestDate(N18,Trigger),"--")</f>
        <v>42338</v>
      </c>
      <c r="U18" s="99">
        <f>IFERROR(_xll.qlRateHelperPillarDate(N18,Trigger),"--")</f>
        <v>42674</v>
      </c>
      <c r="W18" s="4" t="str">
        <f t="shared" si="0"/>
        <v>OIS</v>
      </c>
      <c r="X18" s="4" t="str">
        <v>obj_0048e</v>
      </c>
      <c r="Y18" s="4" t="str">
        <f>IFERROR(_xll.qlRateHelperQuoteName(X18,Trigger),"")</f>
        <v>USDOIS11M_LCHQuote</v>
      </c>
      <c r="Z18" s="70">
        <f>IFERROR(_xll.qlRateHelperRate(X18,Trigger),"")</f>
        <v>4.8399999999999997E-3</v>
      </c>
      <c r="AA18" s="104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42338</v>
      </c>
      <c r="AC18" s="5">
        <f>IFERROR(_xll.qlRateHelperPillarDate(X18,Trigger),"")</f>
        <v>42674</v>
      </c>
      <c r="AD18" s="70">
        <v>4.8689790704903564E-3</v>
      </c>
      <c r="AE18" s="77">
        <v>0.99546150322218985</v>
      </c>
      <c r="AF18" s="169">
        <v>42660</v>
      </c>
      <c r="AG18" s="170">
        <v>4.4128301172186796E-3</v>
      </c>
      <c r="AH18" s="172">
        <f t="shared" si="2"/>
        <v>4.5614895327167684E-4</v>
      </c>
      <c r="AI18" s="174">
        <v>0.99590989582048595</v>
      </c>
      <c r="AJ18" s="173">
        <f t="shared" si="3"/>
        <v>-4.4839259829609901E-4</v>
      </c>
      <c r="AK18" s="170"/>
    </row>
    <row r="19" spans="1:37" ht="11.25" customHeight="1" x14ac:dyDescent="0.2">
      <c r="A19" s="59" t="s">
        <v>70</v>
      </c>
      <c r="B19" s="60" t="s">
        <v>47</v>
      </c>
      <c r="C19" s="61">
        <f t="shared" si="7"/>
        <v>2</v>
      </c>
      <c r="D19" s="123"/>
      <c r="E19" s="123"/>
      <c r="F19" s="123"/>
      <c r="G19" s="123"/>
      <c r="H19" s="62" t="str">
        <f t="shared" si="8"/>
        <v>USDFedFunds</v>
      </c>
      <c r="I19" s="63" t="str">
        <f t="shared" si="6"/>
        <v>USDOIS10M_LCHQuote</v>
      </c>
      <c r="J19" s="123"/>
      <c r="K19" s="64" t="str">
        <f>_xll.qlOISRateHelper(,C19,B19,I19,$H19,,Permanent,Trigger,ObjectOverwrite)</f>
        <v>obj_0048b#0002</v>
      </c>
      <c r="L19" s="48"/>
      <c r="M19" s="10" t="str">
        <f t="shared" si="4"/>
        <v>OIS</v>
      </c>
      <c r="N19" s="94" t="str">
        <f t="shared" si="5"/>
        <v>obj_00493#0002</v>
      </c>
      <c r="O19" s="146" t="str">
        <f>IFERROR(_xll.qlRateHelperQuoteName(N19,Trigger),"--")</f>
        <v>USDOIS1Y_LCHQuote</v>
      </c>
      <c r="P19" s="98">
        <f>IFERROR(_xll.qlRateHelperQuoteValue($N19,Trigger),"--")</f>
        <v>5.0699999999999999E-3</v>
      </c>
      <c r="Q19" s="97" t="b">
        <v>1</v>
      </c>
      <c r="R19" s="94">
        <v>50</v>
      </c>
      <c r="S19" s="94">
        <v>1</v>
      </c>
      <c r="T19" s="99">
        <f>IFERROR(_xll.qlRateHelperEarliestDate(N19,Trigger),"--")</f>
        <v>42338</v>
      </c>
      <c r="U19" s="99">
        <f>IFERROR(_xll.qlRateHelperPillarDate(N19,Trigger),"--")</f>
        <v>42704</v>
      </c>
      <c r="W19" s="4" t="str">
        <f t="shared" si="0"/>
        <v>OIS</v>
      </c>
      <c r="X19" s="4" t="str">
        <v>obj_00493</v>
      </c>
      <c r="Y19" s="4" t="str">
        <f>IFERROR(_xll.qlRateHelperQuoteName(X19,Trigger),"")</f>
        <v>USDOIS1Y_LCHQuote</v>
      </c>
      <c r="Z19" s="70">
        <f>IFERROR(_xll.qlRateHelperRate(X19,Trigger),"")</f>
        <v>5.0699999999999999E-3</v>
      </c>
      <c r="AA19" s="104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42338</v>
      </c>
      <c r="AC19" s="5">
        <f>IFERROR(_xll.qlRateHelperPillarDate(X19,Trigger),"")</f>
        <v>42704</v>
      </c>
      <c r="AD19" s="70">
        <v>5.0991063282119541E-3</v>
      </c>
      <c r="AE19" s="77">
        <v>0.9948304809387476</v>
      </c>
      <c r="AF19" s="169">
        <v>42691</v>
      </c>
      <c r="AG19" s="170">
        <v>4.5734403193304803E-3</v>
      </c>
      <c r="AH19" s="172">
        <f t="shared" si="2"/>
        <v>5.2566600888147384E-4</v>
      </c>
      <c r="AI19" s="174">
        <v>0.99537463989111696</v>
      </c>
      <c r="AJ19" s="173">
        <f t="shared" si="3"/>
        <v>-5.4415895236936684E-4</v>
      </c>
      <c r="AK19" s="170"/>
    </row>
    <row r="20" spans="1:37" ht="11.25" customHeight="1" x14ac:dyDescent="0.2">
      <c r="A20" s="59" t="s">
        <v>70</v>
      </c>
      <c r="B20" s="60" t="s">
        <v>48</v>
      </c>
      <c r="C20" s="61">
        <f t="shared" si="7"/>
        <v>2</v>
      </c>
      <c r="D20" s="123"/>
      <c r="E20" s="123"/>
      <c r="F20" s="123"/>
      <c r="G20" s="123"/>
      <c r="H20" s="62" t="str">
        <f t="shared" si="8"/>
        <v>USDFedFunds</v>
      </c>
      <c r="I20" s="63" t="str">
        <f t="shared" si="6"/>
        <v>USDOIS11M_LCHQuote</v>
      </c>
      <c r="J20" s="123"/>
      <c r="K20" s="64" t="str">
        <f>_xll.qlOISRateHelper(,C20,B20,I20,$H20,,Permanent,Trigger,ObjectOverwrite)</f>
        <v>obj_0048e#0002</v>
      </c>
      <c r="L20" s="48"/>
      <c r="M20" s="10" t="str">
        <f t="shared" si="4"/>
        <v>OIS</v>
      </c>
      <c r="N20" s="94" t="str">
        <f t="shared" si="5"/>
        <v>--</v>
      </c>
      <c r="O20" s="146" t="str">
        <f>IFERROR(_xll.qlRateHelperQuoteName(N20,Trigger),"--")</f>
        <v>--</v>
      </c>
      <c r="P20" s="98" t="str">
        <f>IFERROR(_xll.qlRateHelperQuoteValue($N20,Trigger),"--")</f>
        <v>--</v>
      </c>
      <c r="Q20" s="97" t="b">
        <v>0</v>
      </c>
      <c r="R20" s="94">
        <v>50</v>
      </c>
      <c r="S20" s="94">
        <v>1</v>
      </c>
      <c r="T20" s="99" t="str">
        <f>IFERROR(_xll.qlRateHelperEarliestDate(N20,Trigger),"--")</f>
        <v>--</v>
      </c>
      <c r="U20" s="99" t="str">
        <f>IFERROR(_xll.qlRateHelperPillarDate(N20,Trigger),"--")</f>
        <v>--</v>
      </c>
      <c r="W20" s="4" t="str">
        <f t="shared" si="0"/>
        <v>OIS</v>
      </c>
      <c r="X20" s="4" t="str">
        <v>obj_0048a</v>
      </c>
      <c r="Y20" s="4" t="str">
        <f>IFERROR(_xll.qlRateHelperQuoteName(X20,Trigger),"")</f>
        <v>USDOIS18M_LCHQuote</v>
      </c>
      <c r="Z20" s="70">
        <f>IFERROR(_xll.qlRateHelperRate(X20,Trigger),"")</f>
        <v>6.4800000000000005E-3</v>
      </c>
      <c r="AA20" s="104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42338</v>
      </c>
      <c r="AC20" s="5">
        <f>IFERROR(_xll.qlRateHelperPillarDate(X20,Trigger),"")</f>
        <v>42886</v>
      </c>
      <c r="AD20" s="70">
        <v>6.5234416780991815E-3</v>
      </c>
      <c r="AE20" s="77">
        <v>0.99016521993625306</v>
      </c>
      <c r="AF20" s="169">
        <v>42872</v>
      </c>
      <c r="AG20" s="170">
        <v>6.0436812633352099E-3</v>
      </c>
      <c r="AH20" s="172">
        <f t="shared" si="2"/>
        <v>4.7976041476397151E-4</v>
      </c>
      <c r="AI20" s="174">
        <v>0.99091801761356202</v>
      </c>
      <c r="AJ20" s="173">
        <f t="shared" si="3"/>
        <v>-7.5279767730895841E-4</v>
      </c>
      <c r="AK20" s="170"/>
    </row>
    <row r="21" spans="1:37" ht="11.25" customHeight="1" x14ac:dyDescent="0.2">
      <c r="A21" s="59" t="s">
        <v>70</v>
      </c>
      <c r="B21" s="60" t="s">
        <v>28</v>
      </c>
      <c r="C21" s="61">
        <f t="shared" si="7"/>
        <v>2</v>
      </c>
      <c r="D21" s="123"/>
      <c r="E21" s="123"/>
      <c r="F21" s="123"/>
      <c r="G21" s="123"/>
      <c r="H21" s="62" t="str">
        <f t="shared" si="8"/>
        <v>USDFedFunds</v>
      </c>
      <c r="I21" s="63" t="str">
        <f t="shared" si="6"/>
        <v>USDOIS1Y_LCHQuote</v>
      </c>
      <c r="J21" s="123"/>
      <c r="K21" s="64" t="str">
        <f>_xll.qlOISRateHelper(,C21,B21,I21,$H21,,Permanent,Trigger,ObjectOverwrite)</f>
        <v>obj_00493#0002</v>
      </c>
      <c r="L21" s="48"/>
      <c r="M21" s="10" t="str">
        <f t="shared" si="4"/>
        <v>OIS</v>
      </c>
      <c r="N21" s="94" t="str">
        <f t="shared" si="5"/>
        <v>obj_0048a#0002</v>
      </c>
      <c r="O21" s="146" t="str">
        <f>IFERROR(_xll.qlRateHelperQuoteName(N21,Trigger),"--")</f>
        <v>USDOIS18M_LCHQuote</v>
      </c>
      <c r="P21" s="98">
        <f>IFERROR(_xll.qlRateHelperQuoteValue($N21,Trigger),"--")</f>
        <v>6.4800000000000005E-3</v>
      </c>
      <c r="Q21" s="97" t="b">
        <v>1</v>
      </c>
      <c r="R21" s="94">
        <v>50</v>
      </c>
      <c r="S21" s="94">
        <v>1</v>
      </c>
      <c r="T21" s="99">
        <f>IFERROR(_xll.qlRateHelperEarliestDate(N21,Trigger),"--")</f>
        <v>42338</v>
      </c>
      <c r="U21" s="99">
        <f>IFERROR(_xll.qlRateHelperPillarDate(N21,Trigger),"--")</f>
        <v>42886</v>
      </c>
      <c r="W21" s="4" t="str">
        <f t="shared" si="0"/>
        <v>OIS</v>
      </c>
      <c r="X21" s="4" t="str">
        <v>obj_00484</v>
      </c>
      <c r="Y21" s="4" t="str">
        <f>IFERROR(_xll.qlRateHelperQuoteName(X21,Trigger),"")</f>
        <v>USDOIS2Y_LCHQuote</v>
      </c>
      <c r="Z21" s="70">
        <f>IFERROR(_xll.qlRateHelperRate(X21,Trigger),"")</f>
        <v>7.8399999999999997E-3</v>
      </c>
      <c r="AA21" s="104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42338</v>
      </c>
      <c r="AC21" s="5">
        <f>IFERROR(_xll.qlRateHelperPillarDate(X21,Trigger),"")</f>
        <v>43069</v>
      </c>
      <c r="AD21" s="70">
        <v>7.8953713741414383E-3</v>
      </c>
      <c r="AE21" s="77">
        <v>0.98420553208099604</v>
      </c>
      <c r="AF21" s="169">
        <v>43056</v>
      </c>
      <c r="AG21" s="170">
        <v>7.4846240991089698E-3</v>
      </c>
      <c r="AH21" s="172">
        <f t="shared" si="2"/>
        <v>4.1074727503246852E-4</v>
      </c>
      <c r="AI21" s="174">
        <v>0.98504123346988504</v>
      </c>
      <c r="AJ21" s="173">
        <f t="shared" si="3"/>
        <v>-8.3570138888899859E-4</v>
      </c>
      <c r="AK21" s="170"/>
    </row>
    <row r="22" spans="1:37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123"/>
      <c r="E22" s="123"/>
      <c r="F22" s="123"/>
      <c r="G22" s="123"/>
      <c r="H22" s="62" t="str">
        <f t="shared" si="8"/>
        <v>USDFedFunds</v>
      </c>
      <c r="I22" s="63" t="str">
        <f t="shared" si="6"/>
        <v>USDOIS15M_LCHQuote</v>
      </c>
      <c r="J22" s="123"/>
      <c r="K22" s="64"/>
      <c r="M22" s="10" t="str">
        <f t="shared" si="4"/>
        <v>OIS</v>
      </c>
      <c r="N22" s="94" t="str">
        <f t="shared" si="5"/>
        <v>--</v>
      </c>
      <c r="O22" s="146" t="str">
        <f>IFERROR(_xll.qlRateHelperQuoteName(N22,Trigger),"--")</f>
        <v>--</v>
      </c>
      <c r="P22" s="98" t="str">
        <f>IFERROR(_xll.qlRateHelperQuoteValue($N22,Trigger),"--")</f>
        <v>--</v>
      </c>
      <c r="Q22" s="97" t="b">
        <v>0</v>
      </c>
      <c r="R22" s="94">
        <v>50</v>
      </c>
      <c r="S22" s="94">
        <v>1</v>
      </c>
      <c r="T22" s="99" t="str">
        <f>IFERROR(_xll.qlRateHelperEarliestDate(N22,Trigger),"--")</f>
        <v>--</v>
      </c>
      <c r="U22" s="99" t="str">
        <f>IFERROR(_xll.qlRateHelperPillarDate(N22,Trigger),"--")</f>
        <v>--</v>
      </c>
      <c r="W22" s="4" t="str">
        <f t="shared" si="0"/>
        <v>BasSw</v>
      </c>
      <c r="X22" s="4" t="str">
        <v>obj_00414</v>
      </c>
      <c r="Y22" s="4" t="str">
        <f>IFERROR(_xll.qlRateHelperQuoteName(X22,Trigger),"")</f>
        <v>USDAM3L3Y_LCHQuote</v>
      </c>
      <c r="Z22" s="70">
        <f>IFERROR(_xll.qlRateHelperRate(X22,Trigger),"")</f>
        <v>1.2281E-2</v>
      </c>
      <c r="AA22" s="104" t="str">
        <f>IF(ISERROR(_xll.qlSwapRateHelperSpread($X22)),IF(ISERROR(_xll.qlFuturesRateHelperConvexityAdjustment($X22)),"",_xll.qlFuturesRateHelperConvexityAdjustment($X22)),_xll.qlSwapRateHelperSpread($X22))</f>
        <v/>
      </c>
      <c r="AB22" s="5">
        <f>IFERROR(_xll.qlRateHelperEarliestDate(X22,Trigger),"")</f>
        <v>42338</v>
      </c>
      <c r="AC22" s="5">
        <f>IFERROR(_xll.qlRateHelperPillarDate(X22,Trigger),"")</f>
        <v>43434</v>
      </c>
      <c r="AD22" s="70">
        <v>1.0232139695954988E-2</v>
      </c>
      <c r="AE22" s="77">
        <v>0.96960683087765431</v>
      </c>
      <c r="AF22" s="169">
        <v>43423</v>
      </c>
      <c r="AG22" s="170">
        <v>1.0160247735771301E-2</v>
      </c>
      <c r="AH22" s="172">
        <f t="shared" si="2"/>
        <v>7.1891960183687043E-5</v>
      </c>
      <c r="AI22" s="174">
        <v>0.96979012461315595</v>
      </c>
      <c r="AJ22" s="173">
        <f t="shared" si="3"/>
        <v>-1.8329373550163286E-4</v>
      </c>
      <c r="AK22" s="170"/>
    </row>
    <row r="23" spans="1:37" ht="11.25" customHeight="1" x14ac:dyDescent="0.2">
      <c r="A23" s="59" t="s">
        <v>70</v>
      </c>
      <c r="B23" s="60" t="s">
        <v>50</v>
      </c>
      <c r="C23" s="61">
        <f t="shared" si="9"/>
        <v>2</v>
      </c>
      <c r="D23" s="123"/>
      <c r="E23" s="123"/>
      <c r="F23" s="123"/>
      <c r="G23" s="123"/>
      <c r="H23" s="62" t="str">
        <f t="shared" si="8"/>
        <v>USDFedFunds</v>
      </c>
      <c r="I23" s="63" t="str">
        <f t="shared" si="6"/>
        <v>USDOIS18M_LCHQuote</v>
      </c>
      <c r="J23" s="123"/>
      <c r="K23" s="64" t="str">
        <f>_xll.qlOISRateHelper(,C23,B23,I23,$H23,,Permanent,Trigger,ObjectOverwrite)</f>
        <v>obj_0048a#0002</v>
      </c>
      <c r="M23" s="10" t="str">
        <f t="shared" si="4"/>
        <v>OIS</v>
      </c>
      <c r="N23" s="94" t="str">
        <f t="shared" si="5"/>
        <v>obj_00484#0002</v>
      </c>
      <c r="O23" s="146" t="str">
        <f>IFERROR(_xll.qlRateHelperQuoteName(N23,Trigger),"--")</f>
        <v>USDOIS2Y_LCHQuote</v>
      </c>
      <c r="P23" s="98">
        <f>IFERROR(_xll.qlRateHelperQuoteValue($N23,Trigger),"--")</f>
        <v>7.8399999999999997E-3</v>
      </c>
      <c r="Q23" s="97" t="b">
        <v>1</v>
      </c>
      <c r="R23" s="94">
        <v>50</v>
      </c>
      <c r="S23" s="94">
        <v>1</v>
      </c>
      <c r="T23" s="99">
        <f>IFERROR(_xll.qlRateHelperEarliestDate(N23,Trigger),"--")</f>
        <v>42338</v>
      </c>
      <c r="U23" s="99">
        <f>IFERROR(_xll.qlRateHelperPillarDate(N23,Trigger),"--")</f>
        <v>43069</v>
      </c>
      <c r="W23" s="4" t="str">
        <f t="shared" si="0"/>
        <v>BasSw</v>
      </c>
      <c r="X23" s="4" t="str">
        <v>obj_0041d</v>
      </c>
      <c r="Y23" s="4" t="str">
        <f>IFERROR(_xll.qlRateHelperQuoteName(X23,Trigger),"")</f>
        <v>USDAM3L4Y_LCHQuote</v>
      </c>
      <c r="Z23" s="70">
        <f>IFERROR(_xll.qlRateHelperRate(X23,Trigger),"")</f>
        <v>1.4254500000000002E-2</v>
      </c>
      <c r="AA23" s="104" t="str">
        <f>IF(ISERROR(_xll.qlSwapRateHelperSpread($X23)),IF(ISERROR(_xll.qlFuturesRateHelperConvexityAdjustment($X23)),"",_xll.qlFuturesRateHelperConvexityAdjustment($X23)),_xll.qlSwapRateHelperSpread($X23))</f>
        <v/>
      </c>
      <c r="AB23" s="5">
        <f>IFERROR(_xll.qlRateHelperEarliestDate(X23,Trigger),"")</f>
        <v>42338</v>
      </c>
      <c r="AC23" s="5">
        <f>IFERROR(_xll.qlRateHelperPillarDate(X23,Trigger),"")</f>
        <v>43798</v>
      </c>
      <c r="AD23" s="70">
        <v>1.2131174019522795E-2</v>
      </c>
      <c r="AE23" s="77">
        <v>0.95247551671782338</v>
      </c>
      <c r="AF23" s="169">
        <v>43787</v>
      </c>
      <c r="AG23" s="170">
        <v>1.22471034121177E-2</v>
      </c>
      <c r="AH23" s="172">
        <f t="shared" si="2"/>
        <v>-1.1592939259490523E-4</v>
      </c>
      <c r="AI23" s="174">
        <v>0.952000483896421</v>
      </c>
      <c r="AJ23" s="173">
        <f t="shared" si="3"/>
        <v>4.750328214023769E-4</v>
      </c>
      <c r="AK23" s="170"/>
    </row>
    <row r="24" spans="1:37" ht="11.25" customHeight="1" x14ac:dyDescent="0.2">
      <c r="A24" s="59" t="s">
        <v>70</v>
      </c>
      <c r="B24" s="60" t="s">
        <v>51</v>
      </c>
      <c r="C24" s="61">
        <f t="shared" si="9"/>
        <v>2</v>
      </c>
      <c r="D24" s="123"/>
      <c r="E24" s="123"/>
      <c r="F24" s="123"/>
      <c r="G24" s="123"/>
      <c r="H24" s="62" t="str">
        <f t="shared" si="8"/>
        <v>USDFedFunds</v>
      </c>
      <c r="I24" s="63" t="str">
        <f t="shared" si="6"/>
        <v>USDOIS21M_LCHQuote</v>
      </c>
      <c r="J24" s="123"/>
      <c r="K24" s="64"/>
      <c r="M24" s="10" t="str">
        <f t="shared" si="4"/>
        <v>OIS</v>
      </c>
      <c r="N24" s="94" t="str">
        <f t="shared" si="5"/>
        <v>--</v>
      </c>
      <c r="O24" s="146" t="str">
        <f>IFERROR(_xll.qlRateHelperQuoteName(N24,Trigger),"--")</f>
        <v>--</v>
      </c>
      <c r="P24" s="98" t="str">
        <f>IFERROR(_xll.qlRateHelperQuoteValue($N24,Trigger),"--")</f>
        <v>--</v>
      </c>
      <c r="Q24" s="97" t="b">
        <v>0</v>
      </c>
      <c r="R24" s="94">
        <v>50</v>
      </c>
      <c r="S24" s="94">
        <v>1</v>
      </c>
      <c r="T24" s="99" t="str">
        <f>IFERROR(_xll.qlRateHelperEarliestDate(N24,Trigger),"--")</f>
        <v>--</v>
      </c>
      <c r="U24" s="99" t="str">
        <f>IFERROR(_xll.qlRateHelperPillarDate(N24,Trigger),"--")</f>
        <v>--</v>
      </c>
      <c r="W24" s="4" t="str">
        <f t="shared" si="0"/>
        <v>BasSw</v>
      </c>
      <c r="X24" s="4" t="str">
        <v>obj_0041b</v>
      </c>
      <c r="Y24" s="4" t="str">
        <f>IFERROR(_xll.qlRateHelperQuoteName(X24,Trigger),"")</f>
        <v>USDAM3L5Y_LCHQuote</v>
      </c>
      <c r="Z24" s="70">
        <f>IFERROR(_xll.qlRateHelperRate(X24,Trigger),"")</f>
        <v>1.5780499999999999E-2</v>
      </c>
      <c r="AA24" s="104" t="str">
        <f>IF(ISERROR(_xll.qlSwapRateHelperSpread($X24)),IF(ISERROR(_xll.qlFuturesRateHelperConvexityAdjustment($X24)),"",_xll.qlFuturesRateHelperConvexityAdjustment($X24)),_xll.qlSwapRateHelperSpread($X24))</f>
        <v/>
      </c>
      <c r="AB24" s="5">
        <f>IFERROR(_xll.qlRateHelperEarliestDate(X24,Trigger),"")</f>
        <v>42338</v>
      </c>
      <c r="AC24" s="5">
        <f>IFERROR(_xll.qlRateHelperPillarDate(X24,Trigger),"")</f>
        <v>44165</v>
      </c>
      <c r="AD24" s="70">
        <v>1.363189211803764E-2</v>
      </c>
      <c r="AE24" s="77">
        <v>0.93386733156249402</v>
      </c>
      <c r="AF24" s="169">
        <v>44152</v>
      </c>
      <c r="AG24" s="170">
        <v>1.3950178664498301E-2</v>
      </c>
      <c r="AH24" s="172">
        <f t="shared" si="2"/>
        <v>-3.1828654646066067E-4</v>
      </c>
      <c r="AI24" s="174">
        <v>0.93241227092404599</v>
      </c>
      <c r="AJ24" s="173">
        <f t="shared" si="3"/>
        <v>1.4550606384480247E-3</v>
      </c>
      <c r="AK24" s="170"/>
    </row>
    <row r="25" spans="1:37" ht="11.25" customHeight="1" x14ac:dyDescent="0.2">
      <c r="A25" s="59" t="s">
        <v>70</v>
      </c>
      <c r="B25" s="60" t="s">
        <v>52</v>
      </c>
      <c r="C25" s="61">
        <f t="shared" si="9"/>
        <v>2</v>
      </c>
      <c r="D25" s="123"/>
      <c r="E25" s="123"/>
      <c r="F25" s="123"/>
      <c r="G25" s="123"/>
      <c r="H25" s="62" t="str">
        <f t="shared" si="8"/>
        <v>USDFedFunds</v>
      </c>
      <c r="I25" s="63" t="str">
        <f t="shared" si="6"/>
        <v>USDOIS2Y_LCHQuote</v>
      </c>
      <c r="J25" s="123"/>
      <c r="K25" s="64" t="str">
        <f>_xll.qlOISRateHelper(,C25,B25,I25,$H25,,Permanent,Trigger,ObjectOverwrite)</f>
        <v>obj_00484#0002</v>
      </c>
      <c r="M25" s="10" t="str">
        <f t="shared" si="4"/>
        <v>OIS</v>
      </c>
      <c r="N25" s="94" t="str">
        <f t="shared" si="5"/>
        <v>--</v>
      </c>
      <c r="O25" s="146" t="str">
        <f>IFERROR(_xll.qlRateHelperQuoteName(N25,Trigger),"--")</f>
        <v>--</v>
      </c>
      <c r="P25" s="98" t="str">
        <f>IFERROR(_xll.qlRateHelperQuoteValue($N25,Trigger),"--")</f>
        <v>--</v>
      </c>
      <c r="Q25" s="97" t="b">
        <v>0</v>
      </c>
      <c r="R25" s="94">
        <v>50</v>
      </c>
      <c r="S25" s="94">
        <v>1</v>
      </c>
      <c r="T25" s="99" t="str">
        <f>IFERROR(_xll.qlRateHelperEarliestDate(N25,Trigger),"--")</f>
        <v>--</v>
      </c>
      <c r="U25" s="99" t="str">
        <f>IFERROR(_xll.qlRateHelperPillarDate(N25,Trigger),"--")</f>
        <v>--</v>
      </c>
      <c r="W25" s="4" t="str">
        <f t="shared" si="0"/>
        <v>BasSw</v>
      </c>
      <c r="X25" s="4" t="str">
        <v>obj_00417</v>
      </c>
      <c r="Y25" s="4" t="str">
        <f>IFERROR(_xll.qlRateHelperQuoteName(X25,Trigger),"")</f>
        <v>USDAM3L6Y_LCHQuote</v>
      </c>
      <c r="Z25" s="70">
        <f>IFERROR(_xll.qlRateHelperRate(X25,Trigger),"")</f>
        <v>1.71755E-2</v>
      </c>
      <c r="AA25" s="104" t="str">
        <f>IF(ISERROR(_xll.qlSwapRateHelperSpread($X25)),IF(ISERROR(_xll.qlFuturesRateHelperConvexityAdjustment($X25)),"",_xll.qlFuturesRateHelperConvexityAdjustment($X25)),_xll.qlSwapRateHelperSpread($X25))</f>
        <v/>
      </c>
      <c r="AB25" s="5">
        <f>IFERROR(_xll.qlRateHelperEarliestDate(X25,Trigger),"")</f>
        <v>42338</v>
      </c>
      <c r="AC25" s="5">
        <f>IFERROR(_xll.qlRateHelperPillarDate(X25,Trigger),"")</f>
        <v>44530</v>
      </c>
      <c r="AD25" s="70">
        <v>1.506178787971579E-2</v>
      </c>
      <c r="AE25" s="77">
        <v>0.91332857011508362</v>
      </c>
      <c r="AF25" s="169">
        <v>44517</v>
      </c>
      <c r="AG25" s="170">
        <v>1.5451587646044099E-2</v>
      </c>
      <c r="AH25" s="172">
        <f t="shared" si="2"/>
        <v>-3.8979976632830954E-4</v>
      </c>
      <c r="AI25" s="174">
        <v>0.91122673707038904</v>
      </c>
      <c r="AJ25" s="173">
        <f t="shared" si="3"/>
        <v>2.1018330446945788E-3</v>
      </c>
      <c r="AK25" s="170"/>
    </row>
    <row r="26" spans="1:37" ht="11.25" customHeight="1" x14ac:dyDescent="0.2">
      <c r="A26" s="59" t="s">
        <v>70</v>
      </c>
      <c r="B26" s="60" t="s">
        <v>53</v>
      </c>
      <c r="C26" s="61">
        <f t="shared" si="9"/>
        <v>2</v>
      </c>
      <c r="D26" s="123"/>
      <c r="E26" s="123"/>
      <c r="F26" s="123"/>
      <c r="G26" s="123"/>
      <c r="H26" s="62" t="str">
        <f t="shared" si="8"/>
        <v>USDFedFunds</v>
      </c>
      <c r="I26" s="63" t="str">
        <f t="shared" si="6"/>
        <v>USDOIS3Y_LCHQuote</v>
      </c>
      <c r="J26" s="123"/>
      <c r="K26" s="64"/>
      <c r="M26" s="10" t="str">
        <f t="shared" si="4"/>
        <v>OIS</v>
      </c>
      <c r="N26" s="94" t="str">
        <f t="shared" si="5"/>
        <v>--</v>
      </c>
      <c r="O26" s="146" t="str">
        <f>IFERROR(_xll.qlRateHelperQuoteName(N26,Trigger),"--")</f>
        <v>--</v>
      </c>
      <c r="P26" s="98" t="str">
        <f>IFERROR(_xll.qlRateHelperQuoteValue($N26,Trigger),"--")</f>
        <v>--</v>
      </c>
      <c r="Q26" s="97" t="b">
        <v>0</v>
      </c>
      <c r="R26" s="94">
        <v>50</v>
      </c>
      <c r="S26" s="94">
        <v>1</v>
      </c>
      <c r="T26" s="99" t="str">
        <f>IFERROR(_xll.qlRateHelperEarliestDate(N26,Trigger),"--")</f>
        <v>--</v>
      </c>
      <c r="U26" s="99" t="str">
        <f>IFERROR(_xll.qlRateHelperPillarDate(N26,Trigger),"--")</f>
        <v>--</v>
      </c>
      <c r="W26" s="4" t="str">
        <f t="shared" si="0"/>
        <v>BasSw</v>
      </c>
      <c r="X26" s="4" t="str">
        <v>obj_0041e</v>
      </c>
      <c r="Y26" s="4" t="str">
        <f>IFERROR(_xll.qlRateHelperQuoteName(X26,Trigger),"")</f>
        <v>USDAM3L7Y_LCHQuote</v>
      </c>
      <c r="Z26" s="70">
        <f>IFERROR(_xll.qlRateHelperRate(X26,Trigger),"")</f>
        <v>1.8283000000000001E-2</v>
      </c>
      <c r="AA26" s="104" t="str">
        <f>IF(ISERROR(_xll.qlSwapRateHelperSpread($X26)),IF(ISERROR(_xll.qlFuturesRateHelperConvexityAdjustment($X26)),"",_xll.qlFuturesRateHelperConvexityAdjustment($X26)),_xll.qlSwapRateHelperSpread($X26))</f>
        <v/>
      </c>
      <c r="AB26" s="5">
        <f>IFERROR(_xll.qlRateHelperEarliestDate(X26,Trigger),"")</f>
        <v>42338</v>
      </c>
      <c r="AC26" s="5">
        <f>IFERROR(_xll.qlRateHelperPillarDate(X26,Trigger),"")</f>
        <v>44895</v>
      </c>
      <c r="AD26" s="70">
        <v>1.6147257082448102E-2</v>
      </c>
      <c r="AE26" s="77">
        <v>0.89284661819187183</v>
      </c>
      <c r="AF26" s="169">
        <v>44882</v>
      </c>
      <c r="AG26" s="170">
        <v>1.6728498933887299E-2</v>
      </c>
      <c r="AH26" s="172">
        <f t="shared" si="2"/>
        <v>-5.8124185143919663E-4</v>
      </c>
      <c r="AI26" s="174">
        <v>0.88925212228017103</v>
      </c>
      <c r="AJ26" s="173">
        <f t="shared" si="3"/>
        <v>3.5944959117008013E-3</v>
      </c>
      <c r="AK26" s="170"/>
    </row>
    <row r="27" spans="1:37" ht="11.25" customHeight="1" x14ac:dyDescent="0.2">
      <c r="A27" s="59" t="s">
        <v>70</v>
      </c>
      <c r="B27" s="60" t="s">
        <v>54</v>
      </c>
      <c r="C27" s="61">
        <f t="shared" si="9"/>
        <v>2</v>
      </c>
      <c r="D27" s="123"/>
      <c r="E27" s="123"/>
      <c r="F27" s="123"/>
      <c r="G27" s="123"/>
      <c r="H27" s="62" t="str">
        <f t="shared" si="8"/>
        <v>USDFedFunds</v>
      </c>
      <c r="I27" s="63" t="str">
        <f t="shared" si="6"/>
        <v>USDOIS4Y_LCHQuote</v>
      </c>
      <c r="J27" s="123"/>
      <c r="K27" s="64"/>
      <c r="M27" s="10" t="str">
        <f t="shared" si="4"/>
        <v>OIS</v>
      </c>
      <c r="N27" s="94" t="str">
        <f t="shared" si="5"/>
        <v>--</v>
      </c>
      <c r="O27" s="146" t="str">
        <f>IFERROR(_xll.qlRateHelperQuoteName(N27,Trigger),"--")</f>
        <v>--</v>
      </c>
      <c r="P27" s="98" t="str">
        <f>IFERROR(_xll.qlRateHelperQuoteValue($N27,Trigger),"--")</f>
        <v>--</v>
      </c>
      <c r="Q27" s="97" t="b">
        <v>0</v>
      </c>
      <c r="R27" s="94">
        <v>50</v>
      </c>
      <c r="S27" s="94">
        <v>1</v>
      </c>
      <c r="T27" s="99" t="str">
        <f>IFERROR(_xll.qlRateHelperEarliestDate(N27,Trigger),"--")</f>
        <v>--</v>
      </c>
      <c r="U27" s="99" t="str">
        <f>IFERROR(_xll.qlRateHelperPillarDate(N27,Trigger),"--")</f>
        <v>--</v>
      </c>
      <c r="W27" s="4" t="str">
        <f t="shared" si="0"/>
        <v>BasSw</v>
      </c>
      <c r="X27" s="4" t="str">
        <v>obj_0041c</v>
      </c>
      <c r="Y27" s="4" t="str">
        <f>IFERROR(_xll.qlRateHelperQuoteName(X27,Trigger),"")</f>
        <v>USDAM3L8Y_LCHQuote</v>
      </c>
      <c r="Z27" s="70">
        <f>IFERROR(_xll.qlRateHelperRate(X27,Trigger),"")</f>
        <v>1.92465E-2</v>
      </c>
      <c r="AA27" s="104" t="str">
        <f>IF(ISERROR(_xll.qlSwapRateHelperSpread($X27)),IF(ISERROR(_xll.qlFuturesRateHelperConvexityAdjustment($X27)),"",_xll.qlFuturesRateHelperConvexityAdjustment($X27)),_xll.qlSwapRateHelperSpread($X27))</f>
        <v/>
      </c>
      <c r="AB27" s="5">
        <f>IFERROR(_xll.qlRateHelperEarliestDate(X27,Trigger),"")</f>
        <v>42338</v>
      </c>
      <c r="AC27" s="5">
        <f>IFERROR(_xll.qlRateHelperPillarDate(X27,Trigger),"")</f>
        <v>45260</v>
      </c>
      <c r="AD27" s="70">
        <v>1.7144402772343217E-2</v>
      </c>
      <c r="AE27" s="77">
        <v>0.87154827814764191</v>
      </c>
      <c r="AF27" s="169">
        <v>45247</v>
      </c>
      <c r="AG27" s="170">
        <v>1.7789572671864099E-2</v>
      </c>
      <c r="AH27" s="172">
        <f t="shared" si="2"/>
        <v>-6.4516989952088238E-4</v>
      </c>
      <c r="AI27" s="174">
        <v>0.867093024982456</v>
      </c>
      <c r="AJ27" s="173">
        <f t="shared" si="3"/>
        <v>4.4552531651859129E-3</v>
      </c>
      <c r="AK27" s="170"/>
    </row>
    <row r="28" spans="1:37" ht="11.25" customHeight="1" x14ac:dyDescent="0.2">
      <c r="A28" s="59" t="s">
        <v>70</v>
      </c>
      <c r="B28" s="60" t="s">
        <v>55</v>
      </c>
      <c r="C28" s="61">
        <f t="shared" si="9"/>
        <v>2</v>
      </c>
      <c r="D28" s="123"/>
      <c r="E28" s="123"/>
      <c r="F28" s="123"/>
      <c r="G28" s="123"/>
      <c r="H28" s="62" t="str">
        <f t="shared" si="8"/>
        <v>USDFedFunds</v>
      </c>
      <c r="I28" s="63" t="str">
        <f t="shared" si="6"/>
        <v>USDOIS5Y_LCHQuote</v>
      </c>
      <c r="J28" s="123"/>
      <c r="K28" s="64"/>
      <c r="M28" s="10" t="str">
        <f t="shared" si="4"/>
        <v>OIS</v>
      </c>
      <c r="N28" s="94" t="str">
        <f t="shared" si="5"/>
        <v>--</v>
      </c>
      <c r="O28" s="146" t="str">
        <f>IFERROR(_xll.qlRateHelperQuoteName(N28,Trigger),"--")</f>
        <v>--</v>
      </c>
      <c r="P28" s="98" t="str">
        <f>IFERROR(_xll.qlRateHelperQuoteValue($N28,Trigger),"--")</f>
        <v>--</v>
      </c>
      <c r="Q28" s="97" t="b">
        <v>0</v>
      </c>
      <c r="R28" s="94">
        <v>50</v>
      </c>
      <c r="S28" s="94">
        <v>1</v>
      </c>
      <c r="T28" s="99" t="str">
        <f>IFERROR(_xll.qlRateHelperEarliestDate(N28,Trigger),"--")</f>
        <v>--</v>
      </c>
      <c r="U28" s="99" t="str">
        <f>IFERROR(_xll.qlRateHelperPillarDate(N28,Trigger),"--")</f>
        <v>--</v>
      </c>
      <c r="W28" s="4" t="str">
        <f t="shared" si="0"/>
        <v>BasSw</v>
      </c>
      <c r="X28" s="4" t="str">
        <v>obj_00418</v>
      </c>
      <c r="Y28" s="4" t="str">
        <f>IFERROR(_xll.qlRateHelperQuoteName(X28,Trigger),"")</f>
        <v>USDAM3L9Y_LCHQuote</v>
      </c>
      <c r="Z28" s="70">
        <f>IFERROR(_xll.qlRateHelperRate(X28,Trigger),"")</f>
        <v>2.0109500000000002E-2</v>
      </c>
      <c r="AA28" s="104" t="str">
        <f>IF(ISERROR(_xll.qlSwapRateHelperSpread($X28)),IF(ISERROR(_xll.qlFuturesRateHelperConvexityAdjustment($X28)),"",_xll.qlFuturesRateHelperConvexityAdjustment($X28)),_xll.qlSwapRateHelperSpread($X28))</f>
        <v/>
      </c>
      <c r="AB28" s="5">
        <f>IFERROR(_xll.qlRateHelperEarliestDate(X28,Trigger),"")</f>
        <v>42338</v>
      </c>
      <c r="AC28" s="5">
        <f>IFERROR(_xll.qlRateHelperPillarDate(X28,Trigger),"")</f>
        <v>45625</v>
      </c>
      <c r="AD28" s="70">
        <v>1.8042543377468415E-2</v>
      </c>
      <c r="AE28" s="77">
        <v>0.84982153380108238</v>
      </c>
      <c r="AF28" s="169">
        <v>45614</v>
      </c>
      <c r="AG28" s="170">
        <v>1.86995837120707E-2</v>
      </c>
      <c r="AH28" s="172">
        <f t="shared" si="2"/>
        <v>-6.5704033460228448E-4</v>
      </c>
      <c r="AI28" s="174">
        <v>0.84475713486425497</v>
      </c>
      <c r="AJ28" s="173">
        <f t="shared" si="3"/>
        <v>5.0643989368274189E-3</v>
      </c>
      <c r="AK28" s="170"/>
    </row>
    <row r="29" spans="1:37" ht="11.25" customHeight="1" x14ac:dyDescent="0.2">
      <c r="A29" s="59" t="s">
        <v>70</v>
      </c>
      <c r="B29" s="60" t="s">
        <v>56</v>
      </c>
      <c r="C29" s="61">
        <f t="shared" si="9"/>
        <v>2</v>
      </c>
      <c r="D29" s="123"/>
      <c r="E29" s="123"/>
      <c r="F29" s="123"/>
      <c r="G29" s="123"/>
      <c r="H29" s="62" t="str">
        <f t="shared" si="8"/>
        <v>USDFedFunds</v>
      </c>
      <c r="I29" s="63" t="str">
        <f t="shared" si="6"/>
        <v>USDOIS6Y_LCHQuote</v>
      </c>
      <c r="J29" s="123"/>
      <c r="K29" s="64"/>
      <c r="M29" s="10" t="str">
        <f t="shared" si="4"/>
        <v>OIS</v>
      </c>
      <c r="N29" s="94" t="str">
        <f t="shared" si="5"/>
        <v>--</v>
      </c>
      <c r="O29" s="146" t="str">
        <f>IFERROR(_xll.qlRateHelperQuoteName(N29,Trigger),"--")</f>
        <v>--</v>
      </c>
      <c r="P29" s="98" t="str">
        <f>IFERROR(_xll.qlRateHelperQuoteValue($N29,Trigger),"--")</f>
        <v>--</v>
      </c>
      <c r="Q29" s="97" t="b">
        <v>0</v>
      </c>
      <c r="R29" s="94">
        <v>50</v>
      </c>
      <c r="S29" s="94">
        <v>1</v>
      </c>
      <c r="T29" s="99" t="str">
        <f>IFERROR(_xll.qlRateHelperEarliestDate(N29,Trigger),"--")</f>
        <v>--</v>
      </c>
      <c r="U29" s="99" t="str">
        <f>IFERROR(_xll.qlRateHelperPillarDate(N29,Trigger),"--")</f>
        <v>--</v>
      </c>
      <c r="W29" s="4" t="str">
        <f t="shared" si="0"/>
        <v>BasSw</v>
      </c>
      <c r="X29" s="4" t="str">
        <v>obj_00410</v>
      </c>
      <c r="Y29" s="4" t="str">
        <f>IFERROR(_xll.qlRateHelperQuoteName(X29,Trigger),"")</f>
        <v>USDAM3L10Y_LCHQuote</v>
      </c>
      <c r="Z29" s="70">
        <f>IFERROR(_xll.qlRateHelperRate(X29,Trigger),"")</f>
        <v>2.0827999999999999E-2</v>
      </c>
      <c r="AA29" s="104" t="str">
        <f>IF(ISERROR(_xll.qlSwapRateHelperSpread($X29)),IF(ISERROR(_xll.qlFuturesRateHelperConvexityAdjustment($X29)),"",_xll.qlFuturesRateHelperConvexityAdjustment($X29)),_xll.qlSwapRateHelperSpread($X29))</f>
        <v/>
      </c>
      <c r="AB29" s="5">
        <f>IFERROR(_xll.qlRateHelperEarliestDate(X29,Trigger),"")</f>
        <v>42338</v>
      </c>
      <c r="AC29" s="5">
        <f>IFERROR(_xll.qlRateHelperPillarDate(X29,Trigger),"")</f>
        <v>45989</v>
      </c>
      <c r="AD29" s="70">
        <v>1.8779124937374457E-2</v>
      </c>
      <c r="AE29" s="77">
        <v>0.82853189355334478</v>
      </c>
      <c r="AF29" s="169">
        <v>45978</v>
      </c>
      <c r="AG29" s="170">
        <v>1.9473653506664301E-2</v>
      </c>
      <c r="AH29" s="172">
        <f t="shared" si="2"/>
        <v>-6.9452856928984424E-4</v>
      </c>
      <c r="AI29" s="174">
        <v>0.82274414925181205</v>
      </c>
      <c r="AJ29" s="173">
        <f t="shared" si="3"/>
        <v>5.7877443015327268E-3</v>
      </c>
      <c r="AK29" s="170"/>
    </row>
    <row r="30" spans="1:37" ht="11.25" customHeight="1" x14ac:dyDescent="0.2">
      <c r="A30" s="59" t="s">
        <v>70</v>
      </c>
      <c r="B30" s="60" t="s">
        <v>57</v>
      </c>
      <c r="C30" s="61">
        <f t="shared" si="9"/>
        <v>2</v>
      </c>
      <c r="D30" s="123"/>
      <c r="E30" s="123"/>
      <c r="F30" s="123"/>
      <c r="G30" s="123"/>
      <c r="H30" s="62" t="str">
        <f t="shared" si="8"/>
        <v>USDFedFunds</v>
      </c>
      <c r="I30" s="63" t="str">
        <f t="shared" si="6"/>
        <v>USDOIS7Y_LCHQuote</v>
      </c>
      <c r="J30" s="123"/>
      <c r="K30" s="64"/>
      <c r="M30" s="10" t="str">
        <f t="shared" si="4"/>
        <v>OIS</v>
      </c>
      <c r="N30" s="94" t="str">
        <f t="shared" si="5"/>
        <v>--</v>
      </c>
      <c r="O30" s="146" t="str">
        <f>IFERROR(_xll.qlRateHelperQuoteName(N30,Trigger),"--")</f>
        <v>--</v>
      </c>
      <c r="P30" s="98" t="str">
        <f>IFERROR(_xll.qlRateHelperQuoteValue($N30,Trigger),"--")</f>
        <v>--</v>
      </c>
      <c r="Q30" s="97" t="b">
        <v>0</v>
      </c>
      <c r="R30" s="94">
        <v>50</v>
      </c>
      <c r="S30" s="94">
        <v>1</v>
      </c>
      <c r="T30" s="99" t="str">
        <f>IFERROR(_xll.qlRateHelperEarliestDate(N30,Trigger),"--")</f>
        <v>--</v>
      </c>
      <c r="U30" s="99" t="str">
        <f>IFERROR(_xll.qlRateHelperPillarDate(N30,Trigger),"--")</f>
        <v>--</v>
      </c>
      <c r="W30" s="4" t="str">
        <f t="shared" si="0"/>
        <v>BasSw</v>
      </c>
      <c r="X30" s="4" t="str">
        <v>obj_00411</v>
      </c>
      <c r="Y30" s="4" t="str">
        <f>IFERROR(_xll.qlRateHelperQuoteName(X30,Trigger),"")</f>
        <v>USDAM3L12Y_LCHQuote</v>
      </c>
      <c r="Z30" s="70">
        <f>IFERROR(_xll.qlRateHelperRate(X30,Trigger),"")</f>
        <v>2.1975499999999995E-2</v>
      </c>
      <c r="AA30" s="104" t="str">
        <f>IF(ISERROR(_xll.qlSwapRateHelperSpread($X30)),IF(ISERROR(_xll.qlFuturesRateHelperConvexityAdjustment($X30)),"",_xll.qlFuturesRateHelperConvexityAdjustment($X30)),_xll.qlSwapRateHelperSpread($X30))</f>
        <v/>
      </c>
      <c r="AB30" s="5">
        <f>IFERROR(_xll.qlRateHelperEarliestDate(X30,Trigger),"")</f>
        <v>42338</v>
      </c>
      <c r="AC30" s="5">
        <f>IFERROR(_xll.qlRateHelperPillarDate(X30,Trigger),"")</f>
        <v>46721</v>
      </c>
      <c r="AD30" s="70">
        <v>2.0011092053149382E-2</v>
      </c>
      <c r="AE30" s="77">
        <v>0.78618488490093241</v>
      </c>
      <c r="AF30" s="169">
        <v>46708</v>
      </c>
      <c r="AG30" s="170">
        <v>2.0804699655367201E-2</v>
      </c>
      <c r="AH30" s="172">
        <f t="shared" si="2"/>
        <v>-7.9360760221781901E-4</v>
      </c>
      <c r="AI30" s="174">
        <v>0.77876526620323105</v>
      </c>
      <c r="AJ30" s="173">
        <f t="shared" si="3"/>
        <v>7.4196186977013578E-3</v>
      </c>
      <c r="AK30" s="170"/>
    </row>
    <row r="31" spans="1:37" ht="11.25" customHeight="1" x14ac:dyDescent="0.2">
      <c r="A31" s="59" t="s">
        <v>70</v>
      </c>
      <c r="B31" s="60" t="s">
        <v>58</v>
      </c>
      <c r="C31" s="61">
        <f t="shared" si="9"/>
        <v>2</v>
      </c>
      <c r="D31" s="123"/>
      <c r="E31" s="123"/>
      <c r="F31" s="123"/>
      <c r="G31" s="123"/>
      <c r="H31" s="62" t="str">
        <f t="shared" si="8"/>
        <v>USDFedFunds</v>
      </c>
      <c r="I31" s="63" t="str">
        <f t="shared" si="6"/>
        <v>USDOIS8Y_LCHQuote</v>
      </c>
      <c r="J31" s="123"/>
      <c r="K31" s="64"/>
      <c r="M31" s="10" t="str">
        <f t="shared" si="4"/>
        <v>OIS</v>
      </c>
      <c r="N31" s="94" t="str">
        <f t="shared" si="5"/>
        <v>--</v>
      </c>
      <c r="O31" s="146" t="str">
        <f>IFERROR(_xll.qlRateHelperQuoteName(N31,Trigger),"--")</f>
        <v>--</v>
      </c>
      <c r="P31" s="98" t="str">
        <f>IFERROR(_xll.qlRateHelperQuoteValue($N31,Trigger),"--")</f>
        <v>--</v>
      </c>
      <c r="Q31" s="97" t="b">
        <v>0</v>
      </c>
      <c r="R31" s="94">
        <v>50</v>
      </c>
      <c r="S31" s="94">
        <v>1</v>
      </c>
      <c r="T31" s="99" t="str">
        <f>IFERROR(_xll.qlRateHelperEarliestDate(N31,Trigger),"--")</f>
        <v>--</v>
      </c>
      <c r="U31" s="99" t="str">
        <f>IFERROR(_xll.qlRateHelperPillarDate(N31,Trigger),"--")</f>
        <v>--</v>
      </c>
      <c r="W31" s="4" t="str">
        <f t="shared" si="0"/>
        <v>BasSw</v>
      </c>
      <c r="X31" s="4" t="str">
        <v>obj_00419</v>
      </c>
      <c r="Y31" s="4" t="str">
        <f>IFERROR(_xll.qlRateHelperQuoteName(X31,Trigger),"")</f>
        <v>USDAM3L15Y_LCHQuote</v>
      </c>
      <c r="Z31" s="70">
        <f>IFERROR(_xll.qlRateHelperRate(X31,Trigger),"")</f>
        <v>2.3182499999999998E-2</v>
      </c>
      <c r="AA31" s="104" t="str">
        <f>IF(ISERROR(_xll.qlSwapRateHelperSpread($X31)),IF(ISERROR(_xll.qlFuturesRateHelperConvexityAdjustment($X31)),"",_xll.qlFuturesRateHelperConvexityAdjustment($X31)),_xll.qlSwapRateHelperSpread($X31))</f>
        <v/>
      </c>
      <c r="AB31" s="5">
        <f>IFERROR(_xll.qlRateHelperEarliestDate(X31,Trigger),"")</f>
        <v>42338</v>
      </c>
      <c r="AC31" s="5">
        <f>IFERROR(_xll.qlRateHelperPillarDate(X31,Trigger),"")</f>
        <v>47816</v>
      </c>
      <c r="AD31" s="70">
        <v>2.1296360416602492E-2</v>
      </c>
      <c r="AE31" s="77">
        <v>0.72624594796023045</v>
      </c>
      <c r="AF31" s="169">
        <v>47805</v>
      </c>
      <c r="AG31" s="170">
        <v>2.2131235116682E-2</v>
      </c>
      <c r="AH31" s="172">
        <f t="shared" si="2"/>
        <v>-8.3487470007950759E-4</v>
      </c>
      <c r="AI31" s="174">
        <v>0.71715580697101899</v>
      </c>
      <c r="AJ31" s="173">
        <f t="shared" si="3"/>
        <v>9.0901409892114593E-3</v>
      </c>
      <c r="AK31" s="170"/>
    </row>
    <row r="32" spans="1:37" ht="11.25" customHeight="1" x14ac:dyDescent="0.2">
      <c r="A32" s="59" t="s">
        <v>70</v>
      </c>
      <c r="B32" s="60" t="s">
        <v>59</v>
      </c>
      <c r="C32" s="61">
        <f t="shared" si="9"/>
        <v>2</v>
      </c>
      <c r="D32" s="123"/>
      <c r="E32" s="123"/>
      <c r="F32" s="123"/>
      <c r="G32" s="123"/>
      <c r="H32" s="62" t="str">
        <f t="shared" si="8"/>
        <v>USDFedFunds</v>
      </c>
      <c r="I32" s="63" t="str">
        <f t="shared" si="6"/>
        <v>USDOIS9Y_LCHQuote</v>
      </c>
      <c r="J32" s="123"/>
      <c r="K32" s="64"/>
      <c r="M32" s="10" t="str">
        <f t="shared" si="4"/>
        <v>OIS</v>
      </c>
      <c r="N32" s="94" t="str">
        <f t="shared" si="5"/>
        <v>--</v>
      </c>
      <c r="O32" s="146" t="str">
        <f>IFERROR(_xll.qlRateHelperQuoteName(N32,Trigger),"--")</f>
        <v>--</v>
      </c>
      <c r="P32" s="98" t="str">
        <f>IFERROR(_xll.qlRateHelperQuoteValue($N32,Trigger),"--")</f>
        <v>--</v>
      </c>
      <c r="Q32" s="97" t="b">
        <v>0</v>
      </c>
      <c r="R32" s="94">
        <v>50</v>
      </c>
      <c r="S32" s="94">
        <v>1</v>
      </c>
      <c r="T32" s="99" t="str">
        <f>IFERROR(_xll.qlRateHelperEarliestDate(N32,Trigger),"--")</f>
        <v>--</v>
      </c>
      <c r="U32" s="99" t="str">
        <f>IFERROR(_xll.qlRateHelperPillarDate(N32,Trigger),"--")</f>
        <v>--</v>
      </c>
      <c r="W32" s="4" t="str">
        <f t="shared" si="0"/>
        <v>BasSw</v>
      </c>
      <c r="X32" s="4" t="str">
        <v>obj_0041a</v>
      </c>
      <c r="Y32" s="4" t="str">
        <f>IFERROR(_xll.qlRateHelperQuoteName(X32,Trigger),"")</f>
        <v>USDAM3L20Y_LCHQuote</v>
      </c>
      <c r="Z32" s="70">
        <f>IFERROR(_xll.qlRateHelperRate(X32,Trigger),"")</f>
        <v>2.43185E-2</v>
      </c>
      <c r="AA32" s="104" t="str">
        <f>IF(ISERROR(_xll.qlSwapRateHelperSpread($X32)),IF(ISERROR(_xll.qlFuturesRateHelperConvexityAdjustment($X32)),"",_xll.qlFuturesRateHelperConvexityAdjustment($X32)),_xll.qlSwapRateHelperSpread($X32))</f>
        <v/>
      </c>
      <c r="AB32" s="5">
        <f>IFERROR(_xll.qlRateHelperEarliestDate(X32,Trigger),"")</f>
        <v>42338</v>
      </c>
      <c r="AC32" s="5">
        <f>IFERROR(_xll.qlRateHelperPillarDate(X32,Trigger),"")</f>
        <v>49643</v>
      </c>
      <c r="AD32" s="70">
        <v>2.251567400061847E-2</v>
      </c>
      <c r="AE32" s="77">
        <v>0.63715164427055582</v>
      </c>
      <c r="AF32" s="169">
        <v>49632</v>
      </c>
      <c r="AG32" s="170">
        <v>2.3453418767474799E-2</v>
      </c>
      <c r="AH32" s="172">
        <f t="shared" si="2"/>
        <v>-9.3774476685632921E-4</v>
      </c>
      <c r="AI32" s="174">
        <v>0.62526855625395406</v>
      </c>
      <c r="AJ32" s="173">
        <f t="shared" si="3"/>
        <v>1.1883088016601762E-2</v>
      </c>
      <c r="AK32" s="170"/>
    </row>
    <row r="33" spans="1:37" ht="11.25" customHeight="1" x14ac:dyDescent="0.2">
      <c r="A33" s="59" t="s">
        <v>70</v>
      </c>
      <c r="B33" s="60" t="s">
        <v>60</v>
      </c>
      <c r="C33" s="61">
        <f t="shared" si="9"/>
        <v>2</v>
      </c>
      <c r="D33" s="123"/>
      <c r="E33" s="123"/>
      <c r="F33" s="123"/>
      <c r="G33" s="123"/>
      <c r="H33" s="62" t="str">
        <f t="shared" si="8"/>
        <v>USDFedFunds</v>
      </c>
      <c r="I33" s="63" t="str">
        <f t="shared" si="6"/>
        <v>USDOIS10Y_LCHQuote</v>
      </c>
      <c r="J33" s="123"/>
      <c r="K33" s="64"/>
      <c r="M33" s="10" t="str">
        <f t="shared" si="4"/>
        <v>OIS</v>
      </c>
      <c r="N33" s="94" t="str">
        <f t="shared" si="5"/>
        <v>--</v>
      </c>
      <c r="O33" s="146" t="str">
        <f>IFERROR(_xll.qlRateHelperQuoteName(N33,Trigger),"--")</f>
        <v>--</v>
      </c>
      <c r="P33" s="98" t="str">
        <f>IFERROR(_xll.qlRateHelperQuoteValue($N33,Trigger),"--")</f>
        <v>--</v>
      </c>
      <c r="Q33" s="97" t="b">
        <v>0</v>
      </c>
      <c r="R33" s="94">
        <v>50</v>
      </c>
      <c r="S33" s="94">
        <v>1</v>
      </c>
      <c r="T33" s="99" t="str">
        <f>IFERROR(_xll.qlRateHelperEarliestDate(N33,Trigger),"--")</f>
        <v>--</v>
      </c>
      <c r="U33" s="99" t="str">
        <f>IFERROR(_xll.qlRateHelperPillarDate(N33,Trigger),"--")</f>
        <v>--</v>
      </c>
      <c r="W33" s="4" t="str">
        <f t="shared" si="0"/>
        <v>BasSw</v>
      </c>
      <c r="X33" s="4" t="str">
        <v>obj_00416</v>
      </c>
      <c r="Y33" s="4" t="str">
        <f>IFERROR(_xll.qlRateHelperQuoteName(X33,Trigger),"")</f>
        <v>USDAM3L25Y_LCHQuote</v>
      </c>
      <c r="Z33" s="70">
        <f>IFERROR(_xll.qlRateHelperRate(X33,Trigger),"")</f>
        <v>2.4855000000000002E-2</v>
      </c>
      <c r="AA33" s="104" t="str">
        <f>IF(ISERROR(_xll.qlSwapRateHelperSpread($X33)),IF(ISERROR(_xll.qlFuturesRateHelperConvexityAdjustment($X33)),"",_xll.qlFuturesRateHelperConvexityAdjustment($X33)),_xll.qlSwapRateHelperSpread($X33))</f>
        <v/>
      </c>
      <c r="AB33" s="5">
        <f>IFERROR(_xll.qlRateHelperEarliestDate(X33,Trigger),"")</f>
        <v>42338</v>
      </c>
      <c r="AC33" s="5">
        <f>IFERROR(_xll.qlRateHelperPillarDate(X33,Trigger),"")</f>
        <v>51470</v>
      </c>
      <c r="AD33" s="70">
        <v>2.308836151132319E-2</v>
      </c>
      <c r="AE33" s="77">
        <v>0.56119726675397008</v>
      </c>
      <c r="AF33" s="169">
        <v>51459</v>
      </c>
      <c r="AG33" s="170">
        <v>2.4035584192274102E-2</v>
      </c>
      <c r="AH33" s="172">
        <f t="shared" si="2"/>
        <v>-9.4722268095091128E-4</v>
      </c>
      <c r="AI33" s="174">
        <v>0.54802218744712905</v>
      </c>
      <c r="AJ33" s="173">
        <f t="shared" si="3"/>
        <v>1.3175079306841031E-2</v>
      </c>
      <c r="AK33" s="170"/>
    </row>
    <row r="34" spans="1:37" ht="11.25" customHeight="1" x14ac:dyDescent="0.2">
      <c r="A34" s="59" t="s">
        <v>70</v>
      </c>
      <c r="B34" s="60" t="s">
        <v>96</v>
      </c>
      <c r="C34" s="61">
        <f t="shared" si="9"/>
        <v>2</v>
      </c>
      <c r="D34" s="123"/>
      <c r="E34" s="123"/>
      <c r="F34" s="123"/>
      <c r="G34" s="123"/>
      <c r="H34" s="62" t="str">
        <f t="shared" si="8"/>
        <v>USDFedFunds</v>
      </c>
      <c r="I34" s="63" t="str">
        <f t="shared" si="6"/>
        <v>USDOIS11Y_LCHQuote</v>
      </c>
      <c r="J34" s="123"/>
      <c r="K34" s="64"/>
      <c r="M34" s="10" t="str">
        <f t="shared" si="4"/>
        <v>OIS</v>
      </c>
      <c r="N34" s="94" t="str">
        <f t="shared" si="5"/>
        <v>--</v>
      </c>
      <c r="O34" s="146" t="str">
        <f>IFERROR(_xll.qlRateHelperQuoteName(N34,Trigger),"--")</f>
        <v>--</v>
      </c>
      <c r="P34" s="98" t="str">
        <f>IFERROR(_xll.qlRateHelperQuoteValue($N34,Trigger),"--")</f>
        <v>--</v>
      </c>
      <c r="Q34" s="97" t="b">
        <v>0</v>
      </c>
      <c r="R34" s="94">
        <v>50</v>
      </c>
      <c r="S34" s="94">
        <v>1</v>
      </c>
      <c r="T34" s="99" t="str">
        <f>IFERROR(_xll.qlRateHelperEarliestDate(N34,Trigger),"--")</f>
        <v>--</v>
      </c>
      <c r="U34" s="99" t="str">
        <f>IFERROR(_xll.qlRateHelperPillarDate(N34,Trigger),"--")</f>
        <v>--</v>
      </c>
      <c r="W34" s="4" t="str">
        <f t="shared" si="0"/>
        <v>BasSw</v>
      </c>
      <c r="X34" s="4" t="str">
        <v>obj_00415</v>
      </c>
      <c r="Y34" s="4" t="str">
        <f>IFERROR(_xll.qlRateHelperQuoteName(X34,Trigger),"")</f>
        <v>USDAM3L30Y_LCHQuote</v>
      </c>
      <c r="Z34" s="70">
        <f>IFERROR(_xll.qlRateHelperRate(X34,Trigger),"")</f>
        <v>2.5144000000000003E-2</v>
      </c>
      <c r="AA34" s="104" t="str">
        <f>IF(ISERROR(_xll.qlSwapRateHelperSpread($X34)),IF(ISERROR(_xll.qlFuturesRateHelperConvexityAdjustment($X34)),"",_xll.qlFuturesRateHelperConvexityAdjustment($X34)),_xll.qlSwapRateHelperSpread($X34))</f>
        <v/>
      </c>
      <c r="AB34" s="5">
        <f>IFERROR(_xll.qlRateHelperEarliestDate(X34,Trigger),"")</f>
        <v>42338</v>
      </c>
      <c r="AC34" s="5">
        <f>IFERROR(_xll.qlRateHelperPillarDate(X34,Trigger),"")</f>
        <v>53296</v>
      </c>
      <c r="AD34" s="70">
        <v>2.3363390870624553E-2</v>
      </c>
      <c r="AE34" s="77">
        <v>0.49587875993602382</v>
      </c>
      <c r="AF34" s="169">
        <v>53283</v>
      </c>
      <c r="AG34" s="170">
        <v>2.4358534744302499E-2</v>
      </c>
      <c r="AH34" s="172">
        <f t="shared" si="2"/>
        <v>-9.9514387367794638E-4</v>
      </c>
      <c r="AI34" s="174">
        <v>0.48133010449611202</v>
      </c>
      <c r="AJ34" s="173">
        <f t="shared" si="3"/>
        <v>1.4548655439911795E-2</v>
      </c>
      <c r="AK34" s="170"/>
    </row>
    <row r="35" spans="1:37" ht="11.25" customHeight="1" x14ac:dyDescent="0.2">
      <c r="A35" s="59" t="s">
        <v>70</v>
      </c>
      <c r="B35" s="60" t="s">
        <v>61</v>
      </c>
      <c r="C35" s="61">
        <f t="shared" si="9"/>
        <v>2</v>
      </c>
      <c r="D35" s="123"/>
      <c r="E35" s="123"/>
      <c r="F35" s="123"/>
      <c r="G35" s="123"/>
      <c r="H35" s="62" t="str">
        <f t="shared" si="8"/>
        <v>USDFedFunds</v>
      </c>
      <c r="I35" s="63" t="str">
        <f t="shared" si="6"/>
        <v>USDOIS12Y_LCHQuote</v>
      </c>
      <c r="J35" s="123"/>
      <c r="K35" s="64"/>
      <c r="M35" s="10" t="str">
        <f t="shared" si="4"/>
        <v>OIS</v>
      </c>
      <c r="N35" s="94" t="str">
        <f t="shared" si="5"/>
        <v>--</v>
      </c>
      <c r="O35" s="146" t="str">
        <f>IFERROR(_xll.qlRateHelperQuoteName(N35,Trigger),"--")</f>
        <v>--</v>
      </c>
      <c r="P35" s="98" t="str">
        <f>IFERROR(_xll.qlRateHelperQuoteValue($N35,Trigger),"--")</f>
        <v>--</v>
      </c>
      <c r="Q35" s="97" t="b">
        <v>0</v>
      </c>
      <c r="R35" s="94">
        <v>50</v>
      </c>
      <c r="S35" s="94">
        <v>1</v>
      </c>
      <c r="T35" s="99" t="str">
        <f>IFERROR(_xll.qlRateHelperEarliestDate(N35,Trigger),"--")</f>
        <v>--</v>
      </c>
      <c r="U35" s="99" t="str">
        <f>IFERROR(_xll.qlRateHelperPillarDate(N35,Trigger),"--")</f>
        <v>--</v>
      </c>
      <c r="W35" s="4" t="str">
        <f t="shared" si="0"/>
        <v>BasSw</v>
      </c>
      <c r="X35" s="4" t="str">
        <v>obj_0041f</v>
      </c>
      <c r="Y35" s="4" t="str">
        <f>IFERROR(_xll.qlRateHelperQuoteName(X35,Trigger),"")</f>
        <v>USDAM3L40Y_LCHQuote</v>
      </c>
      <c r="Z35" s="70">
        <f>IFERROR(_xll.qlRateHelperRate(X35,Trigger),"")</f>
        <v>2.5722000000000005E-2</v>
      </c>
      <c r="AA35" s="104" t="str">
        <f>IF(ISERROR(_xll.qlSwapRateHelperSpread($X35)),IF(ISERROR(_xll.qlFuturesRateHelperConvexityAdjustment($X35)),"",_xll.qlFuturesRateHelperConvexityAdjustment($X35)),_xll.qlSwapRateHelperSpread($X35))</f>
        <v/>
      </c>
      <c r="AB35" s="5">
        <f>IFERROR(_xll.qlRateHelperEarliestDate(X35,Trigger),"")</f>
        <v>42338</v>
      </c>
      <c r="AC35" s="5">
        <f>IFERROR(_xll.qlRateHelperPillarDate(X35,Trigger),"")</f>
        <v>56948</v>
      </c>
      <c r="AD35" s="70">
        <v>2.4075927451932825E-2</v>
      </c>
      <c r="AE35" s="77">
        <v>0.38141876553329307</v>
      </c>
      <c r="AF35" s="169">
        <v>56935</v>
      </c>
      <c r="AG35" s="170">
        <v>2.4559201493170299E-2</v>
      </c>
      <c r="AH35" s="172">
        <f t="shared" si="2"/>
        <v>-4.8327404123747406E-4</v>
      </c>
      <c r="AI35" s="174">
        <v>0.37436439146446399</v>
      </c>
      <c r="AJ35" s="173">
        <f t="shared" si="3"/>
        <v>7.0543740688290835E-3</v>
      </c>
      <c r="AK35" s="170"/>
    </row>
    <row r="36" spans="1:37" ht="11.25" customHeight="1" x14ac:dyDescent="0.2">
      <c r="A36" s="59" t="s">
        <v>70</v>
      </c>
      <c r="B36" s="60" t="s">
        <v>62</v>
      </c>
      <c r="C36" s="61">
        <f t="shared" si="9"/>
        <v>2</v>
      </c>
      <c r="D36" s="123"/>
      <c r="E36" s="123"/>
      <c r="F36" s="123"/>
      <c r="G36" s="123"/>
      <c r="H36" s="62" t="str">
        <f t="shared" si="8"/>
        <v>USDFedFunds</v>
      </c>
      <c r="I36" s="63" t="str">
        <f t="shared" si="6"/>
        <v>USDOIS15Y_LCHQuote</v>
      </c>
      <c r="J36" s="123"/>
      <c r="K36" s="64"/>
      <c r="M36" s="10" t="str">
        <f t="shared" si="4"/>
        <v>OIS</v>
      </c>
      <c r="N36" s="94" t="str">
        <f t="shared" si="5"/>
        <v>--</v>
      </c>
      <c r="O36" s="146" t="str">
        <f>IFERROR(_xll.qlRateHelperQuoteName(N36,Trigger),"--")</f>
        <v>--</v>
      </c>
      <c r="P36" s="98" t="str">
        <f>IFERROR(_xll.qlRateHelperQuoteValue($N36,Trigger),"--")</f>
        <v>--</v>
      </c>
      <c r="Q36" s="97" t="b">
        <v>0</v>
      </c>
      <c r="R36" s="94">
        <v>50</v>
      </c>
      <c r="S36" s="94">
        <v>1</v>
      </c>
      <c r="T36" s="99" t="str">
        <f>IFERROR(_xll.qlRateHelperEarliestDate(N36,Trigger),"--")</f>
        <v>--</v>
      </c>
      <c r="U36" s="99" t="str">
        <f>IFERROR(_xll.qlRateHelperPillarDate(N36,Trigger),"--")</f>
        <v>--</v>
      </c>
      <c r="W36" s="4" t="str">
        <f t="shared" si="0"/>
        <v>BasSw</v>
      </c>
      <c r="X36" s="4" t="str">
        <v>obj_00412</v>
      </c>
      <c r="Y36" s="4" t="str">
        <f>IFERROR(_xll.qlRateHelperQuoteName(X36,Trigger),"")</f>
        <v>USDAM3L50Y_LCHQuote</v>
      </c>
      <c r="Z36" s="70">
        <f>IFERROR(_xll.qlRateHelperRate(X36,Trigger),"")</f>
        <v>2.6300000000000007E-2</v>
      </c>
      <c r="AA36" s="104" t="str">
        <f>IF(ISERROR(_xll.qlSwapRateHelperSpread($X36)),IF(ISERROR(_xll.qlFuturesRateHelperConvexityAdjustment($X36)),"",_xll.qlFuturesRateHelperConvexityAdjustment($X36)),_xll.qlSwapRateHelperSpread($X36))</f>
        <v/>
      </c>
      <c r="AB36" s="5">
        <f>IFERROR(_xll.qlRateHelperEarliestDate(X36,Trigger),"")</f>
        <v>42338</v>
      </c>
      <c r="AC36" s="5">
        <f>IFERROR(_xll.qlRateHelperPillarDate(X36,Trigger),"")</f>
        <v>60601</v>
      </c>
      <c r="AD36" s="70">
        <v>2.4952476042981564E-2</v>
      </c>
      <c r="AE36" s="77">
        <v>0.28682385707060604</v>
      </c>
      <c r="AF36" s="169">
        <v>60588</v>
      </c>
      <c r="AG36" s="170">
        <v>2.4202513367586401E-2</v>
      </c>
      <c r="AH36" s="172">
        <f t="shared" si="2"/>
        <v>7.4996267539516326E-4</v>
      </c>
      <c r="AI36" s="174">
        <v>0.29817243601279098</v>
      </c>
      <c r="AJ36" s="173">
        <f t="shared" si="3"/>
        <v>-1.1348578942184939E-2</v>
      </c>
      <c r="AK36" s="170"/>
    </row>
    <row r="37" spans="1:37" ht="11.25" customHeight="1" x14ac:dyDescent="0.2">
      <c r="A37" s="59" t="s">
        <v>70</v>
      </c>
      <c r="B37" s="60" t="s">
        <v>63</v>
      </c>
      <c r="C37" s="61">
        <f t="shared" si="9"/>
        <v>2</v>
      </c>
      <c r="D37" s="123"/>
      <c r="E37" s="123"/>
      <c r="F37" s="123"/>
      <c r="G37" s="123"/>
      <c r="H37" s="62" t="str">
        <f t="shared" si="8"/>
        <v>USDFedFunds</v>
      </c>
      <c r="I37" s="63" t="str">
        <f t="shared" si="6"/>
        <v>USDOIS20Y_LCHQuote</v>
      </c>
      <c r="J37" s="123"/>
      <c r="K37" s="64"/>
      <c r="M37" s="10" t="str">
        <f t="shared" si="4"/>
        <v>OIS</v>
      </c>
      <c r="N37" s="94" t="str">
        <f t="shared" si="5"/>
        <v>--</v>
      </c>
      <c r="O37" s="146" t="str">
        <f>IFERROR(_xll.qlRateHelperQuoteName(N37,Trigger),"--")</f>
        <v>--</v>
      </c>
      <c r="P37" s="98" t="str">
        <f>IFERROR(_xll.qlRateHelperQuoteValue($N37,Trigger),"--")</f>
        <v>--</v>
      </c>
      <c r="Q37" s="97" t="b">
        <v>0</v>
      </c>
      <c r="R37" s="94">
        <v>50</v>
      </c>
      <c r="S37" s="94">
        <v>1</v>
      </c>
      <c r="T37" s="99" t="str">
        <f>IFERROR(_xll.qlRateHelperEarliestDate(N37,Trigger),"--")</f>
        <v>--</v>
      </c>
      <c r="U37" s="99" t="str">
        <f>IFERROR(_xll.qlRateHelperPillarDate(N37,Trigger),"--")</f>
        <v>--</v>
      </c>
      <c r="W37" s="4" t="str">
        <f t="shared" si="0"/>
        <v>BasSw</v>
      </c>
      <c r="X37" s="4" t="str">
        <v>obj_00413</v>
      </c>
      <c r="Y37" s="4" t="str">
        <f>IFERROR(_xll.qlRateHelperQuoteName(X37,Trigger),"")</f>
        <v>USDAM3L60Y_LCHQuote</v>
      </c>
      <c r="Z37" s="70">
        <f>IFERROR(_xll.qlRateHelperRate(X37,Trigger),"")</f>
        <v>2.687800000000001E-2</v>
      </c>
      <c r="AA37" s="104" t="str">
        <f>IF(ISERROR(_xll.qlSwapRateHelperSpread($X37)),IF(ISERROR(_xll.qlFuturesRateHelperConvexityAdjustment($X37)),"",_xll.qlFuturesRateHelperConvexityAdjustment($X37)),_xll.qlSwapRateHelperSpread($X37))</f>
        <v/>
      </c>
      <c r="AB37" s="5">
        <f>IFERROR(_xll.qlRateHelperEarliestDate(X37,Trigger),"")</f>
        <v>42338</v>
      </c>
      <c r="AC37" s="5">
        <f>IFERROR(_xll.qlRateHelperPillarDate(X37,Trigger),"")</f>
        <v>64252</v>
      </c>
      <c r="AD37" s="70">
        <v>2.6027795055806376E-2</v>
      </c>
      <c r="AE37" s="77">
        <v>0.20950080608645147</v>
      </c>
      <c r="AF37" s="169">
        <v>64241</v>
      </c>
      <c r="AG37" s="170">
        <v>2.3568219975045199E-2</v>
      </c>
      <c r="AH37" s="172">
        <f t="shared" si="2"/>
        <v>2.4595750807611776E-3</v>
      </c>
      <c r="AI37" s="174">
        <v>0.243111750445693</v>
      </c>
      <c r="AJ37" s="173">
        <f t="shared" si="3"/>
        <v>-3.3610944359241529E-2</v>
      </c>
      <c r="AK37" s="170"/>
    </row>
    <row r="38" spans="1:37" ht="11.25" customHeight="1" x14ac:dyDescent="0.2">
      <c r="A38" s="59" t="s">
        <v>70</v>
      </c>
      <c r="B38" s="60" t="s">
        <v>64</v>
      </c>
      <c r="C38" s="61">
        <f t="shared" si="9"/>
        <v>2</v>
      </c>
      <c r="D38" s="123"/>
      <c r="E38" s="123"/>
      <c r="F38" s="123"/>
      <c r="G38" s="123"/>
      <c r="H38" s="62" t="str">
        <f t="shared" si="8"/>
        <v>USDFedFunds</v>
      </c>
      <c r="I38" s="63" t="str">
        <f t="shared" si="6"/>
        <v>USDOIS25Y_LCHQuote</v>
      </c>
      <c r="J38" s="123"/>
      <c r="K38" s="64"/>
      <c r="M38" s="10" t="str">
        <f t="shared" si="4"/>
        <v>OIS</v>
      </c>
      <c r="N38" s="94" t="str">
        <f t="shared" si="5"/>
        <v>--</v>
      </c>
      <c r="O38" s="146" t="str">
        <f>IFERROR(_xll.qlRateHelperQuoteName(N38,Trigger),"--")</f>
        <v>--</v>
      </c>
      <c r="P38" s="98" t="str">
        <f>IFERROR(_xll.qlRateHelperQuoteValue($N38,Trigger),"--")</f>
        <v>--</v>
      </c>
      <c r="Q38" s="97" t="b">
        <v>0</v>
      </c>
      <c r="R38" s="94">
        <v>50</v>
      </c>
      <c r="S38" s="94">
        <v>1</v>
      </c>
      <c r="T38" s="99" t="str">
        <f>IFERROR(_xll.qlRateHelperEarliestDate(N38,Trigger),"--")</f>
        <v>--</v>
      </c>
      <c r="U38" s="99" t="str">
        <f>IFERROR(_xll.qlRateHelperPillarDate(N38,Trigger),"--")</f>
        <v>--</v>
      </c>
      <c r="W38" s="4" t="str">
        <f t="shared" si="0"/>
        <v/>
      </c>
      <c r="X38" s="4" t="e">
        <v>#N/A</v>
      </c>
      <c r="Y38" s="4" t="str">
        <f>IFERROR(_xll.qlRateHelperQuoteName(X38,Trigger),"")</f>
        <v/>
      </c>
      <c r="Z38" s="70" t="str">
        <f>IFERROR(_xll.qlRateHelperRate(X38,Trigger),"")</f>
        <v/>
      </c>
      <c r="AA38" s="104" t="str">
        <f>IF(ISERROR(_xll.qlSwapRateHelperSpread($X38)),IF(ISERROR(_xll.qlFuturesRateHelperConvexityAdjustment($X38)),"",_xll.qlFuturesRateHelperConvexityAdjustment($X38)),_xll.qlSwapRateHelperSpread($X38))</f>
        <v/>
      </c>
      <c r="AB38" s="5" t="str">
        <f>IFERROR(_xll.qlRateHelperEarliestDate(X38,Trigger),"")</f>
        <v/>
      </c>
      <c r="AC38" s="5" t="str">
        <f>IFERROR(_xll.qlRateHelperPillarDate(X38,Trigger),"")</f>
        <v/>
      </c>
      <c r="AD38" s="70" t="e">
        <v>#N/A</v>
      </c>
      <c r="AE38" s="77" t="e">
        <v>#N/A</v>
      </c>
      <c r="AF38" s="169" t="e">
        <v>#N/A</v>
      </c>
      <c r="AG38" s="170" t="e">
        <v>#N/A</v>
      </c>
      <c r="AH38" s="172" t="e">
        <f t="shared" si="2"/>
        <v>#N/A</v>
      </c>
      <c r="AI38" s="174" t="e">
        <v>#N/A</v>
      </c>
      <c r="AJ38" s="173" t="e">
        <f t="shared" si="3"/>
        <v>#N/A</v>
      </c>
      <c r="AK38" s="170"/>
    </row>
    <row r="39" spans="1:37" ht="11.25" customHeight="1" x14ac:dyDescent="0.2">
      <c r="A39" s="59" t="s">
        <v>70</v>
      </c>
      <c r="B39" s="60" t="s">
        <v>66</v>
      </c>
      <c r="C39" s="61">
        <f t="shared" si="9"/>
        <v>2</v>
      </c>
      <c r="D39" s="123"/>
      <c r="E39" s="123"/>
      <c r="F39" s="123"/>
      <c r="G39" s="123"/>
      <c r="H39" s="62" t="str">
        <f t="shared" si="8"/>
        <v>USDFedFunds</v>
      </c>
      <c r="I39" s="63" t="str">
        <f t="shared" si="6"/>
        <v>USDOIS30Y_LCHQuote</v>
      </c>
      <c r="J39" s="123"/>
      <c r="K39" s="64"/>
      <c r="M39" s="10" t="str">
        <f t="shared" si="4"/>
        <v>OIS</v>
      </c>
      <c r="N39" s="94" t="str">
        <f t="shared" si="5"/>
        <v>--</v>
      </c>
      <c r="O39" s="146" t="str">
        <f>IFERROR(_xll.qlRateHelperQuoteName(N39,Trigger),"--")</f>
        <v>--</v>
      </c>
      <c r="P39" s="98" t="str">
        <f>IFERROR(_xll.qlRateHelperQuoteValue($N39,Trigger),"--")</f>
        <v>--</v>
      </c>
      <c r="Q39" s="97" t="b">
        <v>0</v>
      </c>
      <c r="R39" s="94">
        <v>50</v>
      </c>
      <c r="S39" s="94">
        <v>1</v>
      </c>
      <c r="T39" s="99" t="str">
        <f>IFERROR(_xll.qlRateHelperEarliestDate(N39,Trigger),"--")</f>
        <v>--</v>
      </c>
      <c r="U39" s="99" t="str">
        <f>IFERROR(_xll.qlRateHelperPillarDate(N39,Trigger),"--")</f>
        <v>--</v>
      </c>
      <c r="W39" s="4" t="str">
        <f t="shared" si="0"/>
        <v/>
      </c>
      <c r="X39" s="4" t="e">
        <v>#N/A</v>
      </c>
      <c r="Y39" s="4" t="str">
        <f>IFERROR(_xll.qlRateHelperQuoteName(X39,Trigger),"")</f>
        <v/>
      </c>
      <c r="Z39" s="70" t="str">
        <f>IFERROR(_xll.qlRateHelperRate(X39,Trigger),"")</f>
        <v/>
      </c>
      <c r="AA39" s="104" t="str">
        <f>IF(ISERROR(_xll.qlSwapRateHelperSpread($X39)),IF(ISERROR(_xll.qlFuturesRateHelperConvexityAdjustment($X39)),"",_xll.qlFuturesRateHelperConvexityAdjustment($X39)),_xll.qlSwapRateHelperSpread($X39))</f>
        <v/>
      </c>
      <c r="AB39" s="5" t="str">
        <f>IFERROR(_xll.qlRateHelperEarliestDate(X39,Trigger),"")</f>
        <v/>
      </c>
      <c r="AC39" s="5" t="str">
        <f>IFERROR(_xll.qlRateHelperPillarDate(X39,Trigger),"")</f>
        <v/>
      </c>
      <c r="AD39" s="70" t="e">
        <v>#N/A</v>
      </c>
      <c r="AE39" s="77" t="e">
        <v>#N/A</v>
      </c>
      <c r="AF39" s="169" t="e">
        <v>#N/A</v>
      </c>
      <c r="AG39" s="170" t="e">
        <v>#N/A</v>
      </c>
      <c r="AH39" s="172" t="e">
        <f t="shared" si="2"/>
        <v>#N/A</v>
      </c>
      <c r="AI39" s="174" t="e">
        <v>#N/A</v>
      </c>
      <c r="AJ39" s="173" t="e">
        <f t="shared" si="3"/>
        <v>#N/A</v>
      </c>
      <c r="AK39" s="170"/>
    </row>
    <row r="40" spans="1:37" ht="11.25" customHeight="1" x14ac:dyDescent="0.2">
      <c r="A40" s="59" t="s">
        <v>70</v>
      </c>
      <c r="B40" s="60" t="s">
        <v>68</v>
      </c>
      <c r="C40" s="61">
        <f t="shared" si="9"/>
        <v>2</v>
      </c>
      <c r="D40" s="123"/>
      <c r="E40" s="123"/>
      <c r="F40" s="123"/>
      <c r="G40" s="123"/>
      <c r="H40" s="62" t="str">
        <f t="shared" si="8"/>
        <v>USDFedFunds</v>
      </c>
      <c r="I40" s="63" t="str">
        <f t="shared" si="6"/>
        <v>USDOIS40Y_LCHQuote</v>
      </c>
      <c r="J40" s="123"/>
      <c r="K40" s="64"/>
      <c r="M40" s="11" t="str">
        <f t="shared" si="4"/>
        <v>OIS</v>
      </c>
      <c r="N40" s="95" t="str">
        <f t="shared" si="5"/>
        <v>--</v>
      </c>
      <c r="O40" s="147" t="str">
        <f>IFERROR(_xll.qlRateHelperQuoteName(N40,Trigger),"--")</f>
        <v>--</v>
      </c>
      <c r="P40" s="101" t="str">
        <f>IFERROR(_xll.qlRateHelperQuoteValue($N40,Trigger),"--")</f>
        <v>--</v>
      </c>
      <c r="Q40" s="100" t="b">
        <v>0</v>
      </c>
      <c r="R40" s="95">
        <v>50</v>
      </c>
      <c r="S40" s="95">
        <v>1</v>
      </c>
      <c r="T40" s="102" t="str">
        <f>IFERROR(_xll.qlRateHelperEarliestDate(N40,Trigger),"--")</f>
        <v>--</v>
      </c>
      <c r="U40" s="102" t="str">
        <f>IFERROR(_xll.qlRateHelperPillarDate(N40,Trigger),"--")</f>
        <v>--</v>
      </c>
      <c r="W40" s="4" t="str">
        <f t="shared" si="0"/>
        <v/>
      </c>
      <c r="X40" s="4" t="e">
        <v>#N/A</v>
      </c>
      <c r="Y40" s="4" t="str">
        <f>IFERROR(_xll.qlRateHelperQuoteName(X40,Trigger),"")</f>
        <v/>
      </c>
      <c r="Z40" s="70" t="str">
        <f>IFERROR(_xll.qlRateHelperRate(X40,Trigger),"")</f>
        <v/>
      </c>
      <c r="AA40" s="104" t="str">
        <f>IF(ISERROR(_xll.qlSwapRateHelperSpread($X40)),IF(ISERROR(_xll.qlFuturesRateHelperConvexityAdjustment($X40)),"",_xll.qlFuturesRateHelperConvexityAdjustment($X40)),_xll.qlSwapRateHelperSpread($X40))</f>
        <v/>
      </c>
      <c r="AB40" s="5" t="str">
        <f>IFERROR(_xll.qlRateHelperEarliestDate(X40,Trigger),"")</f>
        <v/>
      </c>
      <c r="AC40" s="5" t="str">
        <f>IFERROR(_xll.qlRateHelperPillarDate(X40,Trigger),"")</f>
        <v/>
      </c>
      <c r="AD40" s="70" t="e">
        <v>#N/A</v>
      </c>
      <c r="AE40" s="77" t="e">
        <v>#N/A</v>
      </c>
      <c r="AF40" s="169" t="e">
        <v>#N/A</v>
      </c>
      <c r="AG40" s="170" t="e">
        <v>#N/A</v>
      </c>
      <c r="AH40" s="172" t="e">
        <f t="shared" si="2"/>
        <v>#N/A</v>
      </c>
      <c r="AI40" s="174" t="e">
        <v>#N/A</v>
      </c>
      <c r="AJ40" s="173" t="e">
        <f t="shared" si="3"/>
        <v>#N/A</v>
      </c>
      <c r="AK40" s="170"/>
    </row>
    <row r="41" spans="1:37" ht="11.25" customHeight="1" x14ac:dyDescent="0.2">
      <c r="A41" s="59" t="s">
        <v>70</v>
      </c>
      <c r="B41" s="60" t="s">
        <v>69</v>
      </c>
      <c r="C41" s="61">
        <f t="shared" si="9"/>
        <v>2</v>
      </c>
      <c r="D41" s="123"/>
      <c r="E41" s="123"/>
      <c r="F41" s="123"/>
      <c r="G41" s="123"/>
      <c r="H41" s="62" t="str">
        <f t="shared" si="8"/>
        <v>USDFedFunds</v>
      </c>
      <c r="I41" s="63" t="str">
        <f t="shared" si="6"/>
        <v>USDOIS50Y_LCHQuote</v>
      </c>
      <c r="J41" s="123"/>
      <c r="K41" s="64"/>
      <c r="M41" s="10" t="str">
        <f>A45</f>
        <v>BasSw</v>
      </c>
      <c r="N41" s="94" t="str">
        <f>IF(ISBLANK(K45),"--",K45)</f>
        <v>--</v>
      </c>
      <c r="O41" s="146" t="str">
        <f>IFERROR(_xll.qlRateHelperQuoteName(N41,Trigger),"--")</f>
        <v>--</v>
      </c>
      <c r="P41" s="98" t="str">
        <f>IFERROR(_xll.qlRateHelperQuoteValue($N41,Trigger),"--")</f>
        <v>--</v>
      </c>
      <c r="Q41" s="97" t="b">
        <v>0</v>
      </c>
      <c r="R41" s="94">
        <v>50</v>
      </c>
      <c r="S41" s="94">
        <v>1</v>
      </c>
      <c r="T41" s="99" t="str">
        <f>IFERROR(_xll.qlRateHelperEarliestDate(N41,Trigger),"--")</f>
        <v>--</v>
      </c>
      <c r="U41" s="99" t="str">
        <f>IFERROR(_xll.qlRateHelperPillarDate(N41,Trigger),"--")</f>
        <v>--</v>
      </c>
      <c r="W41" s="4" t="str">
        <f t="shared" si="0"/>
        <v/>
      </c>
      <c r="X41" s="4" t="e">
        <v>#N/A</v>
      </c>
      <c r="Y41" s="4" t="str">
        <f>IFERROR(_xll.qlRateHelperQuoteName(X41,Trigger),"")</f>
        <v/>
      </c>
      <c r="Z41" s="70" t="str">
        <f>IFERROR(_xll.qlRateHelperRate(X41,Trigger),"")</f>
        <v/>
      </c>
      <c r="AA41" s="104" t="str">
        <f>IF(ISERROR(_xll.qlSwapRateHelperSpread($X41)),IF(ISERROR(_xll.qlFuturesRateHelperConvexityAdjustment($X41)),"",_xll.qlFuturesRateHelperConvexityAdjustment($X41)),_xll.qlSwapRateHelperSpread($X41))</f>
        <v/>
      </c>
      <c r="AB41" s="5" t="str">
        <f>IFERROR(_xll.qlRateHelperEarliestDate(X41,Trigger),"")</f>
        <v/>
      </c>
      <c r="AC41" s="5" t="str">
        <f>IFERROR(_xll.qlRateHelperPillarDate(X41,Trigger),"")</f>
        <v/>
      </c>
      <c r="AD41" s="70" t="e">
        <v>#N/A</v>
      </c>
      <c r="AE41" s="77" t="e">
        <v>#N/A</v>
      </c>
      <c r="AF41" s="169" t="e">
        <v>#N/A</v>
      </c>
      <c r="AG41" s="170" t="e">
        <v>#N/A</v>
      </c>
      <c r="AH41" s="172" t="e">
        <f t="shared" si="2"/>
        <v>#N/A</v>
      </c>
      <c r="AI41" s="174" t="e">
        <v>#N/A</v>
      </c>
      <c r="AJ41" s="173" t="e">
        <f t="shared" si="3"/>
        <v>#N/A</v>
      </c>
      <c r="AK41" s="170"/>
    </row>
    <row r="42" spans="1:37" ht="11.25" customHeight="1" x14ac:dyDescent="0.2">
      <c r="A42" s="1" t="s">
        <v>70</v>
      </c>
      <c r="B42" s="8" t="s">
        <v>110</v>
      </c>
      <c r="C42" s="7">
        <f t="shared" si="9"/>
        <v>2</v>
      </c>
      <c r="D42" s="124"/>
      <c r="E42" s="124"/>
      <c r="F42" s="124"/>
      <c r="G42" s="124"/>
      <c r="H42" s="9" t="str">
        <f t="shared" si="8"/>
        <v>USDFedFunds</v>
      </c>
      <c r="I42" s="2" t="str">
        <f t="shared" si="6"/>
        <v>USDOIS60Y_LCHQuote</v>
      </c>
      <c r="J42" s="124"/>
      <c r="K42" s="3"/>
      <c r="M42" s="10" t="str">
        <f t="shared" ref="M42:M77" si="10">A46</f>
        <v>BasSw</v>
      </c>
      <c r="N42" s="94" t="str">
        <f t="shared" ref="N42:N77" si="11">IF(ISBLANK(K46),"--",K46)</f>
        <v>--</v>
      </c>
      <c r="O42" s="146" t="str">
        <f>IFERROR(_xll.qlRateHelperQuoteName(N42,Trigger),"--")</f>
        <v>--</v>
      </c>
      <c r="P42" s="98" t="str">
        <f>IFERROR(_xll.qlRateHelperQuoteValue($N42,Trigger),"--")</f>
        <v>--</v>
      </c>
      <c r="Q42" s="97" t="b">
        <v>0</v>
      </c>
      <c r="R42" s="94">
        <v>50</v>
      </c>
      <c r="S42" s="94">
        <v>1</v>
      </c>
      <c r="T42" s="99" t="str">
        <f>IFERROR(_xll.qlRateHelperEarliestDate(N42,Trigger),"--")</f>
        <v>--</v>
      </c>
      <c r="U42" s="99" t="str">
        <f>IFERROR(_xll.qlRateHelperPillarDate(N42,Trigger),"--")</f>
        <v>--</v>
      </c>
      <c r="W42" s="4" t="str">
        <f t="shared" si="0"/>
        <v/>
      </c>
      <c r="X42" s="4" t="e">
        <v>#N/A</v>
      </c>
      <c r="Y42" s="4" t="str">
        <f>IFERROR(_xll.qlRateHelperQuoteName(X42,Trigger),"")</f>
        <v/>
      </c>
      <c r="Z42" s="70" t="str">
        <f>IFERROR(_xll.qlRateHelperRate(X42,Trigger),"")</f>
        <v/>
      </c>
      <c r="AA42" s="104" t="str">
        <f>IF(ISERROR(_xll.qlSwapRateHelperSpread($X42)),IF(ISERROR(_xll.qlFuturesRateHelperConvexityAdjustment($X42)),"",_xll.qlFuturesRateHelperConvexityAdjustment($X42)),_xll.qlSwapRateHelperSpread($X42))</f>
        <v/>
      </c>
      <c r="AB42" s="5" t="str">
        <f>IFERROR(_xll.qlRateHelperEarliestDate(X42,Trigger),"")</f>
        <v/>
      </c>
      <c r="AC42" s="5" t="str">
        <f>IFERROR(_xll.qlRateHelperPillarDate(X42,Trigger),"")</f>
        <v/>
      </c>
      <c r="AD42" s="70" t="e">
        <v>#N/A</v>
      </c>
      <c r="AE42" s="77" t="e">
        <v>#N/A</v>
      </c>
      <c r="AF42" s="169" t="e">
        <v>#N/A</v>
      </c>
      <c r="AG42" s="170" t="e">
        <v>#N/A</v>
      </c>
      <c r="AH42" s="172" t="e">
        <f t="shared" si="2"/>
        <v>#N/A</v>
      </c>
      <c r="AI42" s="174" t="e">
        <v>#N/A</v>
      </c>
      <c r="AJ42" s="173" t="e">
        <f t="shared" si="3"/>
        <v>#N/A</v>
      </c>
      <c r="AK42" s="170"/>
    </row>
    <row r="43" spans="1:37" ht="11.25" customHeight="1" x14ac:dyDescent="0.2">
      <c r="G43" s="50" t="s">
        <v>155</v>
      </c>
      <c r="H43" s="103" t="s">
        <v>156</v>
      </c>
      <c r="I43" s="103">
        <v>3</v>
      </c>
      <c r="J43" s="103" t="s">
        <v>163</v>
      </c>
      <c r="M43" s="10" t="str">
        <f t="shared" si="10"/>
        <v>BasSw</v>
      </c>
      <c r="N43" s="94" t="str">
        <f t="shared" si="11"/>
        <v>--</v>
      </c>
      <c r="O43" s="146" t="str">
        <f>IFERROR(_xll.qlRateHelperQuoteName(N43,Trigger),"--")</f>
        <v>--</v>
      </c>
      <c r="P43" s="98" t="str">
        <f>IFERROR(_xll.qlRateHelperQuoteValue($N43,Trigger),"--")</f>
        <v>--</v>
      </c>
      <c r="Q43" s="97" t="b">
        <v>0</v>
      </c>
      <c r="R43" s="94">
        <v>50</v>
      </c>
      <c r="S43" s="94">
        <v>1</v>
      </c>
      <c r="T43" s="99" t="str">
        <f>IFERROR(_xll.qlRateHelperEarliestDate(N43,Trigger),"--")</f>
        <v>--</v>
      </c>
      <c r="U43" s="99" t="str">
        <f>IFERROR(_xll.qlRateHelperPillarDate(N43,Trigger),"--")</f>
        <v>--</v>
      </c>
      <c r="W43" s="4" t="str">
        <f t="shared" si="0"/>
        <v/>
      </c>
      <c r="X43" s="4" t="e">
        <v>#N/A</v>
      </c>
      <c r="Y43" s="4" t="str">
        <f>IFERROR(_xll.qlRateHelperQuoteName(X43,Trigger),"")</f>
        <v/>
      </c>
      <c r="Z43" s="70" t="str">
        <f>IFERROR(_xll.qlRateHelperRate(X43,Trigger),"")</f>
        <v/>
      </c>
      <c r="AA43" s="104" t="str">
        <f>IF(ISERROR(_xll.qlSwapRateHelperSpread($X43)),IF(ISERROR(_xll.qlFuturesRateHelperConvexityAdjustment($X43)),"",_xll.qlFuturesRateHelperConvexityAdjustment($X43)),_xll.qlSwapRateHelperSpread($X43))</f>
        <v/>
      </c>
      <c r="AB43" s="5" t="str">
        <f>IFERROR(_xll.qlRateHelperEarliestDate(X43,Trigger),"")</f>
        <v/>
      </c>
      <c r="AC43" s="5" t="str">
        <f>IFERROR(_xll.qlRateHelperPillarDate(X43,Trigger),"")</f>
        <v/>
      </c>
      <c r="AD43" s="70" t="e">
        <v>#N/A</v>
      </c>
      <c r="AE43" s="77" t="e">
        <v>#N/A</v>
      </c>
      <c r="AF43" s="169" t="e">
        <v>#N/A</v>
      </c>
      <c r="AG43" s="170" t="e">
        <v>#N/A</v>
      </c>
      <c r="AH43" s="172" t="e">
        <f t="shared" si="2"/>
        <v>#N/A</v>
      </c>
      <c r="AI43" s="174" t="e">
        <v>#N/A</v>
      </c>
      <c r="AJ43" s="173" t="e">
        <f t="shared" si="3"/>
        <v>#N/A</v>
      </c>
      <c r="AK43" s="170"/>
    </row>
    <row r="44" spans="1:37" ht="12.75" customHeight="1" x14ac:dyDescent="0.2">
      <c r="A44" s="65" t="s">
        <v>9</v>
      </c>
      <c r="B44" s="65" t="s">
        <v>29</v>
      </c>
      <c r="C44" s="65" t="s">
        <v>77</v>
      </c>
      <c r="D44" s="65" t="s">
        <v>164</v>
      </c>
      <c r="E44" s="65" t="s">
        <v>5</v>
      </c>
      <c r="F44" s="65" t="s">
        <v>34</v>
      </c>
      <c r="G44" s="65" t="s">
        <v>113</v>
      </c>
      <c r="H44" s="65" t="s">
        <v>4</v>
      </c>
      <c r="I44" s="65" t="s">
        <v>1</v>
      </c>
      <c r="J44" s="65" t="s">
        <v>129</v>
      </c>
      <c r="K44" s="65" t="s">
        <v>24</v>
      </c>
      <c r="M44" s="10" t="str">
        <f t="shared" si="10"/>
        <v>BasSw</v>
      </c>
      <c r="N44" s="94" t="str">
        <f t="shared" si="11"/>
        <v>--</v>
      </c>
      <c r="O44" s="146" t="str">
        <f>IFERROR(_xll.qlRateHelperQuoteName(N44,Trigger),"--")</f>
        <v>--</v>
      </c>
      <c r="P44" s="98" t="str">
        <f>IFERROR(_xll.qlRateHelperQuoteValue($N44,Trigger),"--")</f>
        <v>--</v>
      </c>
      <c r="Q44" s="97" t="b">
        <v>0</v>
      </c>
      <c r="R44" s="94">
        <v>50</v>
      </c>
      <c r="S44" s="94">
        <v>1</v>
      </c>
      <c r="T44" s="99" t="str">
        <f>IFERROR(_xll.qlRateHelperEarliestDate(N44,Trigger),"--")</f>
        <v>--</v>
      </c>
      <c r="U44" s="99" t="str">
        <f>IFERROR(_xll.qlRateHelperPillarDate(N44,Trigger),"--")</f>
        <v>--</v>
      </c>
      <c r="W44" s="4" t="str">
        <f t="shared" si="0"/>
        <v/>
      </c>
      <c r="X44" s="4" t="e">
        <v>#N/A</v>
      </c>
      <c r="Y44" s="4" t="str">
        <f>IFERROR(_xll.qlRateHelperQuoteName(X44,Trigger),"")</f>
        <v/>
      </c>
      <c r="Z44" s="70" t="str">
        <f>IFERROR(_xll.qlRateHelperRate(X44,Trigger),"")</f>
        <v/>
      </c>
      <c r="AA44" s="104" t="str">
        <f>IF(ISERROR(_xll.qlSwapRateHelperSpread($X44)),IF(ISERROR(_xll.qlFuturesRateHelperConvexityAdjustment($X44)),"",_xll.qlFuturesRateHelperConvexityAdjustment($X44)),_xll.qlSwapRateHelperSpread($X44))</f>
        <v/>
      </c>
      <c r="AB44" s="5" t="str">
        <f>IFERROR(_xll.qlRateHelperEarliestDate(X44,Trigger),"")</f>
        <v/>
      </c>
      <c r="AC44" s="5" t="str">
        <f>IFERROR(_xll.qlRateHelperPillarDate(X44,Trigger),"")</f>
        <v/>
      </c>
      <c r="AD44" s="70" t="e">
        <v>#N/A</v>
      </c>
      <c r="AE44" s="77" t="e">
        <v>#N/A</v>
      </c>
      <c r="AF44" s="169" t="e">
        <v>#N/A</v>
      </c>
      <c r="AG44" s="170" t="e">
        <v>#N/A</v>
      </c>
      <c r="AH44" s="172" t="e">
        <f t="shared" si="2"/>
        <v>#N/A</v>
      </c>
      <c r="AI44" s="174" t="e">
        <v>#N/A</v>
      </c>
      <c r="AJ44" s="173" t="e">
        <f t="shared" si="3"/>
        <v>#N/A</v>
      </c>
      <c r="AK44" s="170"/>
    </row>
    <row r="45" spans="1:37" ht="11.25" customHeight="1" x14ac:dyDescent="0.2">
      <c r="A45" s="53" t="s">
        <v>116</v>
      </c>
      <c r="B45" s="54" t="s">
        <v>28</v>
      </c>
      <c r="C45" s="55">
        <v>2</v>
      </c>
      <c r="D45" s="55" t="s">
        <v>6</v>
      </c>
      <c r="E45" s="55" t="s">
        <v>8</v>
      </c>
      <c r="F45" s="55" t="s">
        <v>7</v>
      </c>
      <c r="G45" s="55" t="s">
        <v>27</v>
      </c>
      <c r="H45" s="56" t="str">
        <f t="shared" ref="H45:H65" si="12">$H$1</f>
        <v>USDFedFunds</v>
      </c>
      <c r="I45" s="57" t="str">
        <f t="shared" ref="I45:I81" si="13">IF(ReportQuoteOverwrite,Currency&amp;$I$43&amp;$J$43&amp;$H$43&amp;B45&amp;ReportQuoteSuffix,Currency&amp;$G$43&amp;$H$43&amp;IF($B45="1W","SW",$B45)&amp;QuoteSuffix)</f>
        <v>USDAM3L1Y_LCHQuote</v>
      </c>
      <c r="J45" s="175" t="str">
        <f t="shared" ref="J45:J81" si="14">IF(ReportQuoteOverwrite,0,Currency&amp;$H$43&amp;$J$43&amp;B45&amp;QuoteSuffix)</f>
        <v>USD3LFF1Y_LCHQuote</v>
      </c>
      <c r="K45" s="58"/>
      <c r="M45" s="10" t="str">
        <f t="shared" si="10"/>
        <v>BasSw</v>
      </c>
      <c r="N45" s="94" t="str">
        <f t="shared" si="11"/>
        <v>--</v>
      </c>
      <c r="O45" s="146" t="str">
        <f>IFERROR(_xll.qlRateHelperQuoteName(N45,Trigger),"--")</f>
        <v>--</v>
      </c>
      <c r="P45" s="98" t="str">
        <f>IFERROR(_xll.qlRateHelperQuoteValue($N45,Trigger),"--")</f>
        <v>--</v>
      </c>
      <c r="Q45" s="97" t="b">
        <v>0</v>
      </c>
      <c r="R45" s="94">
        <v>50</v>
      </c>
      <c r="S45" s="94">
        <v>1</v>
      </c>
      <c r="T45" s="99" t="str">
        <f>IFERROR(_xll.qlRateHelperEarliestDate(N45,Trigger),"--")</f>
        <v>--</v>
      </c>
      <c r="U45" s="99" t="str">
        <f>IFERROR(_xll.qlRateHelperPillarDate(N45,Trigger),"--")</f>
        <v>--</v>
      </c>
      <c r="W45" s="4" t="str">
        <f t="shared" ref="W45:W77" si="15">IFERROR(INDEX($M$3:$M$77,MATCH(Y45,$O$3:$O$77,0),1),"")</f>
        <v/>
      </c>
      <c r="X45" s="4" t="e">
        <v>#N/A</v>
      </c>
      <c r="Y45" s="4" t="str">
        <f>IFERROR(_xll.qlRateHelperQuoteName(X45,Trigger),"")</f>
        <v/>
      </c>
      <c r="Z45" s="70" t="str">
        <f>IFERROR(_xll.qlRateHelperRate(X45,Trigger),"")</f>
        <v/>
      </c>
      <c r="AA45" s="104" t="str">
        <f>IF(ISERROR(_xll.qlSwapRateHelperSpread($X45)),IF(ISERROR(_xll.qlFuturesRateHelperConvexityAdjustment($X45)),"",_xll.qlFuturesRateHelperConvexityAdjustment($X45)),_xll.qlSwapRateHelperSpread($X45))</f>
        <v/>
      </c>
      <c r="AB45" s="5" t="str">
        <f>IFERROR(_xll.qlRateHelperEarliestDate(X45,Trigger),"")</f>
        <v/>
      </c>
      <c r="AC45" s="5" t="str">
        <f>IFERROR(_xll.qlRateHelperPillarDate(X45,Trigger),"")</f>
        <v/>
      </c>
      <c r="AD45" s="70" t="e">
        <v>#N/A</v>
      </c>
      <c r="AE45" s="77" t="e">
        <v>#N/A</v>
      </c>
      <c r="AF45" s="169" t="e">
        <v>#N/A</v>
      </c>
      <c r="AG45" s="170" t="e">
        <v>#N/A</v>
      </c>
      <c r="AH45" s="172" t="e">
        <f t="shared" si="2"/>
        <v>#N/A</v>
      </c>
      <c r="AI45" s="174" t="e">
        <v>#N/A</v>
      </c>
      <c r="AJ45" s="173" t="e">
        <f t="shared" si="3"/>
        <v>#N/A</v>
      </c>
      <c r="AK45" s="170"/>
    </row>
    <row r="46" spans="1:37" ht="11.25" customHeight="1" x14ac:dyDescent="0.2">
      <c r="A46" s="59" t="s">
        <v>116</v>
      </c>
      <c r="B46" s="60" t="s">
        <v>49</v>
      </c>
      <c r="C46" s="61">
        <v>2</v>
      </c>
      <c r="D46" s="61" t="s">
        <v>6</v>
      </c>
      <c r="E46" s="61" t="s">
        <v>8</v>
      </c>
      <c r="F46" s="61" t="s">
        <v>7</v>
      </c>
      <c r="G46" s="61" t="s">
        <v>27</v>
      </c>
      <c r="H46" s="62" t="str">
        <f t="shared" si="12"/>
        <v>USDFedFunds</v>
      </c>
      <c r="I46" s="63" t="str">
        <f t="shared" si="13"/>
        <v>USDAM3L15M_LCHQuote</v>
      </c>
      <c r="J46" s="176" t="str">
        <f t="shared" si="14"/>
        <v>USD3LFF15M_LCHQuote</v>
      </c>
      <c r="K46" s="64"/>
      <c r="M46" s="10" t="str">
        <f t="shared" si="10"/>
        <v>BasSw</v>
      </c>
      <c r="N46" s="94" t="str">
        <f t="shared" si="11"/>
        <v>obj_00414#0002</v>
      </c>
      <c r="O46" s="146" t="str">
        <f>IFERROR(_xll.qlRateHelperQuoteName(N46,Trigger),"--")</f>
        <v>USDAM3L3Y_LCHQuote</v>
      </c>
      <c r="P46" s="98">
        <f>IFERROR(_xll.qlRateHelperQuoteValue($N46,Trigger),"--")</f>
        <v>1.2281E-2</v>
      </c>
      <c r="Q46" s="97" t="b">
        <v>1</v>
      </c>
      <c r="R46" s="94">
        <v>50</v>
      </c>
      <c r="S46" s="94">
        <v>1</v>
      </c>
      <c r="T46" s="99">
        <f>IFERROR(_xll.qlRateHelperEarliestDate(N46,Trigger),"--")</f>
        <v>42338</v>
      </c>
      <c r="U46" s="99">
        <f>IFERROR(_xll.qlRateHelperPillarDate(N46,Trigger),"--")</f>
        <v>43434</v>
      </c>
      <c r="W46" s="4" t="str">
        <f t="shared" si="15"/>
        <v/>
      </c>
      <c r="X46" s="4" t="e">
        <v>#N/A</v>
      </c>
      <c r="Y46" s="4" t="str">
        <f>IFERROR(_xll.qlRateHelperQuoteName(X46,Trigger),"")</f>
        <v/>
      </c>
      <c r="Z46" s="70" t="str">
        <f>IFERROR(_xll.qlRateHelperRate(X46,Trigger),"")</f>
        <v/>
      </c>
      <c r="AA46" s="104" t="str">
        <f>IF(ISERROR(_xll.qlSwapRateHelperSpread($X46)),IF(ISERROR(_xll.qlFuturesRateHelperConvexityAdjustment($X46)),"",_xll.qlFuturesRateHelperConvexityAdjustment($X46)),_xll.qlSwapRateHelperSpread($X46))</f>
        <v/>
      </c>
      <c r="AB46" s="5" t="str">
        <f>IFERROR(_xll.qlRateHelperEarliestDate(X46,Trigger),"")</f>
        <v/>
      </c>
      <c r="AC46" s="5" t="str">
        <f>IFERROR(_xll.qlRateHelperPillarDate(X46,Trigger),"")</f>
        <v/>
      </c>
      <c r="AD46" s="70" t="e">
        <v>#N/A</v>
      </c>
      <c r="AE46" s="77" t="e">
        <v>#N/A</v>
      </c>
      <c r="AF46" s="169" t="e">
        <v>#N/A</v>
      </c>
      <c r="AG46" s="170" t="e">
        <v>#N/A</v>
      </c>
      <c r="AH46" s="172" t="e">
        <f t="shared" si="2"/>
        <v>#N/A</v>
      </c>
      <c r="AI46" s="174" t="e">
        <v>#N/A</v>
      </c>
      <c r="AJ46" s="173" t="e">
        <f t="shared" si="3"/>
        <v>#N/A</v>
      </c>
      <c r="AK46" s="170"/>
    </row>
    <row r="47" spans="1:37" ht="11.25" customHeight="1" x14ac:dyDescent="0.2">
      <c r="A47" s="59" t="s">
        <v>116</v>
      </c>
      <c r="B47" s="60" t="s">
        <v>50</v>
      </c>
      <c r="C47" s="61">
        <v>2</v>
      </c>
      <c r="D47" s="61" t="s">
        <v>6</v>
      </c>
      <c r="E47" s="61" t="s">
        <v>8</v>
      </c>
      <c r="F47" s="61" t="s">
        <v>7</v>
      </c>
      <c r="G47" s="61" t="s">
        <v>27</v>
      </c>
      <c r="H47" s="62" t="str">
        <f t="shared" si="12"/>
        <v>USDFedFunds</v>
      </c>
      <c r="I47" s="63" t="str">
        <f t="shared" si="13"/>
        <v>USDAM3L18M_LCHQuote</v>
      </c>
      <c r="J47" s="176" t="str">
        <f t="shared" si="14"/>
        <v>USD3LFF18M_LCHQuote</v>
      </c>
      <c r="K47" s="64"/>
      <c r="M47" s="10" t="str">
        <f t="shared" si="10"/>
        <v>BasSw</v>
      </c>
      <c r="N47" s="94" t="str">
        <f t="shared" si="11"/>
        <v>obj_0041d#0002</v>
      </c>
      <c r="O47" s="146" t="str">
        <f>IFERROR(_xll.qlRateHelperQuoteName(N47,Trigger),"--")</f>
        <v>USDAM3L4Y_LCHQuote</v>
      </c>
      <c r="P47" s="98">
        <f>IFERROR(_xll.qlRateHelperQuoteValue($N47,Trigger),"--")</f>
        <v>1.4254500000000002E-2</v>
      </c>
      <c r="Q47" s="97" t="b">
        <v>1</v>
      </c>
      <c r="R47" s="94">
        <v>50</v>
      </c>
      <c r="S47" s="94">
        <v>1</v>
      </c>
      <c r="T47" s="99">
        <f>IFERROR(_xll.qlRateHelperEarliestDate(N47,Trigger),"--")</f>
        <v>42338</v>
      </c>
      <c r="U47" s="99">
        <f>IFERROR(_xll.qlRateHelperPillarDate(N47,Trigger),"--")</f>
        <v>43798</v>
      </c>
      <c r="W47" s="4" t="str">
        <f t="shared" si="15"/>
        <v/>
      </c>
      <c r="X47" s="4" t="e">
        <v>#N/A</v>
      </c>
      <c r="Y47" s="4" t="str">
        <f>IFERROR(_xll.qlRateHelperQuoteName(X47,Trigger),"")</f>
        <v/>
      </c>
      <c r="Z47" s="70" t="str">
        <f>IFERROR(_xll.qlRateHelperRate(X47,Trigger),"")</f>
        <v/>
      </c>
      <c r="AA47" s="104" t="str">
        <f>IF(ISERROR(_xll.qlSwapRateHelperSpread($X47)),IF(ISERROR(_xll.qlFuturesRateHelperConvexityAdjustment($X47)),"",_xll.qlFuturesRateHelperConvexityAdjustment($X47)),_xll.qlSwapRateHelperSpread($X47))</f>
        <v/>
      </c>
      <c r="AB47" s="5" t="str">
        <f>IFERROR(_xll.qlRateHelperEarliestDate(X47,Trigger),"")</f>
        <v/>
      </c>
      <c r="AC47" s="5" t="str">
        <f>IFERROR(_xll.qlRateHelperPillarDate(X47,Trigger),"")</f>
        <v/>
      </c>
      <c r="AD47" s="70" t="e">
        <v>#N/A</v>
      </c>
      <c r="AE47" s="77" t="e">
        <v>#N/A</v>
      </c>
      <c r="AF47" s="169" t="e">
        <v>#N/A</v>
      </c>
      <c r="AG47" s="170" t="e">
        <v>#N/A</v>
      </c>
      <c r="AH47" s="172" t="e">
        <f t="shared" si="2"/>
        <v>#N/A</v>
      </c>
      <c r="AI47" s="174" t="e">
        <v>#N/A</v>
      </c>
      <c r="AJ47" s="173" t="e">
        <f t="shared" si="3"/>
        <v>#N/A</v>
      </c>
      <c r="AK47" s="170"/>
    </row>
    <row r="48" spans="1:37" ht="11.25" customHeight="1" x14ac:dyDescent="0.2">
      <c r="A48" s="59" t="s">
        <v>116</v>
      </c>
      <c r="B48" s="60" t="s">
        <v>51</v>
      </c>
      <c r="C48" s="61">
        <v>2</v>
      </c>
      <c r="D48" s="61" t="s">
        <v>6</v>
      </c>
      <c r="E48" s="61" t="s">
        <v>8</v>
      </c>
      <c r="F48" s="61" t="s">
        <v>7</v>
      </c>
      <c r="G48" s="61" t="s">
        <v>27</v>
      </c>
      <c r="H48" s="62" t="str">
        <f t="shared" si="12"/>
        <v>USDFedFunds</v>
      </c>
      <c r="I48" s="63" t="str">
        <f t="shared" si="13"/>
        <v>USDAM3L21M_LCHQuote</v>
      </c>
      <c r="J48" s="176" t="str">
        <f t="shared" si="14"/>
        <v>USD3LFF21M_LCHQuote</v>
      </c>
      <c r="K48" s="64"/>
      <c r="M48" s="10" t="str">
        <f t="shared" si="10"/>
        <v>BasSw</v>
      </c>
      <c r="N48" s="94" t="str">
        <f t="shared" si="11"/>
        <v>obj_0041b#0002</v>
      </c>
      <c r="O48" s="146" t="str">
        <f>IFERROR(_xll.qlRateHelperQuoteName(N48,Trigger),"--")</f>
        <v>USDAM3L5Y_LCHQuote</v>
      </c>
      <c r="P48" s="98">
        <f>IFERROR(_xll.qlRateHelperQuoteValue($N48,Trigger),"--")</f>
        <v>1.5780499999999999E-2</v>
      </c>
      <c r="Q48" s="97" t="b">
        <v>1</v>
      </c>
      <c r="R48" s="94">
        <v>50</v>
      </c>
      <c r="S48" s="94">
        <v>1</v>
      </c>
      <c r="T48" s="99">
        <f>IFERROR(_xll.qlRateHelperEarliestDate(N48,Trigger),"--")</f>
        <v>42338</v>
      </c>
      <c r="U48" s="99">
        <f>IFERROR(_xll.qlRateHelperPillarDate(N48,Trigger),"--")</f>
        <v>44165</v>
      </c>
      <c r="W48" s="4" t="str">
        <f t="shared" si="15"/>
        <v/>
      </c>
      <c r="X48" s="4" t="e">
        <v>#N/A</v>
      </c>
      <c r="Y48" s="4" t="str">
        <f>IFERROR(_xll.qlRateHelperQuoteName(X48,Trigger),"")</f>
        <v/>
      </c>
      <c r="Z48" s="70" t="str">
        <f>IFERROR(_xll.qlRateHelperRate(X48,Trigger),"")</f>
        <v/>
      </c>
      <c r="AA48" s="104" t="str">
        <f>IF(ISERROR(_xll.qlSwapRateHelperSpread($X48)),IF(ISERROR(_xll.qlFuturesRateHelperConvexityAdjustment($X48)),"",_xll.qlFuturesRateHelperConvexityAdjustment($X48)),_xll.qlSwapRateHelperSpread($X48))</f>
        <v/>
      </c>
      <c r="AB48" s="5" t="str">
        <f>IFERROR(_xll.qlRateHelperEarliestDate(X48,Trigger),"")</f>
        <v/>
      </c>
      <c r="AC48" s="5" t="str">
        <f>IFERROR(_xll.qlRateHelperPillarDate(X48,Trigger),"")</f>
        <v/>
      </c>
      <c r="AD48" s="70" t="e">
        <v>#N/A</v>
      </c>
      <c r="AE48" s="77" t="e">
        <v>#N/A</v>
      </c>
      <c r="AF48" s="169" t="e">
        <v>#N/A</v>
      </c>
      <c r="AG48" s="170" t="e">
        <v>#N/A</v>
      </c>
      <c r="AH48" s="172" t="e">
        <f t="shared" si="2"/>
        <v>#N/A</v>
      </c>
      <c r="AI48" s="174" t="e">
        <v>#N/A</v>
      </c>
      <c r="AJ48" s="173" t="e">
        <f t="shared" si="3"/>
        <v>#N/A</v>
      </c>
      <c r="AK48" s="170"/>
    </row>
    <row r="49" spans="1:37" ht="11.25" customHeight="1" x14ac:dyDescent="0.2">
      <c r="A49" s="59" t="s">
        <v>116</v>
      </c>
      <c r="B49" s="60" t="s">
        <v>52</v>
      </c>
      <c r="C49" s="61">
        <v>2</v>
      </c>
      <c r="D49" s="61" t="s">
        <v>6</v>
      </c>
      <c r="E49" s="61" t="s">
        <v>8</v>
      </c>
      <c r="F49" s="61" t="s">
        <v>7</v>
      </c>
      <c r="G49" s="61" t="s">
        <v>27</v>
      </c>
      <c r="H49" s="62" t="str">
        <f t="shared" si="12"/>
        <v>USDFedFunds</v>
      </c>
      <c r="I49" s="63" t="str">
        <f t="shared" si="13"/>
        <v>USDAM3L2Y_LCHQuote</v>
      </c>
      <c r="J49" s="176" t="str">
        <f t="shared" si="14"/>
        <v>USD3LFF2Y_LCHQuote</v>
      </c>
      <c r="K49" s="64"/>
      <c r="M49" s="10" t="str">
        <f t="shared" si="10"/>
        <v>BasSw</v>
      </c>
      <c r="N49" s="94" t="str">
        <f t="shared" si="11"/>
        <v>obj_00417#0002</v>
      </c>
      <c r="O49" s="146" t="str">
        <f>IFERROR(_xll.qlRateHelperQuoteName(N49,Trigger),"--")</f>
        <v>USDAM3L6Y_LCHQuote</v>
      </c>
      <c r="P49" s="98">
        <f>IFERROR(_xll.qlRateHelperQuoteValue($N49,Trigger),"--")</f>
        <v>1.71755E-2</v>
      </c>
      <c r="Q49" s="97" t="b">
        <v>1</v>
      </c>
      <c r="R49" s="94">
        <v>50</v>
      </c>
      <c r="S49" s="94">
        <v>1</v>
      </c>
      <c r="T49" s="99">
        <f>IFERROR(_xll.qlRateHelperEarliestDate(N49,Trigger),"--")</f>
        <v>42338</v>
      </c>
      <c r="U49" s="99">
        <f>IFERROR(_xll.qlRateHelperPillarDate(N49,Trigger),"--")</f>
        <v>44530</v>
      </c>
      <c r="W49" s="4" t="str">
        <f t="shared" si="15"/>
        <v/>
      </c>
      <c r="X49" s="4" t="e">
        <v>#N/A</v>
      </c>
      <c r="Y49" s="4" t="str">
        <f>IFERROR(_xll.qlRateHelperQuoteName(X49,Trigger),"")</f>
        <v/>
      </c>
      <c r="Z49" s="70" t="str">
        <f>IFERROR(_xll.qlRateHelperRate(X49,Trigger),"")</f>
        <v/>
      </c>
      <c r="AA49" s="104" t="str">
        <f>IF(ISERROR(_xll.qlSwapRateHelperSpread($X49)),IF(ISERROR(_xll.qlFuturesRateHelperConvexityAdjustment($X49)),"",_xll.qlFuturesRateHelperConvexityAdjustment($X49)),_xll.qlSwapRateHelperSpread($X49))</f>
        <v/>
      </c>
      <c r="AB49" s="5" t="str">
        <f>IFERROR(_xll.qlRateHelperEarliestDate(X49,Trigger),"")</f>
        <v/>
      </c>
      <c r="AC49" s="5" t="str">
        <f>IFERROR(_xll.qlRateHelperPillarDate(X49,Trigger),"")</f>
        <v/>
      </c>
      <c r="AD49" s="70" t="e">
        <v>#N/A</v>
      </c>
      <c r="AE49" s="77" t="e">
        <v>#N/A</v>
      </c>
      <c r="AF49" s="169" t="e">
        <v>#N/A</v>
      </c>
      <c r="AG49" s="170" t="e">
        <v>#N/A</v>
      </c>
      <c r="AH49" s="172" t="e">
        <f t="shared" si="2"/>
        <v>#N/A</v>
      </c>
      <c r="AI49" s="174" t="e">
        <v>#N/A</v>
      </c>
      <c r="AJ49" s="173" t="e">
        <f t="shared" si="3"/>
        <v>#N/A</v>
      </c>
      <c r="AK49" s="170"/>
    </row>
    <row r="50" spans="1:37" ht="11.25" customHeight="1" x14ac:dyDescent="0.2">
      <c r="A50" s="59" t="s">
        <v>116</v>
      </c>
      <c r="B50" s="60" t="s">
        <v>53</v>
      </c>
      <c r="C50" s="61">
        <v>2</v>
      </c>
      <c r="D50" s="61" t="s">
        <v>6</v>
      </c>
      <c r="E50" s="61" t="s">
        <v>8</v>
      </c>
      <c r="F50" s="61" t="s">
        <v>7</v>
      </c>
      <c r="G50" s="61" t="s">
        <v>27</v>
      </c>
      <c r="H50" s="62" t="str">
        <f t="shared" si="12"/>
        <v>USDFedFunds</v>
      </c>
      <c r="I50" s="63" t="str">
        <f t="shared" si="13"/>
        <v>USDAM3L3Y_LCHQuote</v>
      </c>
      <c r="J50" s="176" t="str">
        <f t="shared" si="14"/>
        <v>USD3LFF3Y_LCHQuote</v>
      </c>
      <c r="K50" s="64" t="str">
        <f>_xll.qlOISRateHelper2(,C50,B50,I50,H50,,E50,J50,Permanent,Trigger,ObjectOverwrite)</f>
        <v>obj_00414#0002</v>
      </c>
      <c r="M50" s="10" t="str">
        <f t="shared" si="10"/>
        <v>BasSw</v>
      </c>
      <c r="N50" s="94" t="str">
        <f t="shared" si="11"/>
        <v>obj_0041e#0002</v>
      </c>
      <c r="O50" s="146" t="str">
        <f>IFERROR(_xll.qlRateHelperQuoteName(N50,Trigger),"--")</f>
        <v>USDAM3L7Y_LCHQuote</v>
      </c>
      <c r="P50" s="98">
        <f>IFERROR(_xll.qlRateHelperQuoteValue($N50,Trigger),"--")</f>
        <v>1.8283000000000001E-2</v>
      </c>
      <c r="Q50" s="97" t="b">
        <v>1</v>
      </c>
      <c r="R50" s="94">
        <v>50</v>
      </c>
      <c r="S50" s="94">
        <v>1</v>
      </c>
      <c r="T50" s="99">
        <f>IFERROR(_xll.qlRateHelperEarliestDate(N50,Trigger),"--")</f>
        <v>42338</v>
      </c>
      <c r="U50" s="99">
        <f>IFERROR(_xll.qlRateHelperPillarDate(N50,Trigger),"--")</f>
        <v>44895</v>
      </c>
      <c r="W50" s="4" t="str">
        <f t="shared" si="15"/>
        <v/>
      </c>
      <c r="X50" s="4" t="e">
        <v>#N/A</v>
      </c>
      <c r="Y50" s="4" t="str">
        <f>IFERROR(_xll.qlRateHelperQuoteName(X50,Trigger),"")</f>
        <v/>
      </c>
      <c r="Z50" s="70" t="str">
        <f>IFERROR(_xll.qlRateHelperRate(X50,Trigger),"")</f>
        <v/>
      </c>
      <c r="AA50" s="104" t="str">
        <f>IF(ISERROR(_xll.qlSwapRateHelperSpread($X50)),IF(ISERROR(_xll.qlFuturesRateHelperConvexityAdjustment($X50)),"",_xll.qlFuturesRateHelperConvexityAdjustment($X50)),_xll.qlSwapRateHelperSpread($X50))</f>
        <v/>
      </c>
      <c r="AB50" s="5" t="str">
        <f>IFERROR(_xll.qlRateHelperEarliestDate(X50,Trigger),"")</f>
        <v/>
      </c>
      <c r="AC50" s="5" t="str">
        <f>IFERROR(_xll.qlRateHelperPillarDate(X50,Trigger),"")</f>
        <v/>
      </c>
      <c r="AD50" s="70" t="e">
        <v>#N/A</v>
      </c>
      <c r="AE50" s="77" t="e">
        <v>#N/A</v>
      </c>
      <c r="AF50" s="169" t="e">
        <v>#N/A</v>
      </c>
      <c r="AG50" s="170" t="e">
        <v>#N/A</v>
      </c>
      <c r="AH50" s="172" t="e">
        <f t="shared" si="2"/>
        <v>#N/A</v>
      </c>
      <c r="AI50" s="174" t="e">
        <v>#N/A</v>
      </c>
      <c r="AJ50" s="173" t="e">
        <f t="shared" si="3"/>
        <v>#N/A</v>
      </c>
      <c r="AK50" s="170"/>
    </row>
    <row r="51" spans="1:37" ht="11.25" customHeight="1" x14ac:dyDescent="0.2">
      <c r="A51" s="59" t="s">
        <v>116</v>
      </c>
      <c r="B51" s="60" t="s">
        <v>54</v>
      </c>
      <c r="C51" s="61">
        <v>2</v>
      </c>
      <c r="D51" s="61" t="s">
        <v>6</v>
      </c>
      <c r="E51" s="61" t="s">
        <v>8</v>
      </c>
      <c r="F51" s="61" t="s">
        <v>7</v>
      </c>
      <c r="G51" s="61" t="s">
        <v>27</v>
      </c>
      <c r="H51" s="62" t="str">
        <f t="shared" si="12"/>
        <v>USDFedFunds</v>
      </c>
      <c r="I51" s="63" t="str">
        <f t="shared" si="13"/>
        <v>USDAM3L4Y_LCHQuote</v>
      </c>
      <c r="J51" s="176" t="str">
        <f t="shared" si="14"/>
        <v>USD3LFF4Y_LCHQuote</v>
      </c>
      <c r="K51" s="64" t="str">
        <f>_xll.qlOISRateHelper2(,C51,B51,I51,H51,,E51,J51,Permanent,Trigger,ObjectOverwrite)</f>
        <v>obj_0041d#0002</v>
      </c>
      <c r="M51" s="10" t="str">
        <f t="shared" si="10"/>
        <v>BasSw</v>
      </c>
      <c r="N51" s="94" t="str">
        <f t="shared" si="11"/>
        <v>obj_0041c#0002</v>
      </c>
      <c r="O51" s="146" t="str">
        <f>IFERROR(_xll.qlRateHelperQuoteName(N51,Trigger),"--")</f>
        <v>USDAM3L8Y_LCHQuote</v>
      </c>
      <c r="P51" s="98">
        <f>IFERROR(_xll.qlRateHelperQuoteValue($N51,Trigger),"--")</f>
        <v>1.92465E-2</v>
      </c>
      <c r="Q51" s="97" t="b">
        <v>1</v>
      </c>
      <c r="R51" s="94">
        <v>50</v>
      </c>
      <c r="S51" s="94">
        <v>1</v>
      </c>
      <c r="T51" s="99">
        <f>IFERROR(_xll.qlRateHelperEarliestDate(N51,Trigger),"--")</f>
        <v>42338</v>
      </c>
      <c r="U51" s="99">
        <f>IFERROR(_xll.qlRateHelperPillarDate(N51,Trigger),"--")</f>
        <v>45260</v>
      </c>
      <c r="W51" s="4" t="str">
        <f t="shared" si="15"/>
        <v/>
      </c>
      <c r="X51" s="4" t="e">
        <v>#N/A</v>
      </c>
      <c r="Y51" s="4" t="str">
        <f>IFERROR(_xll.qlRateHelperQuoteName(X51,Trigger),"")</f>
        <v/>
      </c>
      <c r="Z51" s="70" t="str">
        <f>IFERROR(_xll.qlRateHelperRate(X51,Trigger),"")</f>
        <v/>
      </c>
      <c r="AA51" s="104" t="str">
        <f>IF(ISERROR(_xll.qlSwapRateHelperSpread($X51)),IF(ISERROR(_xll.qlFuturesRateHelperConvexityAdjustment($X51)),"",_xll.qlFuturesRateHelperConvexityAdjustment($X51)),_xll.qlSwapRateHelperSpread($X51))</f>
        <v/>
      </c>
      <c r="AB51" s="5" t="str">
        <f>IFERROR(_xll.qlRateHelperEarliestDate(X51,Trigger),"")</f>
        <v/>
      </c>
      <c r="AC51" s="5" t="str">
        <f>IFERROR(_xll.qlRateHelperPillarDate(X51,Trigger),"")</f>
        <v/>
      </c>
      <c r="AD51" s="70" t="e">
        <v>#N/A</v>
      </c>
      <c r="AE51" s="77" t="e">
        <v>#N/A</v>
      </c>
      <c r="AF51" s="169" t="e">
        <v>#N/A</v>
      </c>
      <c r="AG51" s="170" t="e">
        <v>#N/A</v>
      </c>
      <c r="AH51" s="172" t="e">
        <f t="shared" si="2"/>
        <v>#N/A</v>
      </c>
      <c r="AI51" s="174" t="e">
        <v>#N/A</v>
      </c>
      <c r="AJ51" s="173" t="e">
        <f t="shared" si="3"/>
        <v>#N/A</v>
      </c>
      <c r="AK51" s="170"/>
    </row>
    <row r="52" spans="1:37" ht="11.25" customHeight="1" x14ac:dyDescent="0.2">
      <c r="A52" s="59" t="s">
        <v>116</v>
      </c>
      <c r="B52" s="60" t="s">
        <v>55</v>
      </c>
      <c r="C52" s="61">
        <v>2</v>
      </c>
      <c r="D52" s="61" t="s">
        <v>6</v>
      </c>
      <c r="E52" s="61" t="s">
        <v>8</v>
      </c>
      <c r="F52" s="61" t="s">
        <v>7</v>
      </c>
      <c r="G52" s="61" t="s">
        <v>27</v>
      </c>
      <c r="H52" s="62" t="str">
        <f t="shared" si="12"/>
        <v>USDFedFunds</v>
      </c>
      <c r="I52" s="63" t="str">
        <f t="shared" si="13"/>
        <v>USDAM3L5Y_LCHQuote</v>
      </c>
      <c r="J52" s="176" t="str">
        <f t="shared" si="14"/>
        <v>USD3LFF5Y_LCHQuote</v>
      </c>
      <c r="K52" s="64" t="str">
        <f>_xll.qlOISRateHelper2(,C52,B52,I52,H52,,E52,J52,Permanent,Trigger,ObjectOverwrite)</f>
        <v>obj_0041b#0002</v>
      </c>
      <c r="M52" s="10" t="str">
        <f t="shared" si="10"/>
        <v>BasSw</v>
      </c>
      <c r="N52" s="94" t="str">
        <f t="shared" si="11"/>
        <v>obj_00418#0002</v>
      </c>
      <c r="O52" s="146" t="str">
        <f>IFERROR(_xll.qlRateHelperQuoteName(N52,Trigger),"--")</f>
        <v>USDAM3L9Y_LCHQuote</v>
      </c>
      <c r="P52" s="98">
        <f>IFERROR(_xll.qlRateHelperQuoteValue($N52,Trigger),"--")</f>
        <v>2.0109500000000002E-2</v>
      </c>
      <c r="Q52" s="97" t="b">
        <v>1</v>
      </c>
      <c r="R52" s="94">
        <v>50</v>
      </c>
      <c r="S52" s="94">
        <v>1</v>
      </c>
      <c r="T52" s="99">
        <f>IFERROR(_xll.qlRateHelperEarliestDate(N52,Trigger),"--")</f>
        <v>42338</v>
      </c>
      <c r="U52" s="99">
        <f>IFERROR(_xll.qlRateHelperPillarDate(N52,Trigger),"--")</f>
        <v>45625</v>
      </c>
      <c r="W52" s="4" t="str">
        <f t="shared" si="15"/>
        <v/>
      </c>
      <c r="X52" s="4" t="e">
        <v>#N/A</v>
      </c>
      <c r="Y52" s="4" t="str">
        <f>IFERROR(_xll.qlRateHelperQuoteName(X52,Trigger),"")</f>
        <v/>
      </c>
      <c r="Z52" s="70" t="str">
        <f>IFERROR(_xll.qlRateHelperRate(X52,Trigger),"")</f>
        <v/>
      </c>
      <c r="AA52" s="104" t="str">
        <f>IF(ISERROR(_xll.qlSwapRateHelperSpread($X52)),IF(ISERROR(_xll.qlFuturesRateHelperConvexityAdjustment($X52)),"",_xll.qlFuturesRateHelperConvexityAdjustment($X52)),_xll.qlSwapRateHelperSpread($X52))</f>
        <v/>
      </c>
      <c r="AB52" s="5" t="str">
        <f>IFERROR(_xll.qlRateHelperEarliestDate(X52,Trigger),"")</f>
        <v/>
      </c>
      <c r="AC52" s="5" t="str">
        <f>IFERROR(_xll.qlRateHelperPillarDate(X52,Trigger),"")</f>
        <v/>
      </c>
      <c r="AD52" s="70" t="e">
        <v>#N/A</v>
      </c>
      <c r="AE52" s="77" t="e">
        <v>#N/A</v>
      </c>
      <c r="AF52" s="169" t="e">
        <v>#N/A</v>
      </c>
      <c r="AG52" s="170" t="e">
        <v>#N/A</v>
      </c>
      <c r="AH52" s="172" t="e">
        <f t="shared" si="2"/>
        <v>#N/A</v>
      </c>
      <c r="AI52" s="174" t="e">
        <v>#N/A</v>
      </c>
      <c r="AJ52" s="173" t="e">
        <f t="shared" si="3"/>
        <v>#N/A</v>
      </c>
      <c r="AK52" s="170"/>
    </row>
    <row r="53" spans="1:37" ht="11.25" customHeight="1" x14ac:dyDescent="0.2">
      <c r="A53" s="59" t="s">
        <v>116</v>
      </c>
      <c r="B53" s="60" t="s">
        <v>56</v>
      </c>
      <c r="C53" s="61">
        <v>2</v>
      </c>
      <c r="D53" s="61" t="s">
        <v>6</v>
      </c>
      <c r="E53" s="61" t="s">
        <v>8</v>
      </c>
      <c r="F53" s="61" t="s">
        <v>7</v>
      </c>
      <c r="G53" s="61" t="s">
        <v>27</v>
      </c>
      <c r="H53" s="62" t="str">
        <f t="shared" si="12"/>
        <v>USDFedFunds</v>
      </c>
      <c r="I53" s="63" t="str">
        <f t="shared" si="13"/>
        <v>USDAM3L6Y_LCHQuote</v>
      </c>
      <c r="J53" s="176" t="str">
        <f t="shared" si="14"/>
        <v>USD3LFF6Y_LCHQuote</v>
      </c>
      <c r="K53" s="64" t="str">
        <f>_xll.qlOISRateHelper2(,C53,B53,I53,H53,,E53,J53,Permanent,Trigger,ObjectOverwrite)</f>
        <v>obj_00417#0002</v>
      </c>
      <c r="M53" s="10" t="str">
        <f t="shared" si="10"/>
        <v>BasSw</v>
      </c>
      <c r="N53" s="94" t="str">
        <f t="shared" si="11"/>
        <v>obj_00410#0002</v>
      </c>
      <c r="O53" s="146" t="str">
        <f>IFERROR(_xll.qlRateHelperQuoteName(N53,Trigger),"--")</f>
        <v>USDAM3L10Y_LCHQuote</v>
      </c>
      <c r="P53" s="98">
        <f>IFERROR(_xll.qlRateHelperQuoteValue($N53,Trigger),"--")</f>
        <v>2.0827999999999999E-2</v>
      </c>
      <c r="Q53" s="97" t="b">
        <v>1</v>
      </c>
      <c r="R53" s="94">
        <v>50</v>
      </c>
      <c r="S53" s="94">
        <v>1</v>
      </c>
      <c r="T53" s="99">
        <f>IFERROR(_xll.qlRateHelperEarliestDate(N53,Trigger),"--")</f>
        <v>42338</v>
      </c>
      <c r="U53" s="99">
        <f>IFERROR(_xll.qlRateHelperPillarDate(N53,Trigger),"--")</f>
        <v>45989</v>
      </c>
      <c r="W53" s="4" t="str">
        <f t="shared" si="15"/>
        <v/>
      </c>
      <c r="X53" s="4" t="e">
        <v>#N/A</v>
      </c>
      <c r="Y53" s="4" t="str">
        <f>IFERROR(_xll.qlRateHelperQuoteName(X53,Trigger),"")</f>
        <v/>
      </c>
      <c r="Z53" s="70" t="str">
        <f>IFERROR(_xll.qlRateHelperRate(X53,Trigger),"")</f>
        <v/>
      </c>
      <c r="AA53" s="104" t="str">
        <f>IF(ISERROR(_xll.qlSwapRateHelperSpread($X53)),IF(ISERROR(_xll.qlFuturesRateHelperConvexityAdjustment($X53)),"",_xll.qlFuturesRateHelperConvexityAdjustment($X53)),_xll.qlSwapRateHelperSpread($X53))</f>
        <v/>
      </c>
      <c r="AB53" s="5" t="str">
        <f>IFERROR(_xll.qlRateHelperEarliestDate(X53,Trigger),"")</f>
        <v/>
      </c>
      <c r="AC53" s="5" t="str">
        <f>IFERROR(_xll.qlRateHelperPillarDate(X53,Trigger),"")</f>
        <v/>
      </c>
      <c r="AD53" s="70" t="e">
        <v>#N/A</v>
      </c>
      <c r="AE53" s="77" t="e">
        <v>#N/A</v>
      </c>
      <c r="AF53" s="169" t="e">
        <v>#N/A</v>
      </c>
      <c r="AG53" s="170" t="e">
        <v>#N/A</v>
      </c>
      <c r="AH53" s="172" t="e">
        <f t="shared" si="2"/>
        <v>#N/A</v>
      </c>
      <c r="AI53" s="174" t="e">
        <v>#N/A</v>
      </c>
      <c r="AJ53" s="173" t="e">
        <f t="shared" si="3"/>
        <v>#N/A</v>
      </c>
      <c r="AK53" s="170"/>
    </row>
    <row r="54" spans="1:37" ht="11.25" customHeight="1" x14ac:dyDescent="0.2">
      <c r="A54" s="59" t="s">
        <v>116</v>
      </c>
      <c r="B54" s="60" t="s">
        <v>57</v>
      </c>
      <c r="C54" s="61">
        <v>2</v>
      </c>
      <c r="D54" s="61" t="s">
        <v>6</v>
      </c>
      <c r="E54" s="61" t="s">
        <v>8</v>
      </c>
      <c r="F54" s="61" t="s">
        <v>7</v>
      </c>
      <c r="G54" s="61" t="s">
        <v>27</v>
      </c>
      <c r="H54" s="62" t="str">
        <f t="shared" si="12"/>
        <v>USDFedFunds</v>
      </c>
      <c r="I54" s="63" t="str">
        <f t="shared" si="13"/>
        <v>USDAM3L7Y_LCHQuote</v>
      </c>
      <c r="J54" s="176" t="str">
        <f t="shared" si="14"/>
        <v>USD3LFF7Y_LCHQuote</v>
      </c>
      <c r="K54" s="64" t="str">
        <f>_xll.qlOISRateHelper2(,C54,B54,I54,H54,,E54,J54,Permanent,Trigger,ObjectOverwrite)</f>
        <v>obj_0041e#0002</v>
      </c>
      <c r="M54" s="10" t="str">
        <f t="shared" si="10"/>
        <v>BasSw</v>
      </c>
      <c r="N54" s="94" t="str">
        <f t="shared" si="11"/>
        <v>--</v>
      </c>
      <c r="O54" s="146" t="str">
        <f>IFERROR(_xll.qlRateHelperQuoteName(N54,Trigger),"--")</f>
        <v>--</v>
      </c>
      <c r="P54" s="98" t="str">
        <f>IFERROR(_xll.qlRateHelperQuoteValue($N54,Trigger),"--")</f>
        <v>--</v>
      </c>
      <c r="Q54" s="97" t="b">
        <v>0</v>
      </c>
      <c r="R54" s="94">
        <v>50</v>
      </c>
      <c r="S54" s="94">
        <v>1</v>
      </c>
      <c r="T54" s="99" t="str">
        <f>IFERROR(_xll.qlRateHelperEarliestDate(N54,Trigger),"--")</f>
        <v>--</v>
      </c>
      <c r="U54" s="99" t="str">
        <f>IFERROR(_xll.qlRateHelperPillarDate(N54,Trigger),"--")</f>
        <v>--</v>
      </c>
      <c r="W54" s="4" t="str">
        <f t="shared" si="15"/>
        <v/>
      </c>
      <c r="X54" s="4" t="e">
        <v>#N/A</v>
      </c>
      <c r="Y54" s="4" t="str">
        <f>IFERROR(_xll.qlRateHelperQuoteName(X54,Trigger),"")</f>
        <v/>
      </c>
      <c r="Z54" s="70" t="str">
        <f>IFERROR(_xll.qlRateHelperRate(X54,Trigger),"")</f>
        <v/>
      </c>
      <c r="AA54" s="104" t="str">
        <f>IF(ISERROR(_xll.qlSwapRateHelperSpread($X54)),IF(ISERROR(_xll.qlFuturesRateHelperConvexityAdjustment($X54)),"",_xll.qlFuturesRateHelperConvexityAdjustment($X54)),_xll.qlSwapRateHelperSpread($X54))</f>
        <v/>
      </c>
      <c r="AB54" s="5" t="str">
        <f>IFERROR(_xll.qlRateHelperEarliestDate(X54,Trigger),"")</f>
        <v/>
      </c>
      <c r="AC54" s="5" t="str">
        <f>IFERROR(_xll.qlRateHelperPillarDate(X54,Trigger),"")</f>
        <v/>
      </c>
      <c r="AD54" s="70" t="e">
        <v>#N/A</v>
      </c>
      <c r="AE54" s="77" t="e">
        <v>#N/A</v>
      </c>
      <c r="AF54" s="169" t="e">
        <v>#N/A</v>
      </c>
      <c r="AG54" s="170" t="e">
        <v>#N/A</v>
      </c>
      <c r="AH54" s="172" t="e">
        <f t="shared" si="2"/>
        <v>#N/A</v>
      </c>
      <c r="AI54" s="174" t="e">
        <v>#N/A</v>
      </c>
      <c r="AJ54" s="173" t="e">
        <f t="shared" si="3"/>
        <v>#N/A</v>
      </c>
      <c r="AK54" s="170"/>
    </row>
    <row r="55" spans="1:37" ht="11.25" customHeight="1" x14ac:dyDescent="0.2">
      <c r="A55" s="59" t="s">
        <v>116</v>
      </c>
      <c r="B55" s="60" t="s">
        <v>58</v>
      </c>
      <c r="C55" s="61">
        <v>2</v>
      </c>
      <c r="D55" s="61" t="s">
        <v>6</v>
      </c>
      <c r="E55" s="61" t="s">
        <v>8</v>
      </c>
      <c r="F55" s="61" t="s">
        <v>7</v>
      </c>
      <c r="G55" s="61" t="s">
        <v>27</v>
      </c>
      <c r="H55" s="62" t="str">
        <f t="shared" si="12"/>
        <v>USDFedFunds</v>
      </c>
      <c r="I55" s="63" t="str">
        <f t="shared" si="13"/>
        <v>USDAM3L8Y_LCHQuote</v>
      </c>
      <c r="J55" s="176" t="str">
        <f t="shared" si="14"/>
        <v>USD3LFF8Y_LCHQuote</v>
      </c>
      <c r="K55" s="64" t="str">
        <f>_xll.qlOISRateHelper2(,C55,B55,I55,H55,,E55,J55,Permanent,Trigger,ObjectOverwrite)</f>
        <v>obj_0041c#0002</v>
      </c>
      <c r="M55" s="10" t="str">
        <f t="shared" si="10"/>
        <v>BasSw</v>
      </c>
      <c r="N55" s="94" t="str">
        <f t="shared" si="11"/>
        <v>obj_00411#0002</v>
      </c>
      <c r="O55" s="146" t="str">
        <f>IFERROR(_xll.qlRateHelperQuoteName(N55,Trigger),"--")</f>
        <v>USDAM3L12Y_LCHQuote</v>
      </c>
      <c r="P55" s="98">
        <f>IFERROR(_xll.qlRateHelperQuoteValue($N55,Trigger),"--")</f>
        <v>2.1975499999999995E-2</v>
      </c>
      <c r="Q55" s="97" t="b">
        <v>1</v>
      </c>
      <c r="R55" s="94">
        <v>50</v>
      </c>
      <c r="S55" s="94">
        <v>1</v>
      </c>
      <c r="T55" s="99">
        <f>IFERROR(_xll.qlRateHelperEarliestDate(N55,Trigger),"--")</f>
        <v>42338</v>
      </c>
      <c r="U55" s="99">
        <f>IFERROR(_xll.qlRateHelperPillarDate(N55,Trigger),"--")</f>
        <v>46721</v>
      </c>
      <c r="W55" s="4" t="str">
        <f t="shared" si="15"/>
        <v/>
      </c>
      <c r="X55" s="4" t="e">
        <v>#N/A</v>
      </c>
      <c r="Y55" s="4" t="str">
        <f>IFERROR(_xll.qlRateHelperQuoteName(X55,Trigger),"")</f>
        <v/>
      </c>
      <c r="Z55" s="70" t="str">
        <f>IFERROR(_xll.qlRateHelperRate(X55,Trigger),"")</f>
        <v/>
      </c>
      <c r="AA55" s="104" t="str">
        <f>IF(ISERROR(_xll.qlSwapRateHelperSpread($X55)),IF(ISERROR(_xll.qlFuturesRateHelperConvexityAdjustment($X55)),"",_xll.qlFuturesRateHelperConvexityAdjustment($X55)),_xll.qlSwapRateHelperSpread($X55))</f>
        <v/>
      </c>
      <c r="AB55" s="5" t="str">
        <f>IFERROR(_xll.qlRateHelperEarliestDate(X55,Trigger),"")</f>
        <v/>
      </c>
      <c r="AC55" s="5" t="str">
        <f>IFERROR(_xll.qlRateHelperPillarDate(X55,Trigger),"")</f>
        <v/>
      </c>
      <c r="AD55" s="70" t="e">
        <v>#N/A</v>
      </c>
      <c r="AE55" s="77" t="e">
        <v>#N/A</v>
      </c>
      <c r="AF55" s="169" t="e">
        <v>#N/A</v>
      </c>
      <c r="AG55" s="170" t="e">
        <v>#N/A</v>
      </c>
      <c r="AH55" s="172" t="e">
        <f t="shared" si="2"/>
        <v>#N/A</v>
      </c>
      <c r="AI55" s="174" t="e">
        <v>#N/A</v>
      </c>
      <c r="AJ55" s="173" t="e">
        <f t="shared" si="3"/>
        <v>#N/A</v>
      </c>
      <c r="AK55" s="170"/>
    </row>
    <row r="56" spans="1:37" ht="11.25" customHeight="1" x14ac:dyDescent="0.2">
      <c r="A56" s="59" t="s">
        <v>116</v>
      </c>
      <c r="B56" s="60" t="s">
        <v>59</v>
      </c>
      <c r="C56" s="61">
        <v>2</v>
      </c>
      <c r="D56" s="61" t="s">
        <v>6</v>
      </c>
      <c r="E56" s="61" t="s">
        <v>8</v>
      </c>
      <c r="F56" s="61" t="s">
        <v>7</v>
      </c>
      <c r="G56" s="61" t="s">
        <v>27</v>
      </c>
      <c r="H56" s="62" t="str">
        <f t="shared" si="12"/>
        <v>USDFedFunds</v>
      </c>
      <c r="I56" s="63" t="str">
        <f t="shared" si="13"/>
        <v>USDAM3L9Y_LCHQuote</v>
      </c>
      <c r="J56" s="176" t="str">
        <f t="shared" si="14"/>
        <v>USD3LFF9Y_LCHQuote</v>
      </c>
      <c r="K56" s="64" t="str">
        <f>_xll.qlOISRateHelper2(,C56,B56,I56,H56,,E56,J56,Permanent,Trigger,ObjectOverwrite)</f>
        <v>obj_00418#0002</v>
      </c>
      <c r="M56" s="10" t="str">
        <f t="shared" si="10"/>
        <v>BasSw</v>
      </c>
      <c r="N56" s="94" t="str">
        <f t="shared" si="11"/>
        <v>--</v>
      </c>
      <c r="O56" s="146" t="str">
        <f>IFERROR(_xll.qlRateHelperQuoteName(N56,Trigger),"--")</f>
        <v>--</v>
      </c>
      <c r="P56" s="98" t="str">
        <f>IFERROR(_xll.qlRateHelperQuoteValue($N56,Trigger),"--")</f>
        <v>--</v>
      </c>
      <c r="Q56" s="97" t="b">
        <v>0</v>
      </c>
      <c r="R56" s="94">
        <v>50</v>
      </c>
      <c r="S56" s="94">
        <v>1</v>
      </c>
      <c r="T56" s="99" t="str">
        <f>IFERROR(_xll.qlRateHelperEarliestDate(N56,Trigger),"--")</f>
        <v>--</v>
      </c>
      <c r="U56" s="99" t="str">
        <f>IFERROR(_xll.qlRateHelperPillarDate(N56,Trigger),"--")</f>
        <v>--</v>
      </c>
      <c r="W56" s="4" t="str">
        <f t="shared" si="15"/>
        <v/>
      </c>
      <c r="X56" s="4" t="e">
        <v>#N/A</v>
      </c>
      <c r="Y56" s="4" t="str">
        <f>IFERROR(_xll.qlRateHelperQuoteName(X56,Trigger),"")</f>
        <v/>
      </c>
      <c r="Z56" s="70" t="str">
        <f>IFERROR(_xll.qlRateHelperRate(X56,Trigger),"")</f>
        <v/>
      </c>
      <c r="AA56" s="104" t="str">
        <f>IF(ISERROR(_xll.qlSwapRateHelperSpread($X56)),IF(ISERROR(_xll.qlFuturesRateHelperConvexityAdjustment($X56)),"",_xll.qlFuturesRateHelperConvexityAdjustment($X56)),_xll.qlSwapRateHelperSpread($X56))</f>
        <v/>
      </c>
      <c r="AB56" s="5" t="str">
        <f>IFERROR(_xll.qlRateHelperEarliestDate(X56,Trigger),"")</f>
        <v/>
      </c>
      <c r="AC56" s="5" t="str">
        <f>IFERROR(_xll.qlRateHelperPillarDate(X56,Trigger),"")</f>
        <v/>
      </c>
      <c r="AD56" s="70" t="e">
        <v>#N/A</v>
      </c>
      <c r="AE56" s="77" t="e">
        <v>#N/A</v>
      </c>
      <c r="AF56" s="169" t="e">
        <v>#N/A</v>
      </c>
      <c r="AG56" s="170" t="e">
        <v>#N/A</v>
      </c>
      <c r="AH56" s="172" t="e">
        <f t="shared" si="2"/>
        <v>#N/A</v>
      </c>
      <c r="AI56" s="174" t="e">
        <v>#N/A</v>
      </c>
      <c r="AJ56" s="173" t="e">
        <f t="shared" si="3"/>
        <v>#N/A</v>
      </c>
      <c r="AK56" s="170"/>
    </row>
    <row r="57" spans="1:37" ht="11.25" customHeight="1" x14ac:dyDescent="0.2">
      <c r="A57" s="59" t="s">
        <v>116</v>
      </c>
      <c r="B57" s="60" t="s">
        <v>60</v>
      </c>
      <c r="C57" s="61">
        <v>2</v>
      </c>
      <c r="D57" s="61" t="s">
        <v>6</v>
      </c>
      <c r="E57" s="61" t="s">
        <v>8</v>
      </c>
      <c r="F57" s="61" t="s">
        <v>7</v>
      </c>
      <c r="G57" s="61" t="s">
        <v>27</v>
      </c>
      <c r="H57" s="62" t="str">
        <f t="shared" si="12"/>
        <v>USDFedFunds</v>
      </c>
      <c r="I57" s="63" t="str">
        <f t="shared" si="13"/>
        <v>USDAM3L10Y_LCHQuote</v>
      </c>
      <c r="J57" s="176" t="str">
        <f t="shared" si="14"/>
        <v>USD3LFF10Y_LCHQuote</v>
      </c>
      <c r="K57" s="64" t="str">
        <f>_xll.qlOISRateHelper2(,C57,B57,I57,H57,,E57,J57,Permanent,Trigger,ObjectOverwrite)</f>
        <v>obj_00410#0002</v>
      </c>
      <c r="M57" s="10" t="str">
        <f t="shared" si="10"/>
        <v>BasSw</v>
      </c>
      <c r="N57" s="94" t="str">
        <f t="shared" si="11"/>
        <v>--</v>
      </c>
      <c r="O57" s="146" t="str">
        <f>IFERROR(_xll.qlRateHelperQuoteName(N57,Trigger),"--")</f>
        <v>--</v>
      </c>
      <c r="P57" s="98" t="str">
        <f>IFERROR(_xll.qlRateHelperQuoteValue($N57,Trigger),"--")</f>
        <v>--</v>
      </c>
      <c r="Q57" s="97" t="b">
        <v>0</v>
      </c>
      <c r="R57" s="94">
        <v>50</v>
      </c>
      <c r="S57" s="94">
        <v>1</v>
      </c>
      <c r="T57" s="99" t="str">
        <f>IFERROR(_xll.qlRateHelperEarliestDate(N57,Trigger),"--")</f>
        <v>--</v>
      </c>
      <c r="U57" s="99" t="str">
        <f>IFERROR(_xll.qlRateHelperPillarDate(N57,Trigger),"--")</f>
        <v>--</v>
      </c>
      <c r="W57" s="4" t="str">
        <f t="shared" si="15"/>
        <v/>
      </c>
      <c r="X57" s="4" t="e">
        <v>#N/A</v>
      </c>
      <c r="Y57" s="4" t="str">
        <f>IFERROR(_xll.qlRateHelperQuoteName(X57,Trigger),"")</f>
        <v/>
      </c>
      <c r="Z57" s="70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5" t="str">
        <f>IFERROR(_xll.qlRateHelperEarliestDate(X57,Trigger),"")</f>
        <v/>
      </c>
      <c r="AC57" s="5" t="str">
        <f>IFERROR(_xll.qlRateHelperPillarDate(X57,Trigger),"")</f>
        <v/>
      </c>
      <c r="AD57" s="70" t="e">
        <v>#N/A</v>
      </c>
      <c r="AE57" s="77" t="e">
        <v>#N/A</v>
      </c>
      <c r="AF57" s="169" t="e">
        <v>#N/A</v>
      </c>
      <c r="AG57" s="170" t="e">
        <v>#N/A</v>
      </c>
      <c r="AH57" s="172" t="e">
        <f t="shared" si="2"/>
        <v>#N/A</v>
      </c>
      <c r="AI57" s="174" t="e">
        <v>#N/A</v>
      </c>
      <c r="AJ57" s="173" t="e">
        <f t="shared" si="3"/>
        <v>#N/A</v>
      </c>
      <c r="AK57" s="170"/>
    </row>
    <row r="58" spans="1:37" ht="11.25" customHeight="1" x14ac:dyDescent="0.2">
      <c r="A58" s="59" t="s">
        <v>116</v>
      </c>
      <c r="B58" s="60" t="s">
        <v>96</v>
      </c>
      <c r="C58" s="61">
        <v>2</v>
      </c>
      <c r="D58" s="61" t="s">
        <v>6</v>
      </c>
      <c r="E58" s="61" t="s">
        <v>8</v>
      </c>
      <c r="F58" s="61" t="s">
        <v>7</v>
      </c>
      <c r="G58" s="61" t="s">
        <v>27</v>
      </c>
      <c r="H58" s="62" t="str">
        <f t="shared" si="12"/>
        <v>USDFedFunds</v>
      </c>
      <c r="I58" s="63" t="str">
        <f t="shared" si="13"/>
        <v>USDAM3L11Y_LCHQuote</v>
      </c>
      <c r="J58" s="176" t="str">
        <f t="shared" si="14"/>
        <v>USD3LFF11Y_LCHQuote</v>
      </c>
      <c r="K58" s="64"/>
      <c r="M58" s="10" t="str">
        <f t="shared" si="10"/>
        <v>BasSw</v>
      </c>
      <c r="N58" s="94" t="str">
        <f t="shared" si="11"/>
        <v>obj_00419#0002</v>
      </c>
      <c r="O58" s="146" t="str">
        <f>IFERROR(_xll.qlRateHelperQuoteName(N58,Trigger),"--")</f>
        <v>USDAM3L15Y_LCHQuote</v>
      </c>
      <c r="P58" s="98">
        <f>IFERROR(_xll.qlRateHelperQuoteValue($N58,Trigger),"--")</f>
        <v>2.3182499999999998E-2</v>
      </c>
      <c r="Q58" s="97" t="b">
        <v>1</v>
      </c>
      <c r="R58" s="94">
        <v>50</v>
      </c>
      <c r="S58" s="94">
        <v>1</v>
      </c>
      <c r="T58" s="99">
        <f>IFERROR(_xll.qlRateHelperEarliestDate(N58,Trigger),"--")</f>
        <v>42338</v>
      </c>
      <c r="U58" s="99">
        <f>IFERROR(_xll.qlRateHelperPillarDate(N58,Trigger),"--")</f>
        <v>47816</v>
      </c>
      <c r="W58" s="4" t="str">
        <f t="shared" si="15"/>
        <v/>
      </c>
      <c r="X58" s="4" t="e">
        <v>#N/A</v>
      </c>
      <c r="Y58" s="4" t="str">
        <f>IFERROR(_xll.qlRateHelperQuoteName(X58,Trigger),"")</f>
        <v/>
      </c>
      <c r="Z58" s="70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5" t="str">
        <f>IFERROR(_xll.qlRateHelperEarliestDate(X58,Trigger),"")</f>
        <v/>
      </c>
      <c r="AC58" s="5" t="str">
        <f>IFERROR(_xll.qlRateHelperPillarDate(X58,Trigger),"")</f>
        <v/>
      </c>
      <c r="AD58" s="70" t="e">
        <v>#N/A</v>
      </c>
      <c r="AE58" s="77" t="e">
        <v>#N/A</v>
      </c>
      <c r="AF58" s="169" t="e">
        <v>#N/A</v>
      </c>
      <c r="AG58" s="170" t="e">
        <v>#N/A</v>
      </c>
      <c r="AH58" s="172" t="e">
        <f t="shared" si="2"/>
        <v>#N/A</v>
      </c>
      <c r="AI58" s="174" t="e">
        <v>#N/A</v>
      </c>
      <c r="AJ58" s="173" t="e">
        <f t="shared" si="3"/>
        <v>#N/A</v>
      </c>
      <c r="AK58" s="170"/>
    </row>
    <row r="59" spans="1:37" ht="11.25" customHeight="1" x14ac:dyDescent="0.2">
      <c r="A59" s="59" t="s">
        <v>116</v>
      </c>
      <c r="B59" s="60" t="s">
        <v>61</v>
      </c>
      <c r="C59" s="61">
        <v>2</v>
      </c>
      <c r="D59" s="61" t="s">
        <v>6</v>
      </c>
      <c r="E59" s="61" t="s">
        <v>8</v>
      </c>
      <c r="F59" s="61" t="s">
        <v>7</v>
      </c>
      <c r="G59" s="61" t="s">
        <v>27</v>
      </c>
      <c r="H59" s="62" t="str">
        <f t="shared" si="12"/>
        <v>USDFedFunds</v>
      </c>
      <c r="I59" s="63" t="str">
        <f t="shared" si="13"/>
        <v>USDAM3L12Y_LCHQuote</v>
      </c>
      <c r="J59" s="176" t="str">
        <f t="shared" si="14"/>
        <v>USD3LFF12Y_LCHQuote</v>
      </c>
      <c r="K59" s="64" t="str">
        <f>_xll.qlOISRateHelper2(,C59,B59,I59,H59,,E59,J59,Permanent,Trigger,ObjectOverwrite)</f>
        <v>obj_00411#0002</v>
      </c>
      <c r="M59" s="10" t="str">
        <f t="shared" si="10"/>
        <v>BasSw</v>
      </c>
      <c r="N59" s="94" t="str">
        <f t="shared" si="11"/>
        <v>--</v>
      </c>
      <c r="O59" s="146" t="str">
        <f>IFERROR(_xll.qlRateHelperQuoteName(N59,Trigger),"--")</f>
        <v>--</v>
      </c>
      <c r="P59" s="98" t="str">
        <f>IFERROR(_xll.qlRateHelperQuoteValue($N59,Trigger),"--")</f>
        <v>--</v>
      </c>
      <c r="Q59" s="97" t="b">
        <v>0</v>
      </c>
      <c r="R59" s="94">
        <v>50</v>
      </c>
      <c r="S59" s="94">
        <v>1</v>
      </c>
      <c r="T59" s="99" t="str">
        <f>IFERROR(_xll.qlRateHelperEarliestDate(N59,Trigger),"--")</f>
        <v>--</v>
      </c>
      <c r="U59" s="99" t="str">
        <f>IFERROR(_xll.qlRateHelperPillarDate(N59,Trigger),"--")</f>
        <v>--</v>
      </c>
      <c r="W59" s="4" t="str">
        <f t="shared" si="15"/>
        <v/>
      </c>
      <c r="X59" s="4" t="e">
        <v>#N/A</v>
      </c>
      <c r="Y59" s="4" t="str">
        <f>IFERROR(_xll.qlRateHelperQuoteName(X59,Trigger),"")</f>
        <v/>
      </c>
      <c r="Z59" s="70" t="str">
        <f>IFERROR(_xll.qlRateHelperRate(X59,Trigger),"")</f>
        <v/>
      </c>
      <c r="AA59" s="104" t="str">
        <f>IF(ISERROR(_xll.qlSwapRateHelperSpread($X59)),IF(ISERROR(_xll.qlFuturesRateHelperConvexityAdjustment($X59)),"",_xll.qlFuturesRateHelperConvexityAdjustment($X59)),_xll.qlSwapRateHelperSpread($X59))</f>
        <v/>
      </c>
      <c r="AB59" s="5" t="str">
        <f>IFERROR(_xll.qlRateHelperEarliestDate(X59,Trigger),"")</f>
        <v/>
      </c>
      <c r="AC59" s="5" t="str">
        <f>IFERROR(_xll.qlRateHelperPillarDate(X59,Trigger),"")</f>
        <v/>
      </c>
      <c r="AD59" s="70" t="e">
        <v>#N/A</v>
      </c>
      <c r="AE59" s="77" t="e">
        <v>#N/A</v>
      </c>
      <c r="AF59" s="169" t="e">
        <v>#N/A</v>
      </c>
      <c r="AG59" s="170" t="e">
        <v>#N/A</v>
      </c>
      <c r="AH59" s="172" t="e">
        <f t="shared" si="2"/>
        <v>#N/A</v>
      </c>
      <c r="AI59" s="174" t="e">
        <v>#N/A</v>
      </c>
      <c r="AJ59" s="173" t="e">
        <f t="shared" si="3"/>
        <v>#N/A</v>
      </c>
      <c r="AK59" s="170"/>
    </row>
    <row r="60" spans="1:37" ht="11.25" customHeight="1" x14ac:dyDescent="0.2">
      <c r="A60" s="59" t="s">
        <v>116</v>
      </c>
      <c r="B60" s="60" t="s">
        <v>97</v>
      </c>
      <c r="C60" s="61">
        <v>2</v>
      </c>
      <c r="D60" s="61" t="s">
        <v>6</v>
      </c>
      <c r="E60" s="61" t="s">
        <v>8</v>
      </c>
      <c r="F60" s="61" t="s">
        <v>7</v>
      </c>
      <c r="G60" s="61" t="s">
        <v>27</v>
      </c>
      <c r="H60" s="62" t="str">
        <f t="shared" si="12"/>
        <v>USDFedFunds</v>
      </c>
      <c r="I60" s="63" t="str">
        <f t="shared" si="13"/>
        <v>USDAM3L13Y_LCHQuote</v>
      </c>
      <c r="J60" s="176" t="str">
        <f t="shared" si="14"/>
        <v>USD3LFF13Y_LCHQuote</v>
      </c>
      <c r="K60" s="64"/>
      <c r="M60" s="10" t="str">
        <f t="shared" si="10"/>
        <v>BasSw</v>
      </c>
      <c r="N60" s="94" t="str">
        <f t="shared" si="11"/>
        <v>--</v>
      </c>
      <c r="O60" s="146" t="str">
        <f>IFERROR(_xll.qlRateHelperQuoteName(N60,Trigger),"--")</f>
        <v>--</v>
      </c>
      <c r="P60" s="98" t="str">
        <f>IFERROR(_xll.qlRateHelperQuoteValue($N60,Trigger),"--")</f>
        <v>--</v>
      </c>
      <c r="Q60" s="97" t="b">
        <v>0</v>
      </c>
      <c r="R60" s="94">
        <v>50</v>
      </c>
      <c r="S60" s="94">
        <v>1</v>
      </c>
      <c r="T60" s="99" t="str">
        <f>IFERROR(_xll.qlRateHelperEarliestDate(N60,Trigger),"--")</f>
        <v>--</v>
      </c>
      <c r="U60" s="99" t="str">
        <f>IFERROR(_xll.qlRateHelperPillarDate(N60,Trigger),"--")</f>
        <v>--</v>
      </c>
      <c r="W60" s="4" t="str">
        <f t="shared" si="15"/>
        <v/>
      </c>
      <c r="X60" s="4" t="e">
        <v>#N/A</v>
      </c>
      <c r="Y60" s="4" t="str">
        <f>IFERROR(_xll.qlRateHelperQuoteName(X60,Trigger),"")</f>
        <v/>
      </c>
      <c r="Z60" s="70" t="str">
        <f>IFERROR(_xll.qlRateHelperRate(X60,Trigger),"")</f>
        <v/>
      </c>
      <c r="AA60" s="104" t="str">
        <f>IF(ISERROR(_xll.qlSwapRateHelperSpread($X60)),IF(ISERROR(_xll.qlFuturesRateHelperConvexityAdjustment($X60)),"",_xll.qlFuturesRateHelperConvexityAdjustment($X60)),_xll.qlSwapRateHelperSpread($X60))</f>
        <v/>
      </c>
      <c r="AB60" s="5" t="str">
        <f>IFERROR(_xll.qlRateHelperEarliestDate(X60,Trigger),"")</f>
        <v/>
      </c>
      <c r="AC60" s="5" t="str">
        <f>IFERROR(_xll.qlRateHelperPillarDate(X60,Trigger),"")</f>
        <v/>
      </c>
      <c r="AD60" s="70" t="e">
        <v>#N/A</v>
      </c>
      <c r="AE60" s="77" t="e">
        <v>#N/A</v>
      </c>
      <c r="AF60" s="169" t="e">
        <v>#N/A</v>
      </c>
      <c r="AG60" s="170" t="e">
        <v>#N/A</v>
      </c>
      <c r="AH60" s="172" t="e">
        <f t="shared" si="2"/>
        <v>#N/A</v>
      </c>
      <c r="AI60" s="174" t="e">
        <v>#N/A</v>
      </c>
      <c r="AJ60" s="173" t="e">
        <f t="shared" si="3"/>
        <v>#N/A</v>
      </c>
      <c r="AK60" s="170"/>
    </row>
    <row r="61" spans="1:37" ht="11.25" customHeight="1" x14ac:dyDescent="0.2">
      <c r="A61" s="59" t="s">
        <v>116</v>
      </c>
      <c r="B61" s="60" t="s">
        <v>98</v>
      </c>
      <c r="C61" s="61">
        <v>2</v>
      </c>
      <c r="D61" s="61" t="s">
        <v>6</v>
      </c>
      <c r="E61" s="61" t="s">
        <v>8</v>
      </c>
      <c r="F61" s="61" t="s">
        <v>7</v>
      </c>
      <c r="G61" s="61" t="s">
        <v>27</v>
      </c>
      <c r="H61" s="62" t="str">
        <f t="shared" si="12"/>
        <v>USDFedFunds</v>
      </c>
      <c r="I61" s="63" t="str">
        <f t="shared" si="13"/>
        <v>USDAM3L14Y_LCHQuote</v>
      </c>
      <c r="J61" s="176" t="str">
        <f t="shared" si="14"/>
        <v>USD3LFF14Y_LCHQuote</v>
      </c>
      <c r="K61" s="64"/>
      <c r="M61" s="10" t="str">
        <f t="shared" si="10"/>
        <v>BasSw</v>
      </c>
      <c r="N61" s="94" t="str">
        <f t="shared" si="11"/>
        <v>--</v>
      </c>
      <c r="O61" s="146" t="str">
        <f>IFERROR(_xll.qlRateHelperQuoteName(N61,Trigger),"--")</f>
        <v>--</v>
      </c>
      <c r="P61" s="98" t="str">
        <f>IFERROR(_xll.qlRateHelperQuoteValue($N61,Trigger),"--")</f>
        <v>--</v>
      </c>
      <c r="Q61" s="97" t="b">
        <v>0</v>
      </c>
      <c r="R61" s="94">
        <v>50</v>
      </c>
      <c r="S61" s="94">
        <v>1</v>
      </c>
      <c r="T61" s="99" t="str">
        <f>IFERROR(_xll.qlRateHelperEarliestDate(N61,Trigger),"--")</f>
        <v>--</v>
      </c>
      <c r="U61" s="99" t="str">
        <f>IFERROR(_xll.qlRateHelperPillarDate(N61,Trigger),"--")</f>
        <v>--</v>
      </c>
      <c r="W61" s="4" t="str">
        <f t="shared" si="15"/>
        <v/>
      </c>
      <c r="X61" s="4" t="e">
        <v>#N/A</v>
      </c>
      <c r="Y61" s="4" t="str">
        <f>IFERROR(_xll.qlRateHelperQuoteName(X61,Trigger),"")</f>
        <v/>
      </c>
      <c r="Z61" s="70" t="str">
        <f>IFERROR(_xll.qlRateHelperRate(X61,Trigger),"")</f>
        <v/>
      </c>
      <c r="AA61" s="104" t="str">
        <f>IF(ISERROR(_xll.qlSwapRateHelperSpread($X61)),IF(ISERROR(_xll.qlFuturesRateHelperConvexityAdjustment($X61)),"",_xll.qlFuturesRateHelperConvexityAdjustment($X61)),_xll.qlSwapRateHelperSpread($X61))</f>
        <v/>
      </c>
      <c r="AB61" s="5" t="str">
        <f>IFERROR(_xll.qlRateHelperEarliestDate(X61,Trigger),"")</f>
        <v/>
      </c>
      <c r="AC61" s="5" t="str">
        <f>IFERROR(_xll.qlRateHelperPillarDate(X61,Trigger),"")</f>
        <v/>
      </c>
      <c r="AD61" s="70" t="e">
        <v>#N/A</v>
      </c>
      <c r="AE61" s="77" t="e">
        <v>#N/A</v>
      </c>
      <c r="AF61" s="169" t="e">
        <v>#N/A</v>
      </c>
      <c r="AG61" s="170" t="e">
        <v>#N/A</v>
      </c>
      <c r="AH61" s="172" t="e">
        <f t="shared" si="2"/>
        <v>#N/A</v>
      </c>
      <c r="AI61" s="174" t="e">
        <v>#N/A</v>
      </c>
      <c r="AJ61" s="173" t="e">
        <f t="shared" si="3"/>
        <v>#N/A</v>
      </c>
      <c r="AK61" s="170"/>
    </row>
    <row r="62" spans="1:37" ht="11.25" customHeight="1" x14ac:dyDescent="0.2">
      <c r="A62" s="59" t="s">
        <v>116</v>
      </c>
      <c r="B62" s="60" t="s">
        <v>62</v>
      </c>
      <c r="C62" s="61">
        <v>2</v>
      </c>
      <c r="D62" s="61" t="s">
        <v>6</v>
      </c>
      <c r="E62" s="61" t="s">
        <v>8</v>
      </c>
      <c r="F62" s="61" t="s">
        <v>7</v>
      </c>
      <c r="G62" s="61" t="s">
        <v>27</v>
      </c>
      <c r="H62" s="62" t="str">
        <f t="shared" si="12"/>
        <v>USDFedFunds</v>
      </c>
      <c r="I62" s="63" t="str">
        <f t="shared" si="13"/>
        <v>USDAM3L15Y_LCHQuote</v>
      </c>
      <c r="J62" s="176" t="str">
        <f t="shared" si="14"/>
        <v>USD3LFF15Y_LCHQuote</v>
      </c>
      <c r="K62" s="64" t="str">
        <f>_xll.qlOISRateHelper2(,C62,B62,I62,H62,,E62,J62,Permanent,Trigger,ObjectOverwrite)</f>
        <v>obj_00419#0002</v>
      </c>
      <c r="M62" s="10" t="str">
        <f t="shared" si="10"/>
        <v>BasSw</v>
      </c>
      <c r="N62" s="94" t="str">
        <f t="shared" si="11"/>
        <v>--</v>
      </c>
      <c r="O62" s="146" t="str">
        <f>IFERROR(_xll.qlRateHelperQuoteName(N62,Trigger),"--")</f>
        <v>--</v>
      </c>
      <c r="P62" s="98" t="str">
        <f>IFERROR(_xll.qlRateHelperQuoteValue($N62,Trigger),"--")</f>
        <v>--</v>
      </c>
      <c r="Q62" s="97" t="b">
        <v>0</v>
      </c>
      <c r="R62" s="94">
        <v>50</v>
      </c>
      <c r="S62" s="94">
        <v>1</v>
      </c>
      <c r="T62" s="99" t="str">
        <f>IFERROR(_xll.qlRateHelperEarliestDate(N62,Trigger),"--")</f>
        <v>--</v>
      </c>
      <c r="U62" s="99" t="str">
        <f>IFERROR(_xll.qlRateHelperPillarDate(N62,Trigger),"--")</f>
        <v>--</v>
      </c>
      <c r="W62" s="4" t="str">
        <f t="shared" si="15"/>
        <v/>
      </c>
      <c r="X62" s="4" t="e">
        <v>#N/A</v>
      </c>
      <c r="Y62" s="4" t="str">
        <f>IFERROR(_xll.qlRateHelperQuoteName(X62,Trigger),"")</f>
        <v/>
      </c>
      <c r="Z62" s="70" t="str">
        <f>IFERROR(_xll.qlRateHelperRate(X62,Trigger),"")</f>
        <v/>
      </c>
      <c r="AA62" s="104" t="str">
        <f>IF(ISERROR(_xll.qlSwapRateHelperSpread($X62)),IF(ISERROR(_xll.qlFuturesRateHelperConvexityAdjustment($X62)),"",_xll.qlFuturesRateHelperConvexityAdjustment($X62)),_xll.qlSwapRateHelperSpread($X62))</f>
        <v/>
      </c>
      <c r="AB62" s="5" t="str">
        <f>IFERROR(_xll.qlRateHelperEarliestDate(X62,Trigger),"")</f>
        <v/>
      </c>
      <c r="AC62" s="5" t="str">
        <f>IFERROR(_xll.qlRateHelperPillarDate(X62,Trigger),"")</f>
        <v/>
      </c>
      <c r="AD62" s="70" t="e">
        <v>#N/A</v>
      </c>
      <c r="AE62" s="77" t="e">
        <v>#N/A</v>
      </c>
      <c r="AF62" s="169" t="e">
        <v>#N/A</v>
      </c>
      <c r="AG62" s="170" t="e">
        <v>#N/A</v>
      </c>
      <c r="AH62" s="172" t="e">
        <f t="shared" si="2"/>
        <v>#N/A</v>
      </c>
      <c r="AI62" s="174" t="e">
        <v>#N/A</v>
      </c>
      <c r="AJ62" s="173" t="e">
        <f t="shared" si="3"/>
        <v>#N/A</v>
      </c>
      <c r="AK62" s="170"/>
    </row>
    <row r="63" spans="1:37" ht="11.25" customHeight="1" x14ac:dyDescent="0.2">
      <c r="A63" s="59" t="s">
        <v>116</v>
      </c>
      <c r="B63" s="60" t="s">
        <v>99</v>
      </c>
      <c r="C63" s="61">
        <v>2</v>
      </c>
      <c r="D63" s="61" t="s">
        <v>6</v>
      </c>
      <c r="E63" s="61" t="s">
        <v>8</v>
      </c>
      <c r="F63" s="61" t="s">
        <v>7</v>
      </c>
      <c r="G63" s="61" t="s">
        <v>27</v>
      </c>
      <c r="H63" s="62" t="str">
        <f t="shared" si="12"/>
        <v>USDFedFunds</v>
      </c>
      <c r="I63" s="63" t="str">
        <f t="shared" si="13"/>
        <v>USDAM3L16Y_LCHQuote</v>
      </c>
      <c r="J63" s="176" t="str">
        <f t="shared" si="14"/>
        <v>USD3LFF16Y_LCHQuote</v>
      </c>
      <c r="K63" s="64"/>
      <c r="M63" s="10" t="str">
        <f t="shared" si="10"/>
        <v>BasSw</v>
      </c>
      <c r="N63" s="94" t="str">
        <f t="shared" si="11"/>
        <v>obj_0041a#0002</v>
      </c>
      <c r="O63" s="146" t="str">
        <f>IFERROR(_xll.qlRateHelperQuoteName(N63,Trigger),"--")</f>
        <v>USDAM3L20Y_LCHQuote</v>
      </c>
      <c r="P63" s="98">
        <f>IFERROR(_xll.qlRateHelperQuoteValue($N63,Trigger),"--")</f>
        <v>2.43185E-2</v>
      </c>
      <c r="Q63" s="97" t="b">
        <v>1</v>
      </c>
      <c r="R63" s="94">
        <v>50</v>
      </c>
      <c r="S63" s="94">
        <v>1</v>
      </c>
      <c r="T63" s="99">
        <f>IFERROR(_xll.qlRateHelperEarliestDate(N63,Trigger),"--")</f>
        <v>42338</v>
      </c>
      <c r="U63" s="99">
        <f>IFERROR(_xll.qlRateHelperPillarDate(N63,Trigger),"--")</f>
        <v>49643</v>
      </c>
      <c r="W63" s="4" t="str">
        <f t="shared" si="15"/>
        <v/>
      </c>
      <c r="X63" s="4" t="e">
        <v>#N/A</v>
      </c>
      <c r="Y63" s="4" t="str">
        <f>IFERROR(_xll.qlRateHelperQuoteName(X63,Trigger),"")</f>
        <v/>
      </c>
      <c r="Z63" s="70" t="str">
        <f>IFERROR(_xll.qlRateHelperRate(X63,Trigger),"")</f>
        <v/>
      </c>
      <c r="AA63" s="104" t="str">
        <f>IF(ISERROR(_xll.qlSwapRateHelperSpread($X63)),IF(ISERROR(_xll.qlFuturesRateHelperConvexityAdjustment($X63)),"",_xll.qlFuturesRateHelperConvexityAdjustment($X63)),_xll.qlSwapRateHelperSpread($X63))</f>
        <v/>
      </c>
      <c r="AB63" s="5" t="str">
        <f>IFERROR(_xll.qlRateHelperEarliestDate(X63,Trigger),"")</f>
        <v/>
      </c>
      <c r="AC63" s="5" t="str">
        <f>IFERROR(_xll.qlRateHelperPillarDate(X63,Trigger),"")</f>
        <v/>
      </c>
      <c r="AD63" s="70" t="e">
        <v>#N/A</v>
      </c>
      <c r="AE63" s="77" t="e">
        <v>#N/A</v>
      </c>
      <c r="AF63" s="46" t="e">
        <v>#N/A</v>
      </c>
      <c r="AG63" s="46" t="e">
        <v>#N/A</v>
      </c>
      <c r="AH63" s="172" t="e">
        <f>AD63-AG63</f>
        <v>#N/A</v>
      </c>
      <c r="AI63" s="46" t="e">
        <v>#N/A</v>
      </c>
      <c r="AJ63" s="173" t="e">
        <f t="shared" si="3"/>
        <v>#N/A</v>
      </c>
    </row>
    <row r="64" spans="1:37" ht="11.25" customHeight="1" x14ac:dyDescent="0.2">
      <c r="A64" s="59" t="s">
        <v>116</v>
      </c>
      <c r="B64" s="60" t="s">
        <v>100</v>
      </c>
      <c r="C64" s="61">
        <v>2</v>
      </c>
      <c r="D64" s="61" t="s">
        <v>6</v>
      </c>
      <c r="E64" s="61" t="s">
        <v>8</v>
      </c>
      <c r="F64" s="61" t="s">
        <v>7</v>
      </c>
      <c r="G64" s="61" t="s">
        <v>27</v>
      </c>
      <c r="H64" s="62" t="str">
        <f t="shared" si="12"/>
        <v>USDFedFunds</v>
      </c>
      <c r="I64" s="63" t="str">
        <f t="shared" si="13"/>
        <v>USDAM3L17Y_LCHQuote</v>
      </c>
      <c r="J64" s="176" t="str">
        <f t="shared" si="14"/>
        <v>USD3LFF17Y_LCHQuote</v>
      </c>
      <c r="K64" s="64"/>
      <c r="M64" s="10" t="str">
        <f t="shared" si="10"/>
        <v>BasSw</v>
      </c>
      <c r="N64" s="94" t="str">
        <f t="shared" si="11"/>
        <v>--</v>
      </c>
      <c r="O64" s="146" t="str">
        <f>IFERROR(_xll.qlRateHelperQuoteName(N64,Trigger),"--")</f>
        <v>--</v>
      </c>
      <c r="P64" s="98" t="str">
        <f>IFERROR(_xll.qlRateHelperQuoteValue($N64,Trigger),"--")</f>
        <v>--</v>
      </c>
      <c r="Q64" s="97" t="b">
        <v>0</v>
      </c>
      <c r="R64" s="94">
        <v>50</v>
      </c>
      <c r="S64" s="94">
        <v>1</v>
      </c>
      <c r="T64" s="99" t="str">
        <f>IFERROR(_xll.qlRateHelperEarliestDate(N64,Trigger),"--")</f>
        <v>--</v>
      </c>
      <c r="U64" s="99" t="str">
        <f>IFERROR(_xll.qlRateHelperPillarDate(N64,Trigger),"--")</f>
        <v>--</v>
      </c>
      <c r="W64" s="4" t="str">
        <f t="shared" si="15"/>
        <v/>
      </c>
      <c r="X64" s="4" t="e">
        <v>#N/A</v>
      </c>
      <c r="Y64" s="4" t="str">
        <f>IFERROR(_xll.qlRateHelperQuoteName(X64,Trigger),"")</f>
        <v/>
      </c>
      <c r="Z64" s="70" t="str">
        <f>IFERROR(_xll.qlRateHelperRate(X64,Trigger),"")</f>
        <v/>
      </c>
      <c r="AA64" s="104" t="str">
        <f>IF(ISERROR(_xll.qlSwapRateHelperSpread($X64)),IF(ISERROR(_xll.qlFuturesRateHelperConvexityAdjustment($X64)),"",_xll.qlFuturesRateHelperConvexityAdjustment($X64)),_xll.qlSwapRateHelperSpread($X64))</f>
        <v/>
      </c>
      <c r="AB64" s="5" t="str">
        <f>IFERROR(_xll.qlRateHelperEarliestDate(X64,Trigger),"")</f>
        <v/>
      </c>
      <c r="AC64" s="5" t="str">
        <f>IFERROR(_xll.qlRateHelperPillarDate(X64,Trigger),"")</f>
        <v/>
      </c>
      <c r="AD64" s="70" t="e">
        <v>#N/A</v>
      </c>
      <c r="AE64" s="77" t="e">
        <v>#N/A</v>
      </c>
      <c r="AF64" s="46" t="e">
        <v>#N/A</v>
      </c>
      <c r="AG64" s="46" t="e">
        <v>#N/A</v>
      </c>
      <c r="AH64" s="172" t="e">
        <f t="shared" si="2"/>
        <v>#N/A</v>
      </c>
      <c r="AI64" s="46" t="e">
        <v>#N/A</v>
      </c>
      <c r="AJ64" s="173" t="e">
        <f t="shared" si="3"/>
        <v>#N/A</v>
      </c>
    </row>
    <row r="65" spans="1:36" ht="11.25" customHeight="1" x14ac:dyDescent="0.2">
      <c r="A65" s="59" t="s">
        <v>116</v>
      </c>
      <c r="B65" s="60" t="s">
        <v>101</v>
      </c>
      <c r="C65" s="61">
        <v>2</v>
      </c>
      <c r="D65" s="61" t="s">
        <v>6</v>
      </c>
      <c r="E65" s="61" t="s">
        <v>8</v>
      </c>
      <c r="F65" s="61" t="s">
        <v>7</v>
      </c>
      <c r="G65" s="61" t="s">
        <v>27</v>
      </c>
      <c r="H65" s="62" t="str">
        <f t="shared" si="12"/>
        <v>USDFedFunds</v>
      </c>
      <c r="I65" s="63" t="str">
        <f t="shared" si="13"/>
        <v>USDAM3L18Y_LCHQuote</v>
      </c>
      <c r="J65" s="176" t="str">
        <f t="shared" si="14"/>
        <v>USD3LFF18Y_LCHQuote</v>
      </c>
      <c r="K65" s="64"/>
      <c r="M65" s="10" t="str">
        <f t="shared" si="10"/>
        <v>BasSw</v>
      </c>
      <c r="N65" s="94" t="str">
        <f t="shared" si="11"/>
        <v>--</v>
      </c>
      <c r="O65" s="146" t="str">
        <f>IFERROR(_xll.qlRateHelperQuoteName(N65,Trigger),"--")</f>
        <v>--</v>
      </c>
      <c r="P65" s="98" t="str">
        <f>IFERROR(_xll.qlRateHelperQuoteValue($N65,Trigger),"--")</f>
        <v>--</v>
      </c>
      <c r="Q65" s="97" t="b">
        <v>0</v>
      </c>
      <c r="R65" s="94">
        <v>50</v>
      </c>
      <c r="S65" s="94">
        <v>1</v>
      </c>
      <c r="T65" s="99" t="str">
        <f>IFERROR(_xll.qlRateHelperEarliestDate(N65,Trigger),"--")</f>
        <v>--</v>
      </c>
      <c r="U65" s="99" t="str">
        <f>IFERROR(_xll.qlRateHelperPillarDate(N65,Trigger),"--")</f>
        <v>--</v>
      </c>
      <c r="W65" s="4" t="str">
        <f t="shared" si="15"/>
        <v/>
      </c>
      <c r="X65" s="4" t="e">
        <v>#N/A</v>
      </c>
      <c r="Y65" s="4" t="str">
        <f>IFERROR(_xll.qlRateHelperQuoteName(X65,Trigger),"")</f>
        <v/>
      </c>
      <c r="Z65" s="70" t="str">
        <f>IFERROR(_xll.qlRateHelperRate(X65,Trigger),"")</f>
        <v/>
      </c>
      <c r="AA65" s="104" t="str">
        <f>IF(ISERROR(_xll.qlSwapRateHelperSpread($X65)),IF(ISERROR(_xll.qlFuturesRateHelperConvexityAdjustment($X65)),"",_xll.qlFuturesRateHelperConvexityAdjustment($X65)),_xll.qlSwapRateHelperSpread($X65))</f>
        <v/>
      </c>
      <c r="AB65" s="5" t="str">
        <f>IFERROR(_xll.qlRateHelperEarliestDate(X65,Trigger),"")</f>
        <v/>
      </c>
      <c r="AC65" s="5" t="str">
        <f>IFERROR(_xll.qlRateHelperPillarDate(X65,Trigger),"")</f>
        <v/>
      </c>
      <c r="AD65" s="70" t="e">
        <v>#N/A</v>
      </c>
      <c r="AE65" s="77" t="e">
        <v>#N/A</v>
      </c>
      <c r="AF65" s="46" t="e">
        <v>#N/A</v>
      </c>
      <c r="AG65" s="46" t="e">
        <v>#N/A</v>
      </c>
      <c r="AH65" s="172" t="e">
        <f t="shared" si="2"/>
        <v>#N/A</v>
      </c>
      <c r="AI65" s="46" t="e">
        <v>#N/A</v>
      </c>
      <c r="AJ65" s="173" t="e">
        <f t="shared" si="3"/>
        <v>#N/A</v>
      </c>
    </row>
    <row r="66" spans="1:36" ht="11.25" customHeight="1" x14ac:dyDescent="0.2">
      <c r="A66" s="59" t="s">
        <v>116</v>
      </c>
      <c r="B66" s="60" t="s">
        <v>102</v>
      </c>
      <c r="C66" s="61">
        <v>2</v>
      </c>
      <c r="D66" s="61" t="s">
        <v>6</v>
      </c>
      <c r="E66" s="61" t="s">
        <v>8</v>
      </c>
      <c r="F66" s="61" t="s">
        <v>7</v>
      </c>
      <c r="G66" s="61" t="s">
        <v>27</v>
      </c>
      <c r="H66" s="62" t="str">
        <f t="shared" ref="H66:H81" si="16">$H$1</f>
        <v>USDFedFunds</v>
      </c>
      <c r="I66" s="63" t="str">
        <f t="shared" si="13"/>
        <v>USDAM3L19Y_LCHQuote</v>
      </c>
      <c r="J66" s="176" t="str">
        <f t="shared" si="14"/>
        <v>USD3LFF19Y_LCHQuote</v>
      </c>
      <c r="K66" s="64"/>
      <c r="M66" s="10" t="str">
        <f t="shared" si="10"/>
        <v>BasSw</v>
      </c>
      <c r="N66" s="94" t="str">
        <f t="shared" si="11"/>
        <v>--</v>
      </c>
      <c r="O66" s="146" t="str">
        <f>IFERROR(_xll.qlRateHelperQuoteName(N66,Trigger),"--")</f>
        <v>--</v>
      </c>
      <c r="P66" s="98" t="str">
        <f>IFERROR(_xll.qlRateHelperQuoteValue($N66,Trigger),"--")</f>
        <v>--</v>
      </c>
      <c r="Q66" s="97" t="b">
        <v>0</v>
      </c>
      <c r="R66" s="94">
        <v>50</v>
      </c>
      <c r="S66" s="94">
        <v>1</v>
      </c>
      <c r="T66" s="99" t="str">
        <f>IFERROR(_xll.qlRateHelperEarliestDate(N66,Trigger),"--")</f>
        <v>--</v>
      </c>
      <c r="U66" s="99" t="str">
        <f>IFERROR(_xll.qlRateHelperPillarDate(N66,Trigger),"--")</f>
        <v>--</v>
      </c>
      <c r="W66" s="4" t="str">
        <f t="shared" si="15"/>
        <v/>
      </c>
      <c r="X66" s="4" t="e">
        <v>#N/A</v>
      </c>
      <c r="Y66" s="4" t="str">
        <f>IFERROR(_xll.qlRateHelperQuoteName(X66,Trigger),"")</f>
        <v/>
      </c>
      <c r="Z66" s="70" t="str">
        <f>IFERROR(_xll.qlRateHelperRate(X66,Trigger),"")</f>
        <v/>
      </c>
      <c r="AA66" s="104" t="str">
        <f>IF(ISERROR(_xll.qlSwapRateHelperSpread($X66)),IF(ISERROR(_xll.qlFuturesRateHelperConvexityAdjustment($X66)),"",_xll.qlFuturesRateHelperConvexityAdjustment($X66)),_xll.qlSwapRateHelperSpread($X66))</f>
        <v/>
      </c>
      <c r="AB66" s="5" t="str">
        <f>IFERROR(_xll.qlRateHelperEarliestDate(X66,Trigger),"")</f>
        <v/>
      </c>
      <c r="AC66" s="5" t="str">
        <f>IFERROR(_xll.qlRateHelperPillarDate(X66,Trigger),"")</f>
        <v/>
      </c>
      <c r="AD66" s="70" t="e">
        <v>#N/A</v>
      </c>
      <c r="AE66" s="77" t="e">
        <v>#N/A</v>
      </c>
      <c r="AF66" s="46" t="e">
        <v>#N/A</v>
      </c>
      <c r="AG66" s="46" t="e">
        <v>#N/A</v>
      </c>
      <c r="AH66" s="172" t="e">
        <f t="shared" si="2"/>
        <v>#N/A</v>
      </c>
      <c r="AI66" s="46" t="e">
        <v>#N/A</v>
      </c>
      <c r="AJ66" s="173" t="e">
        <f t="shared" si="3"/>
        <v>#N/A</v>
      </c>
    </row>
    <row r="67" spans="1:36" ht="11.25" customHeight="1" x14ac:dyDescent="0.2">
      <c r="A67" s="59" t="s">
        <v>116</v>
      </c>
      <c r="B67" s="60" t="s">
        <v>63</v>
      </c>
      <c r="C67" s="61">
        <v>2</v>
      </c>
      <c r="D67" s="61" t="s">
        <v>6</v>
      </c>
      <c r="E67" s="61" t="s">
        <v>8</v>
      </c>
      <c r="F67" s="61" t="s">
        <v>7</v>
      </c>
      <c r="G67" s="61" t="s">
        <v>27</v>
      </c>
      <c r="H67" s="62" t="str">
        <f t="shared" si="16"/>
        <v>USDFedFunds</v>
      </c>
      <c r="I67" s="63" t="str">
        <f t="shared" si="13"/>
        <v>USDAM3L20Y_LCHQuote</v>
      </c>
      <c r="J67" s="176" t="str">
        <f t="shared" si="14"/>
        <v>USD3LFF20Y_LCHQuote</v>
      </c>
      <c r="K67" s="64" t="str">
        <f>_xll.qlOISRateHelper2(,C67,B67,I67,H67,,E67,J67,Permanent,Trigger,ObjectOverwrite)</f>
        <v>obj_0041a#0002</v>
      </c>
      <c r="M67" s="10" t="str">
        <f t="shared" si="10"/>
        <v>BasSw</v>
      </c>
      <c r="N67" s="94" t="str">
        <f t="shared" si="11"/>
        <v>--</v>
      </c>
      <c r="O67" s="146" t="str">
        <f>IFERROR(_xll.qlRateHelperQuoteName(N67,Trigger),"--")</f>
        <v>--</v>
      </c>
      <c r="P67" s="98" t="str">
        <f>IFERROR(_xll.qlRateHelperQuoteValue($N67,Trigger),"--")</f>
        <v>--</v>
      </c>
      <c r="Q67" s="97" t="b">
        <v>0</v>
      </c>
      <c r="R67" s="94">
        <v>50</v>
      </c>
      <c r="S67" s="94">
        <v>1</v>
      </c>
      <c r="T67" s="99" t="str">
        <f>IFERROR(_xll.qlRateHelperEarliestDate(N67,Trigger),"--")</f>
        <v>--</v>
      </c>
      <c r="U67" s="99" t="str">
        <f>IFERROR(_xll.qlRateHelperPillarDate(N67,Trigger),"--")</f>
        <v>--</v>
      </c>
      <c r="W67" s="4" t="str">
        <f t="shared" si="15"/>
        <v/>
      </c>
      <c r="X67" s="4" t="e">
        <v>#N/A</v>
      </c>
      <c r="Y67" s="4" t="str">
        <f>IFERROR(_xll.qlRateHelperQuoteName(X67,Trigger),"")</f>
        <v/>
      </c>
      <c r="Z67" s="70" t="str">
        <f>IFERROR(_xll.qlRateHelperRate(X67,Trigger),"")</f>
        <v/>
      </c>
      <c r="AA67" s="104" t="str">
        <f>IF(ISERROR(_xll.qlSwapRateHelperSpread($X67)),IF(ISERROR(_xll.qlFuturesRateHelperConvexityAdjustment($X67)),"",_xll.qlFuturesRateHelperConvexityAdjustment($X67)),_xll.qlSwapRateHelperSpread($X67))</f>
        <v/>
      </c>
      <c r="AB67" s="5" t="str">
        <f>IFERROR(_xll.qlRateHelperEarliestDate(X67,Trigger),"")</f>
        <v/>
      </c>
      <c r="AC67" s="5" t="str">
        <f>IFERROR(_xll.qlRateHelperPillarDate(X67,Trigger),"")</f>
        <v/>
      </c>
      <c r="AD67" s="70" t="e">
        <v>#N/A</v>
      </c>
      <c r="AE67" s="77" t="e">
        <v>#N/A</v>
      </c>
      <c r="AF67" s="46" t="e">
        <v>#N/A</v>
      </c>
      <c r="AG67" s="46" t="e">
        <v>#N/A</v>
      </c>
      <c r="AH67" s="172" t="e">
        <f t="shared" si="2"/>
        <v>#N/A</v>
      </c>
      <c r="AI67" s="46" t="e">
        <v>#N/A</v>
      </c>
      <c r="AJ67" s="173" t="e">
        <f t="shared" si="3"/>
        <v>#N/A</v>
      </c>
    </row>
    <row r="68" spans="1:36" ht="11.25" customHeight="1" x14ac:dyDescent="0.2">
      <c r="A68" s="59" t="s">
        <v>116</v>
      </c>
      <c r="B68" s="60" t="s">
        <v>103</v>
      </c>
      <c r="C68" s="61">
        <v>2</v>
      </c>
      <c r="D68" s="61" t="s">
        <v>6</v>
      </c>
      <c r="E68" s="61" t="s">
        <v>8</v>
      </c>
      <c r="F68" s="61" t="s">
        <v>7</v>
      </c>
      <c r="G68" s="61" t="s">
        <v>27</v>
      </c>
      <c r="H68" s="62" t="str">
        <f t="shared" si="16"/>
        <v>USDFedFunds</v>
      </c>
      <c r="I68" s="63" t="str">
        <f t="shared" si="13"/>
        <v>USDAM3L21Y_LCHQuote</v>
      </c>
      <c r="J68" s="176" t="str">
        <f t="shared" si="14"/>
        <v>USD3LFF21Y_LCHQuote</v>
      </c>
      <c r="K68" s="64"/>
      <c r="M68" s="10" t="str">
        <f t="shared" si="10"/>
        <v>BasSw</v>
      </c>
      <c r="N68" s="94" t="str">
        <f t="shared" si="11"/>
        <v>obj_00416#0002</v>
      </c>
      <c r="O68" s="146" t="str">
        <f>IFERROR(_xll.qlRateHelperQuoteName(N68,Trigger),"--")</f>
        <v>USDAM3L25Y_LCHQuote</v>
      </c>
      <c r="P68" s="98">
        <f>IFERROR(_xll.qlRateHelperQuoteValue($N68,Trigger),"--")</f>
        <v>2.4855000000000002E-2</v>
      </c>
      <c r="Q68" s="97" t="b">
        <v>1</v>
      </c>
      <c r="R68" s="94">
        <v>50</v>
      </c>
      <c r="S68" s="94">
        <v>1</v>
      </c>
      <c r="T68" s="99">
        <f>IFERROR(_xll.qlRateHelperEarliestDate(N68,Trigger),"--")</f>
        <v>42338</v>
      </c>
      <c r="U68" s="99">
        <f>IFERROR(_xll.qlRateHelperPillarDate(N68,Trigger),"--")</f>
        <v>51470</v>
      </c>
      <c r="W68" s="4" t="str">
        <f t="shared" si="15"/>
        <v/>
      </c>
      <c r="X68" s="4" t="e">
        <v>#N/A</v>
      </c>
      <c r="Y68" s="4" t="str">
        <f>IFERROR(_xll.qlRateHelperQuoteName(X68,Trigger),"")</f>
        <v/>
      </c>
      <c r="Z68" s="70" t="str">
        <f>IFERROR(_xll.qlRateHelperRate(X68,Trigger),"")</f>
        <v/>
      </c>
      <c r="AA68" s="104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0" t="e">
        <v>#N/A</v>
      </c>
      <c r="AE68" s="77" t="e">
        <v>#N/A</v>
      </c>
      <c r="AF68" s="46" t="e">
        <v>#N/A</v>
      </c>
      <c r="AG68" s="46" t="e">
        <v>#N/A</v>
      </c>
      <c r="AH68" s="172" t="e">
        <f t="shared" ref="AH68:AH77" si="17">AD68-AG68</f>
        <v>#N/A</v>
      </c>
      <c r="AI68" s="46" t="e">
        <v>#N/A</v>
      </c>
      <c r="AJ68" s="173" t="e">
        <f t="shared" ref="AJ68:AJ77" si="18">AE68-AI68</f>
        <v>#N/A</v>
      </c>
    </row>
    <row r="69" spans="1:36" ht="11.25" customHeight="1" x14ac:dyDescent="0.2">
      <c r="A69" s="59" t="s">
        <v>116</v>
      </c>
      <c r="B69" s="60" t="s">
        <v>104</v>
      </c>
      <c r="C69" s="61">
        <v>2</v>
      </c>
      <c r="D69" s="61" t="s">
        <v>6</v>
      </c>
      <c r="E69" s="61" t="s">
        <v>8</v>
      </c>
      <c r="F69" s="61" t="s">
        <v>7</v>
      </c>
      <c r="G69" s="61" t="s">
        <v>27</v>
      </c>
      <c r="H69" s="62" t="str">
        <f t="shared" si="16"/>
        <v>USDFedFunds</v>
      </c>
      <c r="I69" s="63" t="str">
        <f t="shared" si="13"/>
        <v>USDAM3L22Y_LCHQuote</v>
      </c>
      <c r="J69" s="176" t="str">
        <f t="shared" si="14"/>
        <v>USD3LFF22Y_LCHQuote</v>
      </c>
      <c r="K69" s="64"/>
      <c r="M69" s="10" t="str">
        <f t="shared" si="10"/>
        <v>BasSw</v>
      </c>
      <c r="N69" s="94" t="str">
        <f t="shared" si="11"/>
        <v>--</v>
      </c>
      <c r="O69" s="146" t="str">
        <f>IFERROR(_xll.qlRateHelperQuoteName(N69,Trigger),"--")</f>
        <v>--</v>
      </c>
      <c r="P69" s="98" t="str">
        <f>IFERROR(_xll.qlRateHelperQuoteValue($N69,Trigger),"--")</f>
        <v>--</v>
      </c>
      <c r="Q69" s="97" t="b">
        <v>0</v>
      </c>
      <c r="R69" s="94">
        <v>50</v>
      </c>
      <c r="S69" s="94">
        <v>1</v>
      </c>
      <c r="T69" s="99" t="str">
        <f>IFERROR(_xll.qlRateHelperEarliestDate(N69,Trigger),"--")</f>
        <v>--</v>
      </c>
      <c r="U69" s="99" t="str">
        <f>IFERROR(_xll.qlRateHelperPillarDate(N69,Trigger),"--")</f>
        <v>--</v>
      </c>
      <c r="W69" s="4" t="str">
        <f t="shared" si="15"/>
        <v/>
      </c>
      <c r="X69" s="4" t="e">
        <v>#N/A</v>
      </c>
      <c r="Y69" s="4" t="str">
        <f>IFERROR(_xll.qlRateHelperQuoteName(X69,Trigger),"")</f>
        <v/>
      </c>
      <c r="Z69" s="70" t="str">
        <f>IFERROR(_xll.qlRateHelperRate(X69,Trigger),"")</f>
        <v/>
      </c>
      <c r="AA69" s="104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0" t="e">
        <v>#N/A</v>
      </c>
      <c r="AE69" s="77" t="e">
        <v>#N/A</v>
      </c>
      <c r="AF69" s="46" t="e">
        <v>#N/A</v>
      </c>
      <c r="AG69" s="46" t="e">
        <v>#N/A</v>
      </c>
      <c r="AH69" s="172" t="e">
        <f t="shared" si="17"/>
        <v>#N/A</v>
      </c>
      <c r="AI69" s="46" t="e">
        <v>#N/A</v>
      </c>
      <c r="AJ69" s="173" t="e">
        <f t="shared" si="18"/>
        <v>#N/A</v>
      </c>
    </row>
    <row r="70" spans="1:36" ht="11.25" customHeight="1" x14ac:dyDescent="0.2">
      <c r="A70" s="59" t="s">
        <v>116</v>
      </c>
      <c r="B70" s="60" t="s">
        <v>105</v>
      </c>
      <c r="C70" s="61">
        <v>2</v>
      </c>
      <c r="D70" s="61" t="s">
        <v>6</v>
      </c>
      <c r="E70" s="61" t="s">
        <v>8</v>
      </c>
      <c r="F70" s="61" t="s">
        <v>7</v>
      </c>
      <c r="G70" s="61" t="s">
        <v>27</v>
      </c>
      <c r="H70" s="62" t="str">
        <f t="shared" si="16"/>
        <v>USDFedFunds</v>
      </c>
      <c r="I70" s="63" t="str">
        <f t="shared" si="13"/>
        <v>USDAM3L23Y_LCHQuote</v>
      </c>
      <c r="J70" s="176" t="str">
        <f t="shared" si="14"/>
        <v>USD3LFF23Y_LCHQuote</v>
      </c>
      <c r="K70" s="64"/>
      <c r="M70" s="10" t="str">
        <f t="shared" si="10"/>
        <v>BasSw</v>
      </c>
      <c r="N70" s="94" t="str">
        <f t="shared" si="11"/>
        <v>--</v>
      </c>
      <c r="O70" s="146" t="str">
        <f>IFERROR(_xll.qlRateHelperQuoteName(N70,Trigger),"--")</f>
        <v>--</v>
      </c>
      <c r="P70" s="98" t="str">
        <f>IFERROR(_xll.qlRateHelperQuoteValue($N70,Trigger),"--")</f>
        <v>--</v>
      </c>
      <c r="Q70" s="97" t="b">
        <v>0</v>
      </c>
      <c r="R70" s="94">
        <v>50</v>
      </c>
      <c r="S70" s="94">
        <v>1</v>
      </c>
      <c r="T70" s="99" t="str">
        <f>IFERROR(_xll.qlRateHelperEarliestDate(N70,Trigger),"--")</f>
        <v>--</v>
      </c>
      <c r="U70" s="99" t="str">
        <f>IFERROR(_xll.qlRateHelperPillarDate(N70,Trigger),"--")</f>
        <v>--</v>
      </c>
      <c r="W70" s="4" t="str">
        <f t="shared" si="15"/>
        <v/>
      </c>
      <c r="X70" s="4" t="e">
        <v>#N/A</v>
      </c>
      <c r="Y70" s="4" t="str">
        <f>IFERROR(_xll.qlRateHelperQuoteName(X70,Trigger),"")</f>
        <v/>
      </c>
      <c r="Z70" s="70" t="str">
        <f>IFERROR(_xll.qlRateHelperRate(X70,Trigger),"")</f>
        <v/>
      </c>
      <c r="AA70" s="104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0" t="e">
        <v>#N/A</v>
      </c>
      <c r="AE70" s="77" t="e">
        <v>#N/A</v>
      </c>
      <c r="AF70" s="46" t="e">
        <v>#N/A</v>
      </c>
      <c r="AG70" s="46" t="e">
        <v>#N/A</v>
      </c>
      <c r="AH70" s="172" t="e">
        <f t="shared" si="17"/>
        <v>#N/A</v>
      </c>
      <c r="AI70" s="46" t="e">
        <v>#N/A</v>
      </c>
      <c r="AJ70" s="173" t="e">
        <f t="shared" si="18"/>
        <v>#N/A</v>
      </c>
    </row>
    <row r="71" spans="1:36" ht="11.25" customHeight="1" x14ac:dyDescent="0.2">
      <c r="A71" s="59" t="s">
        <v>116</v>
      </c>
      <c r="B71" s="60" t="s">
        <v>106</v>
      </c>
      <c r="C71" s="61">
        <v>2</v>
      </c>
      <c r="D71" s="61" t="s">
        <v>6</v>
      </c>
      <c r="E71" s="61" t="s">
        <v>8</v>
      </c>
      <c r="F71" s="61" t="s">
        <v>7</v>
      </c>
      <c r="G71" s="61" t="s">
        <v>27</v>
      </c>
      <c r="H71" s="62" t="str">
        <f t="shared" si="16"/>
        <v>USDFedFunds</v>
      </c>
      <c r="I71" s="63" t="str">
        <f t="shared" si="13"/>
        <v>USDAM3L24Y_LCHQuote</v>
      </c>
      <c r="J71" s="176" t="str">
        <f t="shared" si="14"/>
        <v>USD3LFF24Y_LCHQuote</v>
      </c>
      <c r="K71" s="64"/>
      <c r="M71" s="10" t="str">
        <f t="shared" si="10"/>
        <v>BasSw</v>
      </c>
      <c r="N71" s="94" t="str">
        <f t="shared" si="11"/>
        <v>--</v>
      </c>
      <c r="O71" s="146" t="str">
        <f>IFERROR(_xll.qlRateHelperQuoteName(N71,Trigger),"--")</f>
        <v>--</v>
      </c>
      <c r="P71" s="98" t="str">
        <f>IFERROR(_xll.qlRateHelperQuoteValue($N71,Trigger),"--")</f>
        <v>--</v>
      </c>
      <c r="Q71" s="97" t="b">
        <v>0</v>
      </c>
      <c r="R71" s="94">
        <v>50</v>
      </c>
      <c r="S71" s="94">
        <v>1</v>
      </c>
      <c r="T71" s="99" t="str">
        <f>IFERROR(_xll.qlRateHelperEarliestDate(N71,Trigger),"--")</f>
        <v>--</v>
      </c>
      <c r="U71" s="99" t="str">
        <f>IFERROR(_xll.qlRateHelperPillarDate(N71,Trigger),"--")</f>
        <v>--</v>
      </c>
      <c r="W71" s="4" t="str">
        <f t="shared" si="15"/>
        <v/>
      </c>
      <c r="X71" s="4" t="e">
        <v>#N/A</v>
      </c>
      <c r="Y71" s="4" t="str">
        <f>IFERROR(_xll.qlRateHelperQuoteName(X71,Trigger),"")</f>
        <v/>
      </c>
      <c r="Z71" s="70" t="str">
        <f>IFERROR(_xll.qlRateHelperRate(X71,Trigger),"")</f>
        <v/>
      </c>
      <c r="AA71" s="104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0" t="e">
        <v>#N/A</v>
      </c>
      <c r="AE71" s="77" t="e">
        <v>#N/A</v>
      </c>
      <c r="AF71" s="46" t="e">
        <v>#N/A</v>
      </c>
      <c r="AG71" s="46" t="e">
        <v>#N/A</v>
      </c>
      <c r="AH71" s="172" t="e">
        <f t="shared" si="17"/>
        <v>#N/A</v>
      </c>
      <c r="AI71" s="46" t="e">
        <v>#N/A</v>
      </c>
      <c r="AJ71" s="173" t="e">
        <f t="shared" si="18"/>
        <v>#N/A</v>
      </c>
    </row>
    <row r="72" spans="1:36" ht="11.25" customHeight="1" x14ac:dyDescent="0.2">
      <c r="A72" s="59" t="s">
        <v>116</v>
      </c>
      <c r="B72" s="60" t="s">
        <v>64</v>
      </c>
      <c r="C72" s="61">
        <v>2</v>
      </c>
      <c r="D72" s="61" t="s">
        <v>6</v>
      </c>
      <c r="E72" s="61" t="s">
        <v>8</v>
      </c>
      <c r="F72" s="61" t="s">
        <v>7</v>
      </c>
      <c r="G72" s="61" t="s">
        <v>27</v>
      </c>
      <c r="H72" s="62" t="str">
        <f t="shared" si="16"/>
        <v>USDFedFunds</v>
      </c>
      <c r="I72" s="63" t="str">
        <f t="shared" si="13"/>
        <v>USDAM3L25Y_LCHQuote</v>
      </c>
      <c r="J72" s="176" t="str">
        <f t="shared" si="14"/>
        <v>USD3LFF25Y_LCHQuote</v>
      </c>
      <c r="K72" s="64" t="str">
        <f>_xll.qlOISRateHelper2(,C72,B72,I72,H72,,E72,J72,Permanent,Trigger,ObjectOverwrite)</f>
        <v>obj_00416#0002</v>
      </c>
      <c r="M72" s="10" t="str">
        <f t="shared" si="10"/>
        <v>BasSw</v>
      </c>
      <c r="N72" s="94" t="str">
        <f t="shared" si="11"/>
        <v>--</v>
      </c>
      <c r="O72" s="146" t="str">
        <f>IFERROR(_xll.qlRateHelperQuoteName(N72,Trigger),"--")</f>
        <v>--</v>
      </c>
      <c r="P72" s="98" t="str">
        <f>IFERROR(_xll.qlRateHelperQuoteValue($N72,Trigger),"--")</f>
        <v>--</v>
      </c>
      <c r="Q72" s="97" t="b">
        <v>0</v>
      </c>
      <c r="R72" s="94">
        <v>50</v>
      </c>
      <c r="S72" s="94">
        <v>1</v>
      </c>
      <c r="T72" s="99" t="str">
        <f>IFERROR(_xll.qlRateHelperEarliestDate(N72,Trigger),"--")</f>
        <v>--</v>
      </c>
      <c r="U72" s="99" t="str">
        <f>IFERROR(_xll.qlRateHelperPillarDate(N72,Trigger),"--")</f>
        <v>--</v>
      </c>
      <c r="W72" s="4" t="str">
        <f t="shared" si="15"/>
        <v/>
      </c>
      <c r="X72" s="4" t="e">
        <v>#N/A</v>
      </c>
      <c r="Y72" s="4" t="str">
        <f>IFERROR(_xll.qlRateHelperQuoteName(X72,Trigger),"")</f>
        <v/>
      </c>
      <c r="Z72" s="70" t="str">
        <f>IFERROR(_xll.qlRateHelperRate(X72,Trigger),"")</f>
        <v/>
      </c>
      <c r="AA72" s="104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0" t="e">
        <v>#N/A</v>
      </c>
      <c r="AE72" s="77" t="e">
        <v>#N/A</v>
      </c>
      <c r="AF72" s="46" t="e">
        <v>#N/A</v>
      </c>
      <c r="AG72" s="46" t="e">
        <v>#N/A</v>
      </c>
      <c r="AH72" s="172" t="e">
        <f t="shared" si="17"/>
        <v>#N/A</v>
      </c>
      <c r="AI72" s="46" t="e">
        <v>#N/A</v>
      </c>
      <c r="AJ72" s="173" t="e">
        <f t="shared" si="18"/>
        <v>#N/A</v>
      </c>
    </row>
    <row r="73" spans="1:36" ht="11.25" customHeight="1" x14ac:dyDescent="0.2">
      <c r="A73" s="59" t="s">
        <v>116</v>
      </c>
      <c r="B73" s="60" t="s">
        <v>107</v>
      </c>
      <c r="C73" s="61">
        <v>2</v>
      </c>
      <c r="D73" s="61" t="s">
        <v>6</v>
      </c>
      <c r="E73" s="61" t="s">
        <v>8</v>
      </c>
      <c r="F73" s="61" t="s">
        <v>7</v>
      </c>
      <c r="G73" s="61" t="s">
        <v>27</v>
      </c>
      <c r="H73" s="62" t="str">
        <f t="shared" si="16"/>
        <v>USDFedFunds</v>
      </c>
      <c r="I73" s="63" t="str">
        <f t="shared" si="13"/>
        <v>USDAM3L26Y_LCHQuote</v>
      </c>
      <c r="J73" s="176" t="str">
        <f t="shared" si="14"/>
        <v>USD3LFF26Y_LCHQuote</v>
      </c>
      <c r="K73" s="64"/>
      <c r="M73" s="10" t="str">
        <f t="shared" si="10"/>
        <v>BasSw</v>
      </c>
      <c r="N73" s="94" t="str">
        <f t="shared" si="11"/>
        <v>obj_00415#0002</v>
      </c>
      <c r="O73" s="146" t="str">
        <f>IFERROR(_xll.qlRateHelperQuoteName(N73,Trigger),"--")</f>
        <v>USDAM3L30Y_LCHQuote</v>
      </c>
      <c r="P73" s="98">
        <f>IFERROR(_xll.qlRateHelperQuoteValue($N73,Trigger),"--")</f>
        <v>2.5144000000000003E-2</v>
      </c>
      <c r="Q73" s="97" t="b">
        <v>1</v>
      </c>
      <c r="R73" s="94">
        <v>50</v>
      </c>
      <c r="S73" s="94">
        <v>1</v>
      </c>
      <c r="T73" s="99">
        <f>IFERROR(_xll.qlRateHelperEarliestDate(N73,Trigger),"--")</f>
        <v>42338</v>
      </c>
      <c r="U73" s="99">
        <f>IFERROR(_xll.qlRateHelperPillarDate(N73,Trigger),"--")</f>
        <v>53296</v>
      </c>
      <c r="W73" s="4" t="str">
        <f t="shared" si="15"/>
        <v/>
      </c>
      <c r="X73" s="4" t="e">
        <v>#N/A</v>
      </c>
      <c r="Y73" s="4" t="str">
        <f>IFERROR(_xll.qlRateHelperQuoteName(X73,Trigger),"")</f>
        <v/>
      </c>
      <c r="Z73" s="70" t="str">
        <f>IFERROR(_xll.qlRateHelperRate(X73,Trigger),"")</f>
        <v/>
      </c>
      <c r="AA73" s="104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0" t="e">
        <v>#N/A</v>
      </c>
      <c r="AE73" s="77" t="e">
        <v>#N/A</v>
      </c>
      <c r="AF73" s="46" t="e">
        <v>#N/A</v>
      </c>
      <c r="AG73" s="46" t="e">
        <v>#N/A</v>
      </c>
      <c r="AH73" s="172" t="e">
        <f t="shared" si="17"/>
        <v>#N/A</v>
      </c>
      <c r="AI73" s="46" t="e">
        <v>#N/A</v>
      </c>
      <c r="AJ73" s="173" t="e">
        <f t="shared" si="18"/>
        <v>#N/A</v>
      </c>
    </row>
    <row r="74" spans="1:36" ht="11.25" customHeight="1" x14ac:dyDescent="0.2">
      <c r="A74" s="59" t="s">
        <v>116</v>
      </c>
      <c r="B74" s="60" t="s">
        <v>65</v>
      </c>
      <c r="C74" s="61">
        <v>2</v>
      </c>
      <c r="D74" s="61" t="s">
        <v>6</v>
      </c>
      <c r="E74" s="61" t="s">
        <v>8</v>
      </c>
      <c r="F74" s="61" t="s">
        <v>7</v>
      </c>
      <c r="G74" s="61" t="s">
        <v>27</v>
      </c>
      <c r="H74" s="62" t="str">
        <f t="shared" si="16"/>
        <v>USDFedFunds</v>
      </c>
      <c r="I74" s="63" t="str">
        <f t="shared" si="13"/>
        <v>USDAM3L27Y_LCHQuote</v>
      </c>
      <c r="J74" s="176" t="str">
        <f t="shared" si="14"/>
        <v>USD3LFF27Y_LCHQuote</v>
      </c>
      <c r="K74" s="64"/>
      <c r="M74" s="10" t="str">
        <f t="shared" si="10"/>
        <v>BasSw</v>
      </c>
      <c r="N74" s="94" t="str">
        <f t="shared" si="11"/>
        <v>--</v>
      </c>
      <c r="O74" s="146" t="str">
        <f>IFERROR(_xll.qlRateHelperQuoteName(N74,Trigger),"--")</f>
        <v>--</v>
      </c>
      <c r="P74" s="98" t="str">
        <f>IFERROR(_xll.qlRateHelperQuoteValue($N74,Trigger),"--")</f>
        <v>--</v>
      </c>
      <c r="Q74" s="97" t="b">
        <v>0</v>
      </c>
      <c r="R74" s="94">
        <v>50</v>
      </c>
      <c r="S74" s="94">
        <v>1</v>
      </c>
      <c r="T74" s="99" t="str">
        <f>IFERROR(_xll.qlRateHelperEarliestDate(N74,Trigger),"--")</f>
        <v>--</v>
      </c>
      <c r="U74" s="99" t="str">
        <f>IFERROR(_xll.qlRateHelperPillarDate(N74,Trigger),"--")</f>
        <v>--</v>
      </c>
      <c r="W74" s="4" t="str">
        <f t="shared" si="15"/>
        <v/>
      </c>
      <c r="X74" s="4" t="e">
        <v>#N/A</v>
      </c>
      <c r="Y74" s="4" t="str">
        <f>IFERROR(_xll.qlRateHelperQuoteName(X74,Trigger),"")</f>
        <v/>
      </c>
      <c r="Z74" s="70" t="str">
        <f>IFERROR(_xll.qlRateHelperRate(X74,Trigger),"")</f>
        <v/>
      </c>
      <c r="AA74" s="104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0" t="e">
        <v>#N/A</v>
      </c>
      <c r="AE74" s="77" t="e">
        <v>#N/A</v>
      </c>
      <c r="AF74" s="46" t="e">
        <v>#N/A</v>
      </c>
      <c r="AG74" s="46" t="e">
        <v>#N/A</v>
      </c>
      <c r="AH74" s="172" t="e">
        <f t="shared" si="17"/>
        <v>#N/A</v>
      </c>
      <c r="AI74" s="46" t="e">
        <v>#N/A</v>
      </c>
      <c r="AJ74" s="173" t="e">
        <f t="shared" si="18"/>
        <v>#N/A</v>
      </c>
    </row>
    <row r="75" spans="1:36" ht="11.25" customHeight="1" x14ac:dyDescent="0.2">
      <c r="A75" s="59" t="s">
        <v>116</v>
      </c>
      <c r="B75" s="60" t="s">
        <v>108</v>
      </c>
      <c r="C75" s="61">
        <v>2</v>
      </c>
      <c r="D75" s="61" t="s">
        <v>6</v>
      </c>
      <c r="E75" s="61" t="s">
        <v>8</v>
      </c>
      <c r="F75" s="61" t="s">
        <v>7</v>
      </c>
      <c r="G75" s="61" t="s">
        <v>27</v>
      </c>
      <c r="H75" s="62" t="str">
        <f t="shared" si="16"/>
        <v>USDFedFunds</v>
      </c>
      <c r="I75" s="63" t="str">
        <f t="shared" si="13"/>
        <v>USDAM3L28Y_LCHQuote</v>
      </c>
      <c r="J75" s="176" t="str">
        <f t="shared" si="14"/>
        <v>USD3LFF28Y_LCHQuote</v>
      </c>
      <c r="K75" s="64"/>
      <c r="M75" s="10" t="str">
        <f t="shared" si="10"/>
        <v>BasSw</v>
      </c>
      <c r="N75" s="94" t="str">
        <f t="shared" si="11"/>
        <v>obj_0041f#0002</v>
      </c>
      <c r="O75" s="146" t="str">
        <f>IFERROR(_xll.qlRateHelperQuoteName(N75,Trigger),"--")</f>
        <v>USDAM3L40Y_LCHQuote</v>
      </c>
      <c r="P75" s="98">
        <f>IFERROR(_xll.qlRateHelperQuoteValue($N75,Trigger),"--")</f>
        <v>2.5722000000000005E-2</v>
      </c>
      <c r="Q75" s="97" t="b">
        <v>1</v>
      </c>
      <c r="R75" s="94">
        <v>50</v>
      </c>
      <c r="S75" s="94">
        <v>1</v>
      </c>
      <c r="T75" s="99">
        <f>IFERROR(_xll.qlRateHelperEarliestDate(N75,Trigger),"--")</f>
        <v>42338</v>
      </c>
      <c r="U75" s="99">
        <f>IFERROR(_xll.qlRateHelperPillarDate(N75,Trigger),"--")</f>
        <v>56948</v>
      </c>
      <c r="W75" s="4" t="str">
        <f t="shared" si="15"/>
        <v/>
      </c>
      <c r="X75" s="4" t="e">
        <v>#N/A</v>
      </c>
      <c r="Y75" s="4" t="str">
        <f>IFERROR(_xll.qlRateHelperQuoteName(X75,Trigger),"")</f>
        <v/>
      </c>
      <c r="Z75" s="70" t="str">
        <f>IFERROR(_xll.qlRateHelperRate(X75,Trigger),"")</f>
        <v/>
      </c>
      <c r="AA75" s="104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0" t="e">
        <v>#N/A</v>
      </c>
      <c r="AE75" s="77" t="e">
        <v>#N/A</v>
      </c>
      <c r="AF75" s="46" t="e">
        <v>#N/A</v>
      </c>
      <c r="AG75" s="46" t="e">
        <v>#N/A</v>
      </c>
      <c r="AH75" s="172" t="e">
        <f t="shared" si="17"/>
        <v>#N/A</v>
      </c>
      <c r="AI75" s="46" t="e">
        <v>#N/A</v>
      </c>
      <c r="AJ75" s="173" t="e">
        <f t="shared" si="18"/>
        <v>#N/A</v>
      </c>
    </row>
    <row r="76" spans="1:36" ht="11.25" customHeight="1" x14ac:dyDescent="0.2">
      <c r="A76" s="59" t="s">
        <v>116</v>
      </c>
      <c r="B76" s="60" t="s">
        <v>109</v>
      </c>
      <c r="C76" s="61">
        <v>2</v>
      </c>
      <c r="D76" s="61" t="s">
        <v>6</v>
      </c>
      <c r="E76" s="61" t="s">
        <v>8</v>
      </c>
      <c r="F76" s="61" t="s">
        <v>7</v>
      </c>
      <c r="G76" s="61" t="s">
        <v>27</v>
      </c>
      <c r="H76" s="62" t="str">
        <f t="shared" si="16"/>
        <v>USDFedFunds</v>
      </c>
      <c r="I76" s="63" t="str">
        <f t="shared" si="13"/>
        <v>USDAM3L29Y_LCHQuote</v>
      </c>
      <c r="J76" s="176" t="str">
        <f t="shared" si="14"/>
        <v>USD3LFF29Y_LCHQuote</v>
      </c>
      <c r="K76" s="64"/>
      <c r="M76" s="10" t="str">
        <f t="shared" si="10"/>
        <v>BasSw</v>
      </c>
      <c r="N76" s="94" t="str">
        <f t="shared" si="11"/>
        <v>obj_00412#0002</v>
      </c>
      <c r="O76" s="146" t="str">
        <f>IFERROR(_xll.qlRateHelperQuoteName(N76,Trigger),"--")</f>
        <v>USDAM3L50Y_LCHQuote</v>
      </c>
      <c r="P76" s="98">
        <f>IFERROR(_xll.qlRateHelperQuoteValue($N76,Trigger),"--")</f>
        <v>2.6300000000000007E-2</v>
      </c>
      <c r="Q76" s="97" t="b">
        <v>1</v>
      </c>
      <c r="R76" s="94">
        <v>50</v>
      </c>
      <c r="S76" s="94">
        <v>1</v>
      </c>
      <c r="T76" s="99">
        <f>IFERROR(_xll.qlRateHelperEarliestDate(N76,Trigger),"--")</f>
        <v>42338</v>
      </c>
      <c r="U76" s="99">
        <f>IFERROR(_xll.qlRateHelperPillarDate(N76,Trigger),"--")</f>
        <v>60601</v>
      </c>
      <c r="W76" s="4" t="str">
        <f t="shared" si="15"/>
        <v/>
      </c>
      <c r="X76" s="4" t="e">
        <v>#N/A</v>
      </c>
      <c r="Y76" s="4" t="str">
        <f>IFERROR(_xll.qlRateHelperQuoteName(X76,Trigger),"")</f>
        <v/>
      </c>
      <c r="Z76" s="70" t="str">
        <f>IFERROR(_xll.qlRateHelperRate(X76,Trigger),"")</f>
        <v/>
      </c>
      <c r="AA76" s="104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0" t="e">
        <v>#N/A</v>
      </c>
      <c r="AE76" s="77" t="e">
        <v>#N/A</v>
      </c>
      <c r="AF76" s="46" t="e">
        <v>#N/A</v>
      </c>
      <c r="AG76" s="46" t="e">
        <v>#N/A</v>
      </c>
      <c r="AH76" s="172" t="e">
        <f t="shared" si="17"/>
        <v>#N/A</v>
      </c>
      <c r="AI76" s="46" t="e">
        <v>#N/A</v>
      </c>
      <c r="AJ76" s="173" t="e">
        <f t="shared" si="18"/>
        <v>#N/A</v>
      </c>
    </row>
    <row r="77" spans="1:36" ht="11.25" customHeight="1" x14ac:dyDescent="0.2">
      <c r="A77" s="59" t="s">
        <v>116</v>
      </c>
      <c r="B77" s="60" t="s">
        <v>66</v>
      </c>
      <c r="C77" s="61">
        <v>2</v>
      </c>
      <c r="D77" s="61" t="s">
        <v>6</v>
      </c>
      <c r="E77" s="61" t="s">
        <v>8</v>
      </c>
      <c r="F77" s="61" t="s">
        <v>7</v>
      </c>
      <c r="G77" s="61" t="s">
        <v>27</v>
      </c>
      <c r="H77" s="62" t="str">
        <f t="shared" si="16"/>
        <v>USDFedFunds</v>
      </c>
      <c r="I77" s="63" t="str">
        <f t="shared" si="13"/>
        <v>USDAM3L30Y_LCHQuote</v>
      </c>
      <c r="J77" s="176" t="str">
        <f t="shared" si="14"/>
        <v>USD3LFF30Y_LCHQuote</v>
      </c>
      <c r="K77" s="64" t="str">
        <f>_xll.qlOISRateHelper2(,C77,B77,I77,H77,,E77,J77,Permanent,Trigger,ObjectOverwrite)</f>
        <v>obj_00415#0002</v>
      </c>
      <c r="M77" s="11" t="str">
        <f t="shared" si="10"/>
        <v>BasSw</v>
      </c>
      <c r="N77" s="95" t="str">
        <f t="shared" si="11"/>
        <v>obj_00413#0002</v>
      </c>
      <c r="O77" s="147" t="str">
        <f>IFERROR(_xll.qlRateHelperQuoteName(N77,Trigger),"--")</f>
        <v>USDAM3L60Y_LCHQuote</v>
      </c>
      <c r="P77" s="101">
        <f>IFERROR(_xll.qlRateHelperQuoteValue($N77,Trigger),"--")</f>
        <v>2.687800000000001E-2</v>
      </c>
      <c r="Q77" s="100" t="b">
        <v>1</v>
      </c>
      <c r="R77" s="95">
        <v>50</v>
      </c>
      <c r="S77" s="95">
        <v>1</v>
      </c>
      <c r="T77" s="102">
        <f>IFERROR(_xll.qlRateHelperEarliestDate(N77,Trigger),"--")</f>
        <v>42338</v>
      </c>
      <c r="U77" s="102">
        <f>IFERROR(_xll.qlRateHelperPillarDate(N77,Trigger),"--")</f>
        <v>64252</v>
      </c>
      <c r="W77" s="4" t="str">
        <f t="shared" si="15"/>
        <v/>
      </c>
      <c r="X77" s="6" t="e">
        <v>#N/A</v>
      </c>
      <c r="Y77" s="6" t="str">
        <f>IFERROR(_xll.qlRateHelperQuoteName(X77,Trigger),"")</f>
        <v/>
      </c>
      <c r="Z77" s="79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12" t="str">
        <f>IFERROR(_xll.qlRateHelperEarliestDate(X77,Trigger),"")</f>
        <v/>
      </c>
      <c r="AC77" s="12" t="str">
        <f>IFERROR(_xll.qlRateHelperPillarDate(X77,Trigger),"")</f>
        <v/>
      </c>
      <c r="AD77" s="79" t="e">
        <v>#N/A</v>
      </c>
      <c r="AE77" s="78" t="e">
        <v>#N/A</v>
      </c>
      <c r="AF77" s="46" t="e">
        <v>#N/A</v>
      </c>
      <c r="AG77" s="46" t="e">
        <v>#N/A</v>
      </c>
      <c r="AH77" s="172" t="e">
        <f t="shared" si="17"/>
        <v>#N/A</v>
      </c>
      <c r="AI77" s="46" t="e">
        <v>#N/A</v>
      </c>
      <c r="AJ77" s="173" t="e">
        <f t="shared" si="18"/>
        <v>#N/A</v>
      </c>
    </row>
    <row r="78" spans="1:36" ht="11.25" customHeight="1" x14ac:dyDescent="0.2">
      <c r="A78" s="59" t="s">
        <v>116</v>
      </c>
      <c r="B78" s="60" t="s">
        <v>67</v>
      </c>
      <c r="C78" s="61">
        <v>2</v>
      </c>
      <c r="D78" s="61" t="s">
        <v>6</v>
      </c>
      <c r="E78" s="61" t="s">
        <v>8</v>
      </c>
      <c r="F78" s="61" t="s">
        <v>7</v>
      </c>
      <c r="G78" s="61" t="s">
        <v>27</v>
      </c>
      <c r="H78" s="62" t="str">
        <f t="shared" si="16"/>
        <v>USDFedFunds</v>
      </c>
      <c r="I78" s="63" t="str">
        <f t="shared" si="13"/>
        <v>USDAM3L35Y_LCHQuote</v>
      </c>
      <c r="J78" s="176" t="str">
        <f t="shared" si="14"/>
        <v>USD3LFF35Y_LCHQuote</v>
      </c>
      <c r="K78" s="64"/>
    </row>
    <row r="79" spans="1:36" ht="11.25" customHeight="1" x14ac:dyDescent="0.2">
      <c r="A79" s="59" t="s">
        <v>116</v>
      </c>
      <c r="B79" s="60" t="s">
        <v>68</v>
      </c>
      <c r="C79" s="61">
        <v>2</v>
      </c>
      <c r="D79" s="61" t="s">
        <v>6</v>
      </c>
      <c r="E79" s="61" t="s">
        <v>8</v>
      </c>
      <c r="F79" s="61" t="s">
        <v>7</v>
      </c>
      <c r="G79" s="61" t="s">
        <v>27</v>
      </c>
      <c r="H79" s="62" t="str">
        <f t="shared" si="16"/>
        <v>USDFedFunds</v>
      </c>
      <c r="I79" s="63" t="str">
        <f t="shared" si="13"/>
        <v>USDAM3L40Y_LCHQuote</v>
      </c>
      <c r="J79" s="176" t="str">
        <f t="shared" si="14"/>
        <v>USD3LFF40Y_LCHQuote</v>
      </c>
      <c r="K79" s="64" t="str">
        <f>_xll.qlOISRateHelper2(,C79,B79,I79,H79,,E79,J79,Permanent,Trigger,ObjectOverwrite)</f>
        <v>obj_0041f#0002</v>
      </c>
    </row>
    <row r="80" spans="1:36" ht="11.25" customHeight="1" x14ac:dyDescent="0.2">
      <c r="A80" s="59" t="s">
        <v>116</v>
      </c>
      <c r="B80" s="60" t="s">
        <v>69</v>
      </c>
      <c r="C80" s="61">
        <v>2</v>
      </c>
      <c r="D80" s="61" t="s">
        <v>6</v>
      </c>
      <c r="E80" s="61" t="s">
        <v>8</v>
      </c>
      <c r="F80" s="61" t="s">
        <v>7</v>
      </c>
      <c r="G80" s="61" t="s">
        <v>27</v>
      </c>
      <c r="H80" s="62" t="str">
        <f t="shared" si="16"/>
        <v>USDFedFunds</v>
      </c>
      <c r="I80" s="63" t="str">
        <f t="shared" si="13"/>
        <v>USDAM3L50Y_LCHQuote</v>
      </c>
      <c r="J80" s="176" t="str">
        <f t="shared" si="14"/>
        <v>USD3LFF50Y_LCHQuote</v>
      </c>
      <c r="K80" s="64" t="str">
        <f>_xll.qlOISRateHelper2(,C80,B80,I80,H80,,E80,J80,Permanent,Trigger,ObjectOverwrite)</f>
        <v>obj_00412#0002</v>
      </c>
    </row>
    <row r="81" spans="1:11" x14ac:dyDescent="0.2">
      <c r="A81" s="1" t="s">
        <v>116</v>
      </c>
      <c r="B81" s="8" t="s">
        <v>110</v>
      </c>
      <c r="C81" s="7">
        <v>2</v>
      </c>
      <c r="D81" s="7" t="s">
        <v>6</v>
      </c>
      <c r="E81" s="7" t="s">
        <v>8</v>
      </c>
      <c r="F81" s="7" t="s">
        <v>7</v>
      </c>
      <c r="G81" s="7" t="s">
        <v>27</v>
      </c>
      <c r="H81" s="9" t="str">
        <f t="shared" si="16"/>
        <v>USDFedFunds</v>
      </c>
      <c r="I81" s="2" t="str">
        <f t="shared" si="13"/>
        <v>USDAM3L60Y_LCHQuote</v>
      </c>
      <c r="J81" s="177" t="str">
        <f t="shared" si="14"/>
        <v>USD3LFF60Y_LCHQuote</v>
      </c>
      <c r="K81" s="3" t="str">
        <f>_xll.qlOISRateHelper2(,C81,B81,I81,H81,,E81,J81,Permanent,Trigger,ObjectOverwrite)</f>
        <v>obj_00413#0002</v>
      </c>
    </row>
  </sheetData>
  <mergeCells count="1">
    <mergeCell ref="AL2:AM2"/>
  </mergeCells>
  <dataValidations count="4">
    <dataValidation type="list" allowBlank="1" showInputMessage="1" showErrorMessage="1" sqref="AM6">
      <formula1>"AllDepos,DeposBeforeFirstFuturesStartDate,DeposBeforeFirstFuturesStartDatePlusOne,DeposBeforeFirstFuturesExpiryDate"</formula1>
    </dataValidation>
    <dataValidation type="list" allowBlank="1" showInputMessage="1" showErrorMessage="1" sqref="E45:E81">
      <formula1>"Annual,Semiannual,EveryFourthMonth,Quarterly,Bimonthly,Monthly,Biweekly,Weekly,Daily,Once,NoFrequency"</formula1>
    </dataValidation>
    <dataValidation type="list" allowBlank="1" showInputMessage="1" showErrorMessage="1" sqref="F45:F81">
      <formula1>"Following,Modified Following,Preceding,Modified Preceding,Unadjusted,Half-Month Modified Following"</formula1>
    </dataValidation>
    <dataValidation type="list" allowBlank="1" showInputMessage="1" showErrorMessage="1" sqref="G45:G8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128</v>
      </c>
      <c r="AG1" s="178" t="s">
        <v>135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132</v>
      </c>
      <c r="Z2" s="73" t="s">
        <v>133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65">_xll.qlPiecewiseYieldCurveData(YieldCurve1_3M,Trigger)</f>
        <v>4.1212982147844921E-3</v>
      </c>
      <c r="AG2" s="76">
        <f t="array" ref="AG2:AG65">_xll.qlPiecewiseYieldCurveData(yieldcurve2_3M,Trigger)</f>
        <v>1</v>
      </c>
      <c r="AJ2" s="46" t="s">
        <v>136</v>
      </c>
      <c r="AL2" s="46" t="s">
        <v>137</v>
      </c>
      <c r="AN2" s="218" t="s">
        <v>84</v>
      </c>
      <c r="AO2" s="219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IF(ReportQuoteOverwrite,Currency&amp;Tenor&amp;"D"&amp;ReportQuoteSuffix,Currency&amp;Tenor&amp;"D"&amp;QuoteSuffix)</f>
        <v>USD3MD_LCHQuote</v>
      </c>
      <c r="I3" s="124"/>
      <c r="J3" s="3" t="str">
        <f>_xll.qlDepositRateHelper(,H3,G3,Permanent,Trigger,ObjectOverwrite)</f>
        <v>obj_004a3#0002</v>
      </c>
      <c r="K3" s="3" t="str">
        <f>J3</f>
        <v>obj_004a3#0002</v>
      </c>
      <c r="L3" s="49"/>
      <c r="M3" s="11" t="str">
        <f>A3</f>
        <v>Dp</v>
      </c>
      <c r="N3" s="95" t="str">
        <f>IF(ISBLANK(J3),"--",J3)</f>
        <v>obj_004a3#0002</v>
      </c>
      <c r="O3" s="95" t="str">
        <f>IF(ISBLANK(K3),"--",K3)</f>
        <v>obj_004a3#0002</v>
      </c>
      <c r="P3" s="147" t="str">
        <f>IFERROR(_xll.qlRateHelperQuoteName(N3,Trigger),"--")</f>
        <v>USD3MD_LCHQuote</v>
      </c>
      <c r="Q3" s="101">
        <f>IFERROR(_xll.qlRateHelperQuoteValue($N3,Trigger),"--")</f>
        <v>4.0670000000000003E-3</v>
      </c>
      <c r="R3" s="100" t="b">
        <v>1</v>
      </c>
      <c r="S3" s="95"/>
      <c r="T3" s="95">
        <v>1</v>
      </c>
      <c r="U3" s="102">
        <f>IFERROR(_xll.qlRateHelperEarliestDate(N3,Trigger),"--")</f>
        <v>42335</v>
      </c>
      <c r="V3" s="102">
        <f>IFERROR(_xll.qlRateHelperPillarDate(N3,Trigger),"--")</f>
        <v>42429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obj_004a3</v>
      </c>
      <c r="Z3" s="4" t="str">
        <f t="array" ref="Z3:Z65">_xll.qlRateHelperSelection(_xll.ohFilter(RateHelpers2,IncludeFlag),_xll.ohFilter(Priority,IncludeFlag),$AO$3,$AO$4,$AO$5,$AO$6,_xll.ohFilter(MinDistance,IncludeFlag),Trigger)</f>
        <v>obj_004a3</v>
      </c>
      <c r="AA3" s="4" t="str">
        <f>IFERROR(_xll.qlRateHelperQuoteName(Y3,Trigger),"")</f>
        <v>USD3MD_LCHQuote</v>
      </c>
      <c r="AB3" s="70">
        <f>IFERROR(_xll.qlRateHelperRate(Y3,Trigger),"")</f>
        <v>4.0670000000000003E-3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42335</v>
      </c>
      <c r="AE3" s="5">
        <f>IFERROR(_xll.qlRateHelperPillarDate(Y3,Trigger),"")</f>
        <v>42429</v>
      </c>
      <c r="AF3" s="70">
        <v>4.1212982147844921E-3</v>
      </c>
      <c r="AG3" s="77">
        <v>0.99891662938351022</v>
      </c>
      <c r="AH3" s="169">
        <f t="array" ref="AH3:AH103">_xll.ohFilter([1]REP00100!$C$2:$C$2000,([1]REP00100!$A$2:$A$2000="USD_LIBOR_3M_EOD"))</f>
        <v>42417</v>
      </c>
      <c r="AI3" s="170">
        <f t="array" ref="AI3:AI103">_xll.ohFilter([1]REP00100!$E$2:$E$2000,([1]REP00100!$A$2:$A$2000="USD_LIBOR_3M_EOD"))</f>
        <v>3.6847883123520501E-3</v>
      </c>
      <c r="AJ3" s="172">
        <f t="shared" ref="AJ3:AJ66" si="1">AF3-AI3</f>
        <v>4.36509902432442E-4</v>
      </c>
      <c r="AK3" s="80">
        <f t="array" ref="AK3:AK103">_xll.ohFilter([1]REP00101!$F$2:$F$2000,([1]REP00101!$A$2:$A$2000="USD_LIBOR_3M_EOD"))</f>
        <v>0.99903131967129399</v>
      </c>
      <c r="AL3" s="161">
        <f t="shared" ref="AL3:AL66" si="2">AK3-AG3</f>
        <v>1.1469028778376966E-4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103" t="s">
        <v>170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obj_0044c#0002</v>
      </c>
      <c r="O4" s="94" t="str">
        <f t="shared" ref="O4:O14" si="5">IF(ISBLANK(K6),"--",K6)</f>
        <v>obj_0044c#0002</v>
      </c>
      <c r="P4" s="146" t="str">
        <f>IFERROR(_xll.qlRateHelperQuoteName(N4,Trigger),"--")</f>
        <v>USDFUT3MZ5_LCHQuote</v>
      </c>
      <c r="Q4" s="150">
        <f>IFERROR(_xll.qlRateHelperQuoteValue($N4,Trigger),"--")</f>
        <v>99.528750000000002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obj_0044c</v>
      </c>
      <c r="Z4" s="4" t="str">
        <v>obj_0044c</v>
      </c>
      <c r="AA4" s="4" t="str">
        <f>IFERROR(_xll.qlRateHelperQuoteName(Y4,Trigger),"")</f>
        <v>USDFUT3MZ5_LCHQuote</v>
      </c>
      <c r="AB4" s="70">
        <f>IFERROR(_xll.qlRateHelperRate(Y4,Trigger),"")</f>
        <v>4.711500175944826E-3</v>
      </c>
      <c r="AC4" s="104">
        <f>IF(ISERROR(_xll.qlSwapRateHelperSpread($Y4)),IF(ISERROR(_xll.qlFuturesRateHelperConvexityAdjustment($Y4)),"",_xll.qlFuturesRateHelperConvexityAdjustment($Y4)),_xll.qlSwapRateHelperSpread($Y4))</f>
        <v>9.9982405518228219E-7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4.6516958936089255E-3</v>
      </c>
      <c r="AG4" s="77">
        <v>0.99857364850875308</v>
      </c>
      <c r="AH4" s="169">
        <v>42445</v>
      </c>
      <c r="AI4" s="170">
        <v>4.2512033094725104E-3</v>
      </c>
      <c r="AJ4" s="172">
        <f t="shared" si="1"/>
        <v>4.0049258413641514E-4</v>
      </c>
      <c r="AK4" s="80">
        <v>0.99855679800707897</v>
      </c>
      <c r="AL4" s="161">
        <f t="shared" si="2"/>
        <v>-1.6850501674103846E-5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130</v>
      </c>
      <c r="F5" s="65" t="s">
        <v>131</v>
      </c>
      <c r="G5" s="65" t="s">
        <v>4</v>
      </c>
      <c r="H5" s="65" t="s">
        <v>1</v>
      </c>
      <c r="I5" s="65" t="s">
        <v>94</v>
      </c>
      <c r="J5" s="65" t="s">
        <v>132</v>
      </c>
      <c r="K5" s="65" t="s">
        <v>133</v>
      </c>
      <c r="L5" s="48"/>
      <c r="M5" s="10" t="str">
        <f t="shared" si="3"/>
        <v>FUT</v>
      </c>
      <c r="N5" s="94" t="str">
        <f t="shared" si="4"/>
        <v>obj_004c5#0002</v>
      </c>
      <c r="O5" s="94" t="str">
        <f t="shared" si="5"/>
        <v>obj_004c5#0002</v>
      </c>
      <c r="P5" s="146" t="str">
        <f>IFERROR(_xll.qlRateHelperQuoteName(N5,Trigger),"--")</f>
        <v>USDFUT3MH6_LCHQuote</v>
      </c>
      <c r="Q5" s="150">
        <f>IFERROR(_xll.qlRateHelperQuoteValue($N5,Trigger),"--")</f>
        <v>99.362499999999997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obj_004c5</v>
      </c>
      <c r="Z5" s="4" t="str">
        <v>obj_004c5</v>
      </c>
      <c r="AA5" s="4" t="str">
        <f>IFERROR(_xll.qlRateHelperQuoteName(Y5,Trigger),"")</f>
        <v>USDFUT3MH6_LCHQuote</v>
      </c>
      <c r="AB5" s="70">
        <f>IFERROR(_xll.qlRateHelperRate(Y5,Trigger),"")</f>
        <v>6.3672724355584723E-3</v>
      </c>
      <c r="AC5" s="104">
        <f>IF(ISERROR(_xll.qlSwapRateHelperSpread($Y5)),IF(ISERROR(_xll.qlFuturesRateHelperConvexityAdjustment($Y5)),"",_xll.qlFuturesRateHelperConvexityAdjustment($Y5)),_xll.qlSwapRateHelperSpread($Y5))</f>
        <v>7.7275644415468966E-6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5.4580384819531173E-3</v>
      </c>
      <c r="AG5" s="77">
        <v>0.99696903606615828</v>
      </c>
      <c r="AH5" s="169">
        <v>42536</v>
      </c>
      <c r="AI5" s="170">
        <v>5.0195486360270604E-3</v>
      </c>
      <c r="AJ5" s="172">
        <f t="shared" si="1"/>
        <v>4.3848984592605687E-4</v>
      </c>
      <c r="AK5" s="80">
        <v>0.99704764636355303</v>
      </c>
      <c r="AL5" s="161">
        <f t="shared" si="2"/>
        <v>7.8610297394754447E-5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UsdLibor3M</v>
      </c>
      <c r="H6" s="119" t="str">
        <f t="shared" ref="H6:H29" si="7">IF(ReportQuoteOverwrite,$G$4&amp;$C6&amp;ReportQuoteSuffix,Currency&amp;$H$4&amp;$G$1&amp;$C6&amp;QuoteSuffix)</f>
        <v>USDFUT3MZ5_LCHQuote</v>
      </c>
      <c r="I6" s="125" t="str">
        <f t="shared" ref="I6:I29" si="8">IF(ReportQuoteOverwrite,0,Currency&amp;"FUT"&amp;$G$1&amp;$C6&amp;"ConvAdj"&amp;QuoteSuffix)</f>
        <v>USDFUT3MZ5ConvAdj_LCHQuote</v>
      </c>
      <c r="J6" s="64" t="str">
        <f>_xll.qlFuturesRateHelper(,$H6,,$E6,$G6,$I6,FALSE,"customdate",$F6,Permanent,Trigger,ObjectOverwrite)</f>
        <v>obj_0044c#0002</v>
      </c>
      <c r="K6" s="64" t="str">
        <f>J6</f>
        <v>obj_0044c#0002</v>
      </c>
      <c r="L6" s="48"/>
      <c r="M6" s="10" t="str">
        <f t="shared" si="3"/>
        <v>FUT</v>
      </c>
      <c r="N6" s="94" t="str">
        <f t="shared" si="4"/>
        <v>obj_004d6#0002</v>
      </c>
      <c r="O6" s="94" t="str">
        <f t="shared" si="5"/>
        <v>obj_004d6#0002</v>
      </c>
      <c r="P6" s="146" t="str">
        <f>IFERROR(_xll.qlRateHelperQuoteName(N6,Trigger),"--")</f>
        <v>USDFUT3MM6_LCHQuote</v>
      </c>
      <c r="Q6" s="150">
        <f>IFERROR(_xll.qlRateHelperQuoteValue($N6,Trigger),"--")</f>
        <v>99.212500000000006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obj_004d6</v>
      </c>
      <c r="Z6" s="4" t="str">
        <v>obj_004d6</v>
      </c>
      <c r="AA6" s="4" t="str">
        <f>IFERROR(_xll.qlRateHelperQuoteName(Y6,Trigger),"")</f>
        <v>USDFUT3MM6_LCHQuote</v>
      </c>
      <c r="AB6" s="70">
        <f>IFERROR(_xll.qlRateHelperRate(Y6,Trigger),"")</f>
        <v>7.8568086262901203E-3</v>
      </c>
      <c r="AC6" s="104">
        <f>IF(ISERROR(_xll.qlSwapRateHelperSpread($Y6)),IF(ISERROR(_xll.qlFuturesRateHelperConvexityAdjustment($Y6)),"",_xll.qlFuturesRateHelperConvexityAdjustment($Y6)),_xll.qlSwapRateHelperSpread($Y6))</f>
        <v>1.8191373709845254E-5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6.2719613570347997E-3</v>
      </c>
      <c r="AG6" s="77">
        <v>0.99484113271198737</v>
      </c>
      <c r="AH6" s="169">
        <v>42634</v>
      </c>
      <c r="AI6" s="170">
        <v>5.8337966760474303E-3</v>
      </c>
      <c r="AJ6" s="172">
        <f t="shared" si="1"/>
        <v>4.3816468098736936E-4</v>
      </c>
      <c r="AK6" s="80">
        <v>0.99500981212772499</v>
      </c>
      <c r="AL6" s="161">
        <f t="shared" si="2"/>
        <v>1.6867941573761591E-4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UsdLibor3M</v>
      </c>
      <c r="H7" s="119" t="str">
        <f t="shared" si="7"/>
        <v>USDFUT3MH6_LCHQuote</v>
      </c>
      <c r="I7" s="125" t="str">
        <f t="shared" si="8"/>
        <v>USDFUT3MH6ConvAdj_LCHQuote</v>
      </c>
      <c r="J7" s="64" t="str">
        <f>_xll.qlFuturesRateHelper(,$H7,,$E7,$G7,$I7,FALSE,"customdate",$F7,Permanent,Trigger,ObjectOverwrite)</f>
        <v>obj_004c5#0002</v>
      </c>
      <c r="K7" s="64" t="str">
        <f t="shared" ref="K7:K16" si="9">J7</f>
        <v>obj_004c5#0002</v>
      </c>
      <c r="L7" s="48"/>
      <c r="M7" s="10" t="str">
        <f t="shared" si="3"/>
        <v>FUT</v>
      </c>
      <c r="N7" s="94" t="str">
        <f t="shared" si="4"/>
        <v>obj_004d2#0002</v>
      </c>
      <c r="O7" s="94" t="str">
        <f t="shared" si="5"/>
        <v>obj_004d2#0002</v>
      </c>
      <c r="P7" s="146" t="str">
        <f>IFERROR(_xll.qlRateHelperQuoteName(N7,Trigger),"--")</f>
        <v>USDFUT3MU6_LCHQuote</v>
      </c>
      <c r="Q7" s="150">
        <f>IFERROR(_xll.qlRateHelperQuoteValue($N7,Trigger),"--")</f>
        <v>99.047499999999999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obj_004d2</v>
      </c>
      <c r="Z7" s="4" t="str">
        <v>obj_004d2</v>
      </c>
      <c r="AA7" s="4" t="str">
        <f>IFERROR(_xll.qlRateHelperQuoteName(Y7,Trigger),"")</f>
        <v>USDFUT3MU6_LCHQuote</v>
      </c>
      <c r="AB7" s="70">
        <f>IFERROR(_xll.qlRateHelperRate(Y7,Trigger),"")</f>
        <v>9.4915804339007308E-3</v>
      </c>
      <c r="AC7" s="104">
        <f>IF(ISERROR(_xll.qlSwapRateHelperSpread($Y7)),IF(ISERROR(_xll.qlFuturesRateHelperConvexityAdjustment($Y7)),"",_xll.qlFuturesRateHelperConvexityAdjustment($Y7)),_xll.qlSwapRateHelperSpread($Y7))</f>
        <v>3.3419566099275326E-5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7.0473000407014624E-3</v>
      </c>
      <c r="AG7" s="77">
        <v>0.99245996261699554</v>
      </c>
      <c r="AH7" s="169">
        <v>42725</v>
      </c>
      <c r="AI7" s="170">
        <v>6.5964944974645197E-3</v>
      </c>
      <c r="AJ7" s="172">
        <f t="shared" si="1"/>
        <v>4.5080554323694271E-4</v>
      </c>
      <c r="AK7" s="80">
        <v>0.99272526450679699</v>
      </c>
      <c r="AL7" s="161">
        <f t="shared" si="2"/>
        <v>2.6530188980145031E-4</v>
      </c>
      <c r="AN7" s="107" t="s">
        <v>144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UsdLibor3M</v>
      </c>
      <c r="H8" s="119" t="str">
        <f t="shared" si="7"/>
        <v>USDFUT3MM6_LCHQuote</v>
      </c>
      <c r="I8" s="125" t="str">
        <f t="shared" si="8"/>
        <v>USDFUT3MM6ConvAdj_LCHQuote</v>
      </c>
      <c r="J8" s="64" t="str">
        <f>_xll.qlFuturesRateHelper(,$H8,,$E8,$G8,$I8,FALSE,"customdate",$F8,Permanent,Trigger,ObjectOverwrite)</f>
        <v>obj_004d6#0002</v>
      </c>
      <c r="K8" s="64" t="str">
        <f t="shared" si="9"/>
        <v>obj_004d6#0002</v>
      </c>
      <c r="L8" s="48"/>
      <c r="M8" s="10" t="str">
        <f t="shared" si="3"/>
        <v>FUT</v>
      </c>
      <c r="N8" s="94" t="str">
        <f t="shared" si="4"/>
        <v>obj_004cb#0002</v>
      </c>
      <c r="O8" s="94" t="str">
        <f t="shared" si="5"/>
        <v>obj_004cb#0002</v>
      </c>
      <c r="P8" s="146" t="str">
        <f>IFERROR(_xll.qlRateHelperQuoteName(N8,Trigger),"--")</f>
        <v>USDFUT3MZ6_LCHQuote</v>
      </c>
      <c r="Q8" s="150">
        <f>IFERROR(_xll.qlRateHelperQuoteValue($N8,Trigger),"--")</f>
        <v>98.882499999999993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obj_004cb</v>
      </c>
      <c r="Z8" s="4" t="str">
        <v>obj_004cb</v>
      </c>
      <c r="AA8" s="4" t="str">
        <f>IFERROR(_xll.qlRateHelperQuoteName(Y8,Trigger),"")</f>
        <v>USDFUT3MZ6_LCHQuote</v>
      </c>
      <c r="AB8" s="70">
        <f>IFERROR(_xll.qlRateHelperRate(Y8,Trigger),"")</f>
        <v>1.1123809721586194E-2</v>
      </c>
      <c r="AC8" s="104">
        <f>IF(ISERROR(_xll.qlSwapRateHelperSpread($Y8)),IF(ISERROR(_xll.qlFuturesRateHelperConvexityAdjustment($Y8)),"",_xll.qlFuturesRateHelperConvexityAdjustment($Y8)),_xll.qlSwapRateHelperSpread($Y8))</f>
        <v>5.119027841385301E-5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7.7911860114434029E-3</v>
      </c>
      <c r="AG8" s="77">
        <v>0.98989088372510126</v>
      </c>
      <c r="AH8" s="169">
        <v>42809</v>
      </c>
      <c r="AI8" s="170">
        <v>7.3487283691586903E-3</v>
      </c>
      <c r="AJ8" s="172">
        <f t="shared" si="1"/>
        <v>4.4245764228471266E-4</v>
      </c>
      <c r="AK8" s="80">
        <v>0.99022295992739595</v>
      </c>
      <c r="AL8" s="161">
        <f t="shared" si="2"/>
        <v>3.3207620229469548E-4</v>
      </c>
      <c r="AN8" s="107" t="s">
        <v>145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UsdLibor3M</v>
      </c>
      <c r="H9" s="119" t="str">
        <f t="shared" si="7"/>
        <v>USDFUT3MU6_LCHQuote</v>
      </c>
      <c r="I9" s="125" t="str">
        <f t="shared" si="8"/>
        <v>USDFUT3MU6ConvAdj_LCHQuote</v>
      </c>
      <c r="J9" s="64" t="str">
        <f>_xll.qlFuturesRateHelper(,$H9,,$E9,$G9,$I9,FALSE,"customdate",$F9,Permanent,Trigger,ObjectOverwrite)</f>
        <v>obj_004d2#0002</v>
      </c>
      <c r="K9" s="64" t="str">
        <f t="shared" si="9"/>
        <v>obj_004d2#0002</v>
      </c>
      <c r="L9" s="48"/>
      <c r="M9" s="10" t="str">
        <f t="shared" si="3"/>
        <v>FUT</v>
      </c>
      <c r="N9" s="94" t="str">
        <f t="shared" si="4"/>
        <v>obj_004cd#0002</v>
      </c>
      <c r="O9" s="94" t="str">
        <f t="shared" si="5"/>
        <v>obj_004cd#0002</v>
      </c>
      <c r="P9" s="146" t="str">
        <f>IFERROR(_xll.qlRateHelperQuoteName(N9,Trigger),"--")</f>
        <v>USDFUT3MH7_LCHQuote</v>
      </c>
      <c r="Q9" s="150">
        <f>IFERROR(_xll.qlRateHelperQuoteValue($N9,Trigger),"--")</f>
        <v>98.742500000000007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obj_004cd</v>
      </c>
      <c r="Z9" s="4" t="str">
        <v>obj_004cd</v>
      </c>
      <c r="AA9" s="4" t="str">
        <f>IFERROR(_xll.qlRateHelperQuoteName(Y9,Trigger),"")</f>
        <v>USDFUT3MH7_LCHQuote</v>
      </c>
      <c r="AB9" s="70">
        <f>IFERROR(_xll.qlRateHelperRate(Y9,Trigger),"")</f>
        <v>1.2503742419821972E-2</v>
      </c>
      <c r="AC9" s="104">
        <f>IF(ISERROR(_xll.qlSwapRateHelperSpread($Y9)),IF(ISERROR(_xll.qlFuturesRateHelperConvexityAdjustment($Y9)),"",_xll.qlFuturesRateHelperConvexityAdjustment($Y9)),_xll.qlSwapRateHelperSpread($Y9))</f>
        <v>7.1257580177920123E-5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8.6219678388443719E-3</v>
      </c>
      <c r="AG9" s="77">
        <v>0.9865325779980112</v>
      </c>
      <c r="AH9" s="169">
        <v>42907</v>
      </c>
      <c r="AI9" s="170">
        <v>8.1939380604686106E-3</v>
      </c>
      <c r="AJ9" s="172">
        <f t="shared" si="1"/>
        <v>4.2802977837576132E-4</v>
      </c>
      <c r="AK9" s="80">
        <v>0.98693095225177396</v>
      </c>
      <c r="AL9" s="161">
        <f t="shared" si="2"/>
        <v>3.9837425376276769E-4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UsdLibor3M</v>
      </c>
      <c r="H10" s="119" t="str">
        <f t="shared" si="7"/>
        <v>USDFUT3MZ6_LCHQuote</v>
      </c>
      <c r="I10" s="125" t="str">
        <f t="shared" si="8"/>
        <v>USDFUT3MZ6ConvAdj_LCHQuote</v>
      </c>
      <c r="J10" s="64" t="str">
        <f>_xll.qlFuturesRateHelper(,$H10,,$E10,$G10,$I10,FALSE,"customdate",$F10,Permanent,Trigger,ObjectOverwrite)</f>
        <v>obj_004cb#0002</v>
      </c>
      <c r="K10" s="64" t="str">
        <f t="shared" si="9"/>
        <v>obj_004cb#0002</v>
      </c>
      <c r="L10" s="48"/>
      <c r="M10" s="10" t="str">
        <f t="shared" si="3"/>
        <v>FUT</v>
      </c>
      <c r="N10" s="94" t="str">
        <f t="shared" si="4"/>
        <v>obj_004d8#0002</v>
      </c>
      <c r="O10" s="94" t="str">
        <f t="shared" si="5"/>
        <v>obj_004d8#0002</v>
      </c>
      <c r="P10" s="146" t="str">
        <f>IFERROR(_xll.qlRateHelperQuoteName(N10,Trigger),"--")</f>
        <v>USDFUT3MM7_LCHQuote</v>
      </c>
      <c r="Q10" s="150">
        <f>IFERROR(_xll.qlRateHelperQuoteValue($N10,Trigger),"--")</f>
        <v>98.592500000000001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obj_004d8</v>
      </c>
      <c r="Z10" s="4" t="str">
        <v>obj_004d8</v>
      </c>
      <c r="AA10" s="4" t="str">
        <f>IFERROR(_xll.qlRateHelperQuoteName(Y10,Trigger),"")</f>
        <v>USDFUT3MM7_LCHQuote</v>
      </c>
      <c r="AB10" s="70">
        <f>IFERROR(_xll.qlRateHelperRate(Y10,Trigger),"")</f>
        <v>1.3977058000590573E-2</v>
      </c>
      <c r="AC10" s="104">
        <f>IF(ISERROR(_xll.qlSwapRateHelperSpread($Y10)),IF(ISERROR(_xll.qlFuturesRateHelperConvexityAdjustment($Y10)),"",_xll.qlFuturesRateHelperConvexityAdjustment($Y10)),_xll.qlSwapRateHelperSpread($Y10))</f>
        <v>9.7941999409375518E-5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9.3778791048085078E-3</v>
      </c>
      <c r="AG10" s="77">
        <v>0.98305940830959604</v>
      </c>
      <c r="AH10" s="169">
        <v>42998</v>
      </c>
      <c r="AI10" s="170">
        <v>8.9791748052703707E-3</v>
      </c>
      <c r="AJ10" s="172">
        <f t="shared" si="1"/>
        <v>3.9870429953813707E-4</v>
      </c>
      <c r="AK10" s="80">
        <v>0.98348339563606701</v>
      </c>
      <c r="AL10" s="161">
        <f t="shared" si="2"/>
        <v>4.2398732647097592E-4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UsdLibor3M</v>
      </c>
      <c r="H11" s="119" t="str">
        <f t="shared" si="7"/>
        <v>USDFUT3MH7_LCHQuote</v>
      </c>
      <c r="I11" s="125" t="str">
        <f t="shared" si="8"/>
        <v>USDFUT3MH7ConvAdj_LCHQuote</v>
      </c>
      <c r="J11" s="64" t="str">
        <f>_xll.qlFuturesRateHelper(,$H11,,$E11,$G11,$I11,FALSE,"customdate",$F11,Permanent,Trigger,ObjectOverwrite)</f>
        <v>obj_004cd#0002</v>
      </c>
      <c r="K11" s="64" t="str">
        <f t="shared" si="9"/>
        <v>obj_004cd#0002</v>
      </c>
      <c r="L11" s="48"/>
      <c r="M11" s="10" t="str">
        <f t="shared" si="3"/>
        <v>FUT</v>
      </c>
      <c r="N11" s="94" t="str">
        <f t="shared" si="4"/>
        <v>obj_004c7#0002</v>
      </c>
      <c r="O11" s="94" t="str">
        <f t="shared" si="5"/>
        <v>obj_004c7#0002</v>
      </c>
      <c r="P11" s="146" t="str">
        <f>IFERROR(_xll.qlRateHelperQuoteName(N11,Trigger),"--")</f>
        <v>USDFUT3MU7_LCHQuote</v>
      </c>
      <c r="Q11" s="150">
        <f>IFERROR(_xll.qlRateHelperQuoteValue($N11,Trigger),"--")</f>
        <v>98.462500000000006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obj_004c7</v>
      </c>
      <c r="Z11" s="4" t="str">
        <v>obj_004c7</v>
      </c>
      <c r="AA11" s="4" t="str">
        <f>IFERROR(_xll.qlRateHelperQuoteName(Y11,Trigger),"")</f>
        <v>USDFUT3MU7_LCHQuote</v>
      </c>
      <c r="AB11" s="70">
        <f>IFERROR(_xll.qlRateHelperRate(Y11,Trigger),"")</f>
        <v>1.5249100592752524E-2</v>
      </c>
      <c r="AC11" s="104">
        <f>IF(ISERROR(_xll.qlSwapRateHelperSpread($Y11)),IF(ISERROR(_xll.qlFuturesRateHelperConvexityAdjustment($Y11)),"",_xll.qlFuturesRateHelperConvexityAdjustment($Y11)),_xll.qlSwapRateHelperSpread($Y11))</f>
        <v>1.2589940724739234E-4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1.010651620870604E-2</v>
      </c>
      <c r="AG11" s="77">
        <v>0.97928462473352307</v>
      </c>
      <c r="AH11" s="169">
        <v>43089</v>
      </c>
      <c r="AI11" s="170">
        <v>9.7415030859960006E-3</v>
      </c>
      <c r="AJ11" s="172">
        <f t="shared" si="1"/>
        <v>3.6501312271003915E-4</v>
      </c>
      <c r="AK11" s="80">
        <v>0.97971144940601895</v>
      </c>
      <c r="AL11" s="161">
        <f t="shared" si="2"/>
        <v>4.2682467249588463E-4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UsdLibor3M</v>
      </c>
      <c r="H12" s="119" t="str">
        <f t="shared" si="7"/>
        <v>USDFUT3MM7_LCHQuote</v>
      </c>
      <c r="I12" s="125" t="str">
        <f t="shared" si="8"/>
        <v>USDFUT3MM7ConvAdj_LCHQuote</v>
      </c>
      <c r="J12" s="64" t="str">
        <f>_xll.qlFuturesRateHelper(,$H12,,$E12,$G12,$I12,FALSE,"customdate",$F12,Permanent,Trigger,ObjectOverwrite)</f>
        <v>obj_004d8#0002</v>
      </c>
      <c r="K12" s="64" t="str">
        <f t="shared" si="9"/>
        <v>obj_004d8#0002</v>
      </c>
      <c r="L12" s="48" t="s">
        <v>36</v>
      </c>
      <c r="M12" s="10" t="str">
        <f t="shared" si="3"/>
        <v>FUT</v>
      </c>
      <c r="N12" s="94" t="str">
        <f t="shared" si="4"/>
        <v>obj_004c8#0002</v>
      </c>
      <c r="O12" s="94" t="str">
        <f t="shared" si="5"/>
        <v>obj_004c8#0002</v>
      </c>
      <c r="P12" s="146" t="str">
        <f>IFERROR(_xll.qlRateHelperQuoteName(N12,Trigger),"--")</f>
        <v>USDFUT3MZ7_LCHQuote</v>
      </c>
      <c r="Q12" s="150">
        <f>IFERROR(_xll.qlRateHelperQuoteValue($N12,Trigger),"--")</f>
        <v>98.332499999999996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obj_004c8</v>
      </c>
      <c r="Z12" s="4" t="str">
        <v>obj_004c8</v>
      </c>
      <c r="AA12" s="4" t="str">
        <f>IFERROR(_xll.qlRateHelperQuoteName(Y12,Trigger),"")</f>
        <v>USDFUT3MZ7_LCHQuote</v>
      </c>
      <c r="AB12" s="70">
        <f>IFERROR(_xll.qlRateHelperRate(Y12,Trigger),"")</f>
        <v>1.6517949893502522E-2</v>
      </c>
      <c r="AC12" s="104">
        <f>IF(ISERROR(_xll.qlSwapRateHelperSpread($Y12)),IF(ISERROR(_xll.qlFuturesRateHelperConvexityAdjustment($Y12)),"",_xll.qlFuturesRateHelperConvexityAdjustment($Y12)),_xll.qlSwapRateHelperSpread($Y12))</f>
        <v>1.5705010649747276E-4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1.0816291018630053E-2</v>
      </c>
      <c r="AG12" s="77">
        <v>0.97521265712197425</v>
      </c>
      <c r="AH12" s="169">
        <v>43180</v>
      </c>
      <c r="AI12" s="170">
        <v>1.0487737845116E-2</v>
      </c>
      <c r="AJ12" s="172">
        <f t="shared" si="1"/>
        <v>3.2855317351405261E-4</v>
      </c>
      <c r="AK12" s="80">
        <v>0.975620011511384</v>
      </c>
      <c r="AL12" s="161">
        <f t="shared" si="2"/>
        <v>4.073543894097531E-4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UsdLibor3M</v>
      </c>
      <c r="H13" s="119" t="str">
        <f t="shared" si="7"/>
        <v>USDFUT3MU7_LCHQuote</v>
      </c>
      <c r="I13" s="125" t="str">
        <f t="shared" si="8"/>
        <v>USDFUT3MU7ConvAdj_LCHQuote</v>
      </c>
      <c r="J13" s="64" t="str">
        <f>_xll.qlFuturesRateHelper(,$H13,,$E13,$G13,$I13,FALSE,"customdate",$F13,Permanent,Trigger,ObjectOverwrite)</f>
        <v>obj_004c7#0002</v>
      </c>
      <c r="K13" s="64" t="str">
        <f t="shared" si="9"/>
        <v>obj_004c7#0002</v>
      </c>
      <c r="L13" s="48"/>
      <c r="M13" s="10" t="str">
        <f t="shared" si="3"/>
        <v>FUT</v>
      </c>
      <c r="N13" s="94" t="str">
        <f t="shared" si="4"/>
        <v>obj_004d5#0002</v>
      </c>
      <c r="O13" s="94" t="str">
        <f t="shared" si="5"/>
        <v>obj_004d5#0002</v>
      </c>
      <c r="P13" s="146" t="str">
        <f>IFERROR(_xll.qlRateHelperQuoteName(N13,Trigger),"--")</f>
        <v>USDFUT3MH8_LCHQuote</v>
      </c>
      <c r="Q13" s="150">
        <f>IFERROR(_xll.qlRateHelperQuoteValue($N13,Trigger),"--")</f>
        <v>98.227499999999992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obj_004d5</v>
      </c>
      <c r="Z13" s="4" t="str">
        <v>obj_004d5</v>
      </c>
      <c r="AA13" s="4" t="str">
        <f>IFERROR(_xll.qlRateHelperQuoteName(Y13,Trigger),"")</f>
        <v>USDFUT3MH8_LCHQuote</v>
      </c>
      <c r="AB13" s="70">
        <f>IFERROR(_xll.qlRateHelperRate(Y13,Trigger),"")</f>
        <v>1.7532573741792165E-2</v>
      </c>
      <c r="AC13" s="104">
        <f>IF(ISERROR(_xll.qlSwapRateHelperSpread($Y13)),IF(ISERROR(_xll.qlFuturesRateHelperConvexityAdjustment($Y13)),"",_xll.qlFuturesRateHelperConvexityAdjustment($Y13)),_xll.qlSwapRateHelperSpread($Y13))</f>
        <v>1.924262582079382E-4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1.1487642641966887E-2</v>
      </c>
      <c r="AG13" s="77">
        <v>0.97090983979643786</v>
      </c>
      <c r="AH13" s="169">
        <v>43271</v>
      </c>
      <c r="AI13" s="170">
        <v>1.11976886529477E-2</v>
      </c>
      <c r="AJ13" s="172">
        <f t="shared" si="1"/>
        <v>2.8995398901918677E-4</v>
      </c>
      <c r="AK13" s="80">
        <v>0.97127594068912704</v>
      </c>
      <c r="AL13" s="161">
        <f t="shared" si="2"/>
        <v>3.6610089268918067E-4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UsdLibor3M</v>
      </c>
      <c r="H14" s="119" t="str">
        <f t="shared" si="7"/>
        <v>USDFUT3MZ7_LCHQuote</v>
      </c>
      <c r="I14" s="125" t="str">
        <f t="shared" si="8"/>
        <v>USDFUT3MZ7ConvAdj_LCHQuote</v>
      </c>
      <c r="J14" s="64" t="str">
        <f>_xll.qlFuturesRateHelper(,$H14,,$E14,$G14,$I14,FALSE,"customdate",$F14,Permanent,Trigger,ObjectOverwrite)</f>
        <v>obj_004c8#0002</v>
      </c>
      <c r="K14" s="64" t="str">
        <f t="shared" si="9"/>
        <v>obj_004c8#0002</v>
      </c>
      <c r="L14" s="48"/>
      <c r="M14" s="10" t="str">
        <f t="shared" si="3"/>
        <v>FUT</v>
      </c>
      <c r="N14" s="94" t="str">
        <f t="shared" si="4"/>
        <v>obj_004d9#0002</v>
      </c>
      <c r="O14" s="94" t="str">
        <f t="shared" si="5"/>
        <v>obj_004d9#0002</v>
      </c>
      <c r="P14" s="146" t="str">
        <f>IFERROR(_xll.qlRateHelperQuoteName(N14,Trigger),"--")</f>
        <v>USDFUT3MM8_LCHQuote</v>
      </c>
      <c r="Q14" s="150">
        <f>IFERROR(_xll.qlRateHelperQuoteValue($N14,Trigger),"--")</f>
        <v>98.132499999999993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obj_004d9</v>
      </c>
      <c r="Z14" s="4" t="str">
        <v>obj_004d9</v>
      </c>
      <c r="AA14" s="4" t="str">
        <f>IFERROR(_xll.qlRateHelperQuoteName(Y14,Trigger),"")</f>
        <v>USDFUT3MM8_LCHQuote</v>
      </c>
      <c r="AB14" s="70">
        <f>IFERROR(_xll.qlRateHelperRate(Y14,Trigger),"")</f>
        <v>1.8444751739172885E-2</v>
      </c>
      <c r="AC14" s="104">
        <f>IF(ISERROR(_xll.qlSwapRateHelperSpread($Y14)),IF(ISERROR(_xll.qlFuturesRateHelperConvexityAdjustment($Y14)),"",_xll.qlFuturesRateHelperConvexityAdjustment($Y14)),_xll.qlSwapRateHelperSpread($Y14))</f>
        <v>2.3024826082722335E-4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1.2121666731351064E-2</v>
      </c>
      <c r="AG14" s="77">
        <v>0.96640416966916109</v>
      </c>
      <c r="AH14" s="169">
        <v>43362</v>
      </c>
      <c r="AI14" s="170">
        <v>1.1871737295144799E-2</v>
      </c>
      <c r="AJ14" s="172">
        <f t="shared" si="1"/>
        <v>2.4992943620626498E-4</v>
      </c>
      <c r="AK14" s="80">
        <v>0.96670795040518298</v>
      </c>
      <c r="AL14" s="161">
        <f t="shared" si="2"/>
        <v>3.0378073602188582E-4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UsdLibor3M</v>
      </c>
      <c r="H15" s="119" t="str">
        <f t="shared" si="7"/>
        <v>USDFUT3MH8_LCHQuote</v>
      </c>
      <c r="I15" s="125" t="str">
        <f t="shared" si="8"/>
        <v>USDFUT3MH8ConvAdj_LCHQuote</v>
      </c>
      <c r="J15" s="64" t="str">
        <f>_xll.qlFuturesRateHelper(,$H15,,$E15,$G15,$I15,FALSE,"customdate",$F15,Permanent,Trigger,ObjectOverwrite)</f>
        <v>obj_004d5#0002</v>
      </c>
      <c r="K15" s="64" t="str">
        <f t="shared" si="9"/>
        <v>obj_004d5#0002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obj_004da#0002</v>
      </c>
      <c r="O15" s="94" t="str">
        <f t="shared" ref="O15:O16" si="12">IF(ISBLANK(K17),"--",K17)</f>
        <v>obj_004da#0002</v>
      </c>
      <c r="P15" s="146" t="str">
        <f>IFERROR(_xll.qlRateHelperQuoteName(N15,Trigger),"--")</f>
        <v>USDFUT3MU8_LCHQuote</v>
      </c>
      <c r="Q15" s="150">
        <f>IFERROR(_xll.qlRateHelperQuoteValue($N15,Trigger),"--")</f>
        <v>98.050000000000011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obj_004da</v>
      </c>
      <c r="Z15" s="4" t="str">
        <v>obj_004da</v>
      </c>
      <c r="AA15" s="4" t="str">
        <f>IFERROR(_xll.qlRateHelperQuoteName(Y15,Trigger),"")</f>
        <v>USDFUT3MU8_LCHQuote</v>
      </c>
      <c r="AB15" s="70">
        <f>IFERROR(_xll.qlRateHelperRate(Y15,Trigger),"")</f>
        <v>1.9229339628871814E-2</v>
      </c>
      <c r="AC15" s="104">
        <f>IF(ISERROR(_xll.qlSwapRateHelperSpread($Y15)),IF(ISERROR(_xll.qlFuturesRateHelperConvexityAdjustment($Y15)),"",_xll.qlFuturesRateHelperConvexityAdjustment($Y15)),_xll.qlSwapRateHelperSpread($Y15))</f>
        <v>2.7066037112803682E-4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1.2717027443419014E-2</v>
      </c>
      <c r="AG15" s="77">
        <v>0.96172944352704792</v>
      </c>
      <c r="AH15" s="169">
        <v>43453</v>
      </c>
      <c r="AI15" s="170">
        <v>1.2510211542484899E-2</v>
      </c>
      <c r="AJ15" s="172">
        <f t="shared" si="1"/>
        <v>2.0681590093411459E-4</v>
      </c>
      <c r="AK15" s="80">
        <v>0.96194423953490005</v>
      </c>
      <c r="AL15" s="161">
        <f t="shared" si="2"/>
        <v>2.1479600785212494E-4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UsdLibor3M</v>
      </c>
      <c r="H16" s="119" t="str">
        <f t="shared" si="7"/>
        <v>USDFUT3MM8_LCHQuote</v>
      </c>
      <c r="I16" s="125" t="str">
        <f t="shared" si="8"/>
        <v>USDFUT3MM8ConvAdj_LCHQuote</v>
      </c>
      <c r="J16" s="64" t="str">
        <f>_xll.qlFuturesRateHelper(,$H16,,$E16,$G16,$I16,FALSE,"customdate",$F16,Permanent,Trigger,ObjectOverwrite)</f>
        <v>obj_004d9#0002</v>
      </c>
      <c r="K16" s="64" t="str">
        <f t="shared" si="9"/>
        <v>obj_004d9#0002</v>
      </c>
      <c r="L16" s="48"/>
      <c r="M16" s="10" t="str">
        <f t="shared" si="10"/>
        <v>FUT</v>
      </c>
      <c r="N16" s="94" t="str">
        <f t="shared" si="11"/>
        <v>obj_004d0#0002</v>
      </c>
      <c r="O16" s="94" t="str">
        <f t="shared" si="12"/>
        <v>obj_004d0#0002</v>
      </c>
      <c r="P16" s="146" t="str">
        <f>IFERROR(_xll.qlRateHelperQuoteName(N16,Trigger),"--")</f>
        <v>USDFUT3MZ8_LCHQuote</v>
      </c>
      <c r="Q16" s="150">
        <f>IFERROR(_xll.qlRateHelperQuoteValue($N16,Trigger),"--")</f>
        <v>97.967500000000001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Sw</v>
      </c>
      <c r="Y16" s="4" t="str">
        <v>obj_0047b</v>
      </c>
      <c r="Z16" s="4" t="str">
        <v>obj_00445</v>
      </c>
      <c r="AA16" s="4" t="str">
        <f>IFERROR(_xll.qlRateHelperQuoteName(Y16,Trigger),"")</f>
        <v>USDAM3L4Y_LCHQuote</v>
      </c>
      <c r="AB16" s="70">
        <f>IFERROR(_xll.qlRateHelperRate(Y16,Trigger),"")</f>
        <v>1.4254500000000002E-2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42338</v>
      </c>
      <c r="AE16" s="5">
        <f>IFERROR(_xll.qlRateHelperPillarDate(Y16,Trigger),"")</f>
        <v>43798</v>
      </c>
      <c r="AF16" s="70">
        <v>1.4388421843168981E-2</v>
      </c>
      <c r="AG16" s="77">
        <v>0.94388338980915376</v>
      </c>
      <c r="AH16" s="169">
        <v>43787</v>
      </c>
      <c r="AI16" s="170">
        <v>1.4422564396151701E-2</v>
      </c>
      <c r="AJ16" s="172">
        <f t="shared" si="1"/>
        <v>-3.4142552982719537E-5</v>
      </c>
      <c r="AK16" s="80">
        <v>0.94371673310880899</v>
      </c>
      <c r="AL16" s="161">
        <f t="shared" si="2"/>
        <v>-1.6665670034476943E-4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UsdLibor3M</v>
      </c>
      <c r="H17" s="119" t="str">
        <f t="shared" si="7"/>
        <v>USDFUT3MU8_LCHQuote</v>
      </c>
      <c r="I17" s="125" t="str">
        <f t="shared" si="8"/>
        <v>USDFUT3MU8ConvAdj_LCHQuote</v>
      </c>
      <c r="J17" s="64" t="str">
        <f>_xll.qlFuturesRateHelper(,$H17,,$E17,$G17,$I17,FALSE,"customdate",$F17,Permanent,Trigger,ObjectOverwrite)</f>
        <v>obj_004da#0002</v>
      </c>
      <c r="K17" s="64" t="str">
        <f t="shared" ref="K17:K25" si="13">J17</f>
        <v>obj_004da#0002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obj_004db#0002</v>
      </c>
      <c r="O17" s="94" t="str">
        <f t="shared" ref="O17:O27" si="16">IF(ISBLANK(K19),"--",K19)</f>
        <v>obj_004db#0002</v>
      </c>
      <c r="P17" s="146" t="str">
        <f>IFERROR(_xll.qlRateHelperQuoteName(N17,Trigger),"--")</f>
        <v>USDFUT3MH9_LCHQuote</v>
      </c>
      <c r="Q17" s="150">
        <f>IFERROR(_xll.qlRateHelperQuoteValue($N17,Trigger),"--")</f>
        <v>97.902500000000003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Sw</v>
      </c>
      <c r="Y17" s="4" t="str">
        <v>obj_00474</v>
      </c>
      <c r="Z17" s="4" t="str">
        <v>obj_00447</v>
      </c>
      <c r="AA17" s="4" t="str">
        <f>IFERROR(_xll.qlRateHelperQuoteName(Y17,Trigger),"")</f>
        <v>USDAM3L5Y_LCHQuote</v>
      </c>
      <c r="AB17" s="70">
        <f>IFERROR(_xll.qlRateHelperRate(Y17,Trigger),"")</f>
        <v>1.5780499999999999E-2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42338</v>
      </c>
      <c r="AE17" s="5">
        <f>IFERROR(_xll.qlRateHelperPillarDate(Y17,Trigger),"")</f>
        <v>44165</v>
      </c>
      <c r="AF17" s="70">
        <v>1.5953899534833907E-2</v>
      </c>
      <c r="AG17" s="77">
        <v>0.92304572316965117</v>
      </c>
      <c r="AH17" s="169">
        <v>44152</v>
      </c>
      <c r="AI17" s="170">
        <v>1.62006319528251E-2</v>
      </c>
      <c r="AJ17" s="172">
        <f t="shared" si="1"/>
        <v>-2.4673241799119325E-4</v>
      </c>
      <c r="AK17" s="80">
        <v>0.92194269337970802</v>
      </c>
      <c r="AL17" s="161">
        <f t="shared" si="2"/>
        <v>-1.103029789943144E-3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UsdLibor3M</v>
      </c>
      <c r="H18" s="119" t="str">
        <f t="shared" si="7"/>
        <v>USDFUT3MZ8_LCHQuote</v>
      </c>
      <c r="I18" s="125" t="str">
        <f t="shared" si="8"/>
        <v>USDFUT3MZ8ConvAdj_LCHQuote</v>
      </c>
      <c r="J18" s="64" t="str">
        <f>_xll.qlFuturesRateHelper(,$H18,,$E18,$G18,$I18,FALSE,"customdate",$F18,Permanent,Trigger,ObjectOverwrite)</f>
        <v>obj_004d0#0002</v>
      </c>
      <c r="K18" s="64" t="str">
        <f t="shared" si="13"/>
        <v>obj_004d0#0002</v>
      </c>
      <c r="L18" s="48"/>
      <c r="M18" s="10" t="str">
        <f t="shared" si="14"/>
        <v>FUT</v>
      </c>
      <c r="N18" s="94" t="str">
        <f t="shared" si="15"/>
        <v>obj_004c9#0002</v>
      </c>
      <c r="O18" s="94" t="str">
        <f t="shared" si="16"/>
        <v>obj_004c9#0002</v>
      </c>
      <c r="P18" s="146" t="str">
        <f>IFERROR(_xll.qlRateHelperQuoteName(N18,Trigger),"--")</f>
        <v>USDFUT3MM9_LCHQuote</v>
      </c>
      <c r="Q18" s="150">
        <f>IFERROR(_xll.qlRateHelperQuoteValue($N18,Trigger),"--")</f>
        <v>97.84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Sw</v>
      </c>
      <c r="Y18" s="4" t="str">
        <v>obj_00462</v>
      </c>
      <c r="Z18" s="4" t="str">
        <v>obj_00441</v>
      </c>
      <c r="AA18" s="4" t="str">
        <f>IFERROR(_xll.qlRateHelperQuoteName(Y18,Trigger),"")</f>
        <v>USDAM3L6Y_LCHQuote</v>
      </c>
      <c r="AB18" s="70">
        <f>IFERROR(_xll.qlRateHelperRate(Y18,Trigger),"")</f>
        <v>1.71755E-2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42338</v>
      </c>
      <c r="AE18" s="5">
        <f>IFERROR(_xll.qlRateHelperPillarDate(Y18,Trigger),"")</f>
        <v>44530</v>
      </c>
      <c r="AF18" s="70">
        <v>1.7394274791840195E-2</v>
      </c>
      <c r="AG18" s="77">
        <v>0.90059301141633763</v>
      </c>
      <c r="AH18" s="169">
        <v>44517</v>
      </c>
      <c r="AI18" s="170">
        <v>1.7758255882692899E-2</v>
      </c>
      <c r="AJ18" s="172">
        <f t="shared" si="1"/>
        <v>-3.6398109085270317E-4</v>
      </c>
      <c r="AK18" s="80">
        <v>0.89866556423163702</v>
      </c>
      <c r="AL18" s="161">
        <f t="shared" si="2"/>
        <v>-1.9274471847006147E-3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UsdLibor3M</v>
      </c>
      <c r="H19" s="119" t="str">
        <f t="shared" si="7"/>
        <v>USDFUT3MH9_LCHQuote</v>
      </c>
      <c r="I19" s="125" t="str">
        <f t="shared" si="8"/>
        <v>USDFUT3MH9ConvAdj_LCHQuote</v>
      </c>
      <c r="J19" s="64" t="str">
        <f>_xll.qlFuturesRateHelper(,$H19,,$E19,$G19,$I19,FALSE,"customdate",$F19,Permanent,Trigger,ObjectOverwrite)</f>
        <v>obj_004db#0002</v>
      </c>
      <c r="K19" s="64" t="str">
        <f t="shared" si="13"/>
        <v>obj_004db#0002</v>
      </c>
      <c r="L19" s="48"/>
      <c r="M19" s="10" t="str">
        <f t="shared" si="14"/>
        <v>FUT</v>
      </c>
      <c r="N19" s="94" t="str">
        <f t="shared" si="15"/>
        <v>obj_004d4#0002</v>
      </c>
      <c r="O19" s="94" t="str">
        <f t="shared" si="16"/>
        <v>obj_004d4#0002</v>
      </c>
      <c r="P19" s="146" t="str">
        <f>IFERROR(_xll.qlRateHelperQuoteName(N19,Trigger),"--")</f>
        <v>USDFUT3MU9_LCHQuote</v>
      </c>
      <c r="Q19" s="150">
        <f>IFERROR(_xll.qlRateHelperQuoteValue($N19,Trigger),"--")</f>
        <v>97.782499999999999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Sw</v>
      </c>
      <c r="Y19" s="4" t="str">
        <v>obj_0045f</v>
      </c>
      <c r="Z19" s="4" t="str">
        <v>obj_00443</v>
      </c>
      <c r="AA19" s="4" t="str">
        <f>IFERROR(_xll.qlRateHelperQuoteName(Y19,Trigger),"")</f>
        <v>USDAM3L7Y_LCHQuote</v>
      </c>
      <c r="AB19" s="70">
        <f>IFERROR(_xll.qlRateHelperRate(Y19,Trigger),"")</f>
        <v>1.8283000000000001E-2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42338</v>
      </c>
      <c r="AE19" s="5">
        <f>IFERROR(_xll.qlRateHelperPillarDate(Y19,Trigger),"")</f>
        <v>44895</v>
      </c>
      <c r="AF19" s="70">
        <v>1.8545012930900953E-2</v>
      </c>
      <c r="AG19" s="77">
        <v>0.87794249771823329</v>
      </c>
      <c r="AH19" s="169">
        <v>44882</v>
      </c>
      <c r="AI19" s="170">
        <v>1.9092210620395799E-2</v>
      </c>
      <c r="AJ19" s="172">
        <f t="shared" si="1"/>
        <v>-5.471976894948459E-4</v>
      </c>
      <c r="AK19" s="80">
        <v>0.87462315802034696</v>
      </c>
      <c r="AL19" s="161">
        <f t="shared" si="2"/>
        <v>-3.3193396978863365E-3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UsdLibor3M</v>
      </c>
      <c r="H20" s="119" t="str">
        <f t="shared" si="7"/>
        <v>USDFUT3MM9_LCHQuote</v>
      </c>
      <c r="I20" s="125" t="str">
        <f t="shared" si="8"/>
        <v>USDFUT3MM9ConvAdj_LCHQuote</v>
      </c>
      <c r="J20" s="64" t="str">
        <f>_xll.qlFuturesRateHelper(,$H20,,$E20,$G20,$I20,FALSE,"customdate",$F20,Permanent,Trigger,ObjectOverwrite)</f>
        <v>obj_004c9#0002</v>
      </c>
      <c r="K20" s="64" t="str">
        <f t="shared" si="13"/>
        <v>obj_004c9#0002</v>
      </c>
      <c r="L20" s="48"/>
      <c r="M20" s="10" t="str">
        <f t="shared" si="14"/>
        <v>FUT</v>
      </c>
      <c r="N20" s="94" t="str">
        <f t="shared" si="15"/>
        <v>obj_004cf#0002</v>
      </c>
      <c r="O20" s="94" t="str">
        <f t="shared" si="16"/>
        <v>obj_004cf#0002</v>
      </c>
      <c r="P20" s="146" t="str">
        <f>IFERROR(_xll.qlRateHelperQuoteName(N20,Trigger),"--")</f>
        <v>USDFUT3MZ9_LCHQuote</v>
      </c>
      <c r="Q20" s="150">
        <f>IFERROR(_xll.qlRateHelperQuoteValue($N20,Trigger),"--")</f>
        <v>97.717500000000001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Sw</v>
      </c>
      <c r="Y20" s="4" t="str">
        <v>obj_0046d</v>
      </c>
      <c r="Z20" s="4" t="str">
        <v>obj_00442</v>
      </c>
      <c r="AA20" s="4" t="str">
        <f>IFERROR(_xll.qlRateHelperQuoteName(Y20,Trigger),"")</f>
        <v>USDAM3L8Y_LCHQuote</v>
      </c>
      <c r="AB20" s="70">
        <f>IFERROR(_xll.qlRateHelperRate(Y20,Trigger),"")</f>
        <v>1.92465E-2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42338</v>
      </c>
      <c r="AE20" s="5">
        <f>IFERROR(_xll.qlRateHelperPillarDate(Y20,Trigger),"")</f>
        <v>45260</v>
      </c>
      <c r="AF20" s="70">
        <v>1.9553184944411842E-2</v>
      </c>
      <c r="AG20" s="77">
        <v>0.85487193606298972</v>
      </c>
      <c r="AH20" s="169">
        <v>45247</v>
      </c>
      <c r="AI20" s="170">
        <v>2.01644891346308E-2</v>
      </c>
      <c r="AJ20" s="172">
        <f t="shared" si="1"/>
        <v>-6.1130419021895865E-4</v>
      </c>
      <c r="AK20" s="80">
        <v>0.85073882829240799</v>
      </c>
      <c r="AL20" s="161">
        <f t="shared" si="2"/>
        <v>-4.1331077705817343E-3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UsdLibor3M</v>
      </c>
      <c r="H21" s="119" t="str">
        <f t="shared" si="7"/>
        <v>USDFUT3MU9_LCHQuote</v>
      </c>
      <c r="I21" s="125" t="str">
        <f t="shared" si="8"/>
        <v>USDFUT3MU9ConvAdj_LCHQuote</v>
      </c>
      <c r="J21" s="64" t="str">
        <f>_xll.qlFuturesRateHelper(,$H21,,$E21,$G21,$I21,FALSE,"customdate",$F21,Permanent,Trigger,ObjectOverwrite)</f>
        <v>obj_004d4#0002</v>
      </c>
      <c r="K21" s="64" t="str">
        <f t="shared" si="13"/>
        <v>obj_004d4#0002</v>
      </c>
      <c r="L21" s="48"/>
      <c r="M21" s="10" t="str">
        <f t="shared" si="14"/>
        <v>FUT</v>
      </c>
      <c r="N21" s="94" t="str">
        <f t="shared" si="15"/>
        <v>obj_004d3#0002</v>
      </c>
      <c r="O21" s="94" t="str">
        <f t="shared" si="16"/>
        <v>obj_004d3#0002</v>
      </c>
      <c r="P21" s="146" t="str">
        <f>IFERROR(_xll.qlRateHelperQuoteName(N21,Trigger),"--")</f>
        <v>USDFUT3MH0_LCHQuote</v>
      </c>
      <c r="Q21" s="150">
        <f>IFERROR(_xll.qlRateHelperQuoteValue($N21,Trigger),"--")</f>
        <v>97.664999999999992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Sw</v>
      </c>
      <c r="Y21" s="4" t="str">
        <v>obj_00468</v>
      </c>
      <c r="Z21" s="4" t="str">
        <v>obj_0044b</v>
      </c>
      <c r="AA21" s="4" t="str">
        <f>IFERROR(_xll.qlRateHelperQuoteName(Y21,Trigger),"")</f>
        <v>USDAM3L9Y_LCHQuote</v>
      </c>
      <c r="AB21" s="70">
        <f>IFERROR(_xll.qlRateHelperRate(Y21,Trigger),"")</f>
        <v>2.0109500000000002E-2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42338</v>
      </c>
      <c r="AE21" s="5">
        <f>IFERROR(_xll.qlRateHelperPillarDate(Y21,Trigger),"")</f>
        <v>45625</v>
      </c>
      <c r="AF21" s="70">
        <v>2.0463761723586112E-2</v>
      </c>
      <c r="AG21" s="77">
        <v>0.83146136713944496</v>
      </c>
      <c r="AH21" s="169">
        <v>45614</v>
      </c>
      <c r="AI21" s="170">
        <v>2.1086179927291102E-2</v>
      </c>
      <c r="AJ21" s="172">
        <f t="shared" si="1"/>
        <v>-6.2241820370498996E-4</v>
      </c>
      <c r="AK21" s="80">
        <v>0.82676121411111803</v>
      </c>
      <c r="AL21" s="161">
        <f t="shared" si="2"/>
        <v>-4.7001530283269366E-3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UsdLibor3M</v>
      </c>
      <c r="H22" s="119" t="str">
        <f t="shared" si="7"/>
        <v>USDFUT3MZ9_LCHQuote</v>
      </c>
      <c r="I22" s="125" t="str">
        <f t="shared" si="8"/>
        <v>USDFUT3MZ9ConvAdj_LCHQuote</v>
      </c>
      <c r="J22" s="64" t="str">
        <f>_xll.qlFuturesRateHelper(,$H22,,$E22,$G22,$I22,FALSE,"customdate",$F22,Permanent,Trigger,ObjectOverwrite)</f>
        <v>obj_004cf#0002</v>
      </c>
      <c r="K22" s="64" t="str">
        <f t="shared" si="13"/>
        <v>obj_004cf#0002</v>
      </c>
      <c r="L22" s="48"/>
      <c r="M22" s="10" t="str">
        <f t="shared" si="14"/>
        <v>FUT</v>
      </c>
      <c r="N22" s="94" t="str">
        <f t="shared" si="15"/>
        <v>obj_004d7#0002</v>
      </c>
      <c r="O22" s="94" t="str">
        <f t="shared" si="16"/>
        <v>obj_004d7#0002</v>
      </c>
      <c r="P22" s="146" t="str">
        <f>IFERROR(_xll.qlRateHelperQuoteName(N22,Trigger),"--")</f>
        <v>USDFUT3MM0_LCHQuote</v>
      </c>
      <c r="Q22" s="150">
        <f>IFERROR(_xll.qlRateHelperQuoteValue($N22,Trigger),"--")</f>
        <v>97.607500000000002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Sw</v>
      </c>
      <c r="Y22" s="4" t="str">
        <v>obj_00454</v>
      </c>
      <c r="Z22" s="4" t="str">
        <v>obj_0043d</v>
      </c>
      <c r="AA22" s="4" t="str">
        <f>IFERROR(_xll.qlRateHelperQuoteName(Y22,Trigger),"")</f>
        <v>USDAM3L10Y_LCHQuote</v>
      </c>
      <c r="AB22" s="70">
        <f>IFERROR(_xll.qlRateHelperRate(Y22,Trigger),"")</f>
        <v>2.0827999999999999E-2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42338</v>
      </c>
      <c r="AE22" s="5">
        <f>IFERROR(_xll.qlRateHelperPillarDate(Y22,Trigger),"")</f>
        <v>45989</v>
      </c>
      <c r="AF22" s="70">
        <v>2.1226552591721595E-2</v>
      </c>
      <c r="AG22" s="77">
        <v>0.80846437257016279</v>
      </c>
      <c r="AH22" s="169">
        <v>45978</v>
      </c>
      <c r="AI22" s="170">
        <v>2.1872582994253601E-2</v>
      </c>
      <c r="AJ22" s="172">
        <f t="shared" si="1"/>
        <v>-6.4603040253200655E-4</v>
      </c>
      <c r="AK22" s="80">
        <v>0.80320581461069696</v>
      </c>
      <c r="AL22" s="161">
        <f t="shared" si="2"/>
        <v>-5.2585579594658372E-3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UsdLibor3M</v>
      </c>
      <c r="H23" s="119" t="str">
        <f t="shared" si="7"/>
        <v>USDFUT3MH0_LCHQuote</v>
      </c>
      <c r="I23" s="125" t="str">
        <f t="shared" si="8"/>
        <v>USDFUT3MH0ConvAdj_LCHQuote</v>
      </c>
      <c r="J23" s="64" t="str">
        <f>_xll.qlFuturesRateHelper(,$H23,,$E23,$G23,$I23,FALSE,"customdate",$F23,Permanent,Trigger,ObjectOverwrite)</f>
        <v>obj_004d3#0002</v>
      </c>
      <c r="K23" s="64" t="str">
        <f t="shared" si="13"/>
        <v>obj_004d3#0002</v>
      </c>
      <c r="L23" s="48"/>
      <c r="M23" s="10" t="str">
        <f t="shared" si="14"/>
        <v>FUT</v>
      </c>
      <c r="N23" s="94" t="str">
        <f t="shared" si="15"/>
        <v>obj_004cc#0002</v>
      </c>
      <c r="O23" s="94" t="str">
        <f t="shared" si="16"/>
        <v>obj_004cc#0002</v>
      </c>
      <c r="P23" s="146" t="str">
        <f>IFERROR(_xll.qlRateHelperQuoteName(N23,Trigger),"--")</f>
        <v>USDFUT3MU0_LCHQuote</v>
      </c>
      <c r="Q23" s="150">
        <f>IFERROR(_xll.qlRateHelperQuoteValue($N23,Trigger),"--")</f>
        <v>97.552500000000009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Sw</v>
      </c>
      <c r="Y23" s="4" t="str">
        <v>obj_0044d</v>
      </c>
      <c r="Z23" s="4" t="str">
        <v>obj_00444</v>
      </c>
      <c r="AA23" s="4" t="str">
        <f>IFERROR(_xll.qlRateHelperQuoteName(Y23,Trigger),"")</f>
        <v>USDAM3L12Y_LCHQuote</v>
      </c>
      <c r="AB23" s="70">
        <f>IFERROR(_xll.qlRateHelperRate(Y23,Trigger),"")</f>
        <v>2.1975499999999995E-2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42338</v>
      </c>
      <c r="AE23" s="5">
        <f>IFERROR(_xll.qlRateHelperPillarDate(Y23,Trigger),"")</f>
        <v>46721</v>
      </c>
      <c r="AF23" s="70">
        <v>2.245575274239232E-2</v>
      </c>
      <c r="AG23" s="77">
        <v>0.76341302187090165</v>
      </c>
      <c r="AH23" s="169">
        <v>46708</v>
      </c>
      <c r="AI23" s="170">
        <v>2.3213795736909699E-2</v>
      </c>
      <c r="AJ23" s="172">
        <f t="shared" si="1"/>
        <v>-7.5804299451737861E-4</v>
      </c>
      <c r="AK23" s="80">
        <v>0.75653937793922599</v>
      </c>
      <c r="AL23" s="161">
        <f t="shared" si="2"/>
        <v>-6.8736439316756659E-3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UsdLibor3M</v>
      </c>
      <c r="H24" s="119" t="str">
        <f t="shared" si="7"/>
        <v>USDFUT3MM0_LCHQuote</v>
      </c>
      <c r="I24" s="125" t="str">
        <f t="shared" si="8"/>
        <v>USDFUT3MM0ConvAdj_LCHQuote</v>
      </c>
      <c r="J24" s="64" t="str">
        <f>_xll.qlFuturesRateHelper(,$H24,,$E24,$G24,$I24,FALSE,"customdate",$F24,Permanent,Trigger,ObjectOverwrite)</f>
        <v>obj_004d7#0002</v>
      </c>
      <c r="K24" s="64" t="str">
        <f t="shared" si="13"/>
        <v>obj_004d7#0002</v>
      </c>
      <c r="L24" s="48"/>
      <c r="M24" s="10" t="str">
        <f t="shared" si="14"/>
        <v>FUT</v>
      </c>
      <c r="N24" s="94" t="str">
        <f t="shared" si="15"/>
        <v>obj_004d1#0002</v>
      </c>
      <c r="O24" s="94" t="str">
        <f t="shared" si="16"/>
        <v>obj_004d1#0002</v>
      </c>
      <c r="P24" s="146" t="str">
        <f>IFERROR(_xll.qlRateHelperQuoteName(N24,Trigger),"--")</f>
        <v>USDFUT3MZ0_LCHQuote</v>
      </c>
      <c r="Q24" s="150">
        <f>IFERROR(_xll.qlRateHelperQuoteValue($N24,Trigger),"--")</f>
        <v>97.497500000000002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Sw</v>
      </c>
      <c r="Y24" s="4" t="str">
        <v>obj_00479</v>
      </c>
      <c r="Z24" s="4" t="str">
        <v>obj_0043b</v>
      </c>
      <c r="AA24" s="4" t="str">
        <f>IFERROR(_xll.qlRateHelperQuoteName(Y24,Trigger),"")</f>
        <v>USDAM3L15Y_LCHQuote</v>
      </c>
      <c r="AB24" s="70">
        <f>IFERROR(_xll.qlRateHelperRate(Y24,Trigger),"")</f>
        <v>2.3182499999999998E-2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42338</v>
      </c>
      <c r="AE24" s="5">
        <f>IFERROR(_xll.qlRateHelperPillarDate(Y24,Trigger),"")</f>
        <v>47816</v>
      </c>
      <c r="AF24" s="70">
        <v>2.3767082827358794E-2</v>
      </c>
      <c r="AG24" s="77">
        <v>0.69977977436621441</v>
      </c>
      <c r="AH24" s="169">
        <v>47805</v>
      </c>
      <c r="AI24" s="170">
        <v>2.4581281380583301E-2</v>
      </c>
      <c r="AJ24" s="172">
        <f t="shared" si="1"/>
        <v>-8.1419855322450649E-4</v>
      </c>
      <c r="AK24" s="80">
        <v>0.69123902891833999</v>
      </c>
      <c r="AL24" s="161">
        <f t="shared" si="2"/>
        <v>-8.5407454478744205E-3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UsdLibor3M</v>
      </c>
      <c r="H25" s="119" t="str">
        <f t="shared" si="7"/>
        <v>USDFUT3MU0_LCHQuote</v>
      </c>
      <c r="I25" s="125" t="str">
        <f t="shared" si="8"/>
        <v>USDFUT3MU0ConvAdj_LCHQuote</v>
      </c>
      <c r="J25" s="64" t="str">
        <f>_xll.qlFuturesRateHelper(,$H25,,$E25,$G25,$I25,FALSE,"customdate",$F25,Permanent,Trigger,ObjectOverwrite)</f>
        <v>obj_004cc#0002</v>
      </c>
      <c r="K25" s="64" t="str">
        <f t="shared" si="13"/>
        <v>obj_004cc#0002</v>
      </c>
      <c r="L25" s="48"/>
      <c r="M25" s="10" t="str">
        <f t="shared" si="14"/>
        <v>FUT</v>
      </c>
      <c r="N25" s="94" t="str">
        <f t="shared" si="15"/>
        <v>obj_004ca#0002</v>
      </c>
      <c r="O25" s="94" t="str">
        <f t="shared" si="16"/>
        <v>obj_004ca#0002</v>
      </c>
      <c r="P25" s="146" t="str">
        <f>IFERROR(_xll.qlRateHelperQuoteName(N25,Trigger),"--")</f>
        <v>USDFUT3MH1_LCHQuote</v>
      </c>
      <c r="Q25" s="150">
        <f>IFERROR(_xll.qlRateHelperQuoteValue($N25,Trigger),"--")</f>
        <v>97.444999999999993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Sw</v>
      </c>
      <c r="Y25" s="4" t="str">
        <v>obj_00464</v>
      </c>
      <c r="Z25" s="4" t="str">
        <v>obj_00446</v>
      </c>
      <c r="AA25" s="4" t="str">
        <f>IFERROR(_xll.qlRateHelperQuoteName(Y25,Trigger),"")</f>
        <v>USDAM3L20Y_LCHQuote</v>
      </c>
      <c r="AB25" s="70">
        <f>IFERROR(_xll.qlRateHelperRate(Y25,Trigger),"")</f>
        <v>2.43185E-2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42338</v>
      </c>
      <c r="AE25" s="5">
        <f>IFERROR(_xll.qlRateHelperPillarDate(Y25,Trigger),"")</f>
        <v>49643</v>
      </c>
      <c r="AF25" s="70">
        <v>2.5013057644285221E-2</v>
      </c>
      <c r="AG25" s="77">
        <v>0.60606773067654396</v>
      </c>
      <c r="AH25" s="169">
        <v>49632</v>
      </c>
      <c r="AI25" s="170">
        <v>2.5928793387449901E-2</v>
      </c>
      <c r="AJ25" s="172">
        <f t="shared" si="1"/>
        <v>-9.1573574316467996E-4</v>
      </c>
      <c r="AK25" s="80">
        <v>0.59502804417265198</v>
      </c>
      <c r="AL25" s="161">
        <f t="shared" si="2"/>
        <v>-1.1039686503891977E-2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UsdLibor3M</v>
      </c>
      <c r="H26" s="119" t="str">
        <f t="shared" si="7"/>
        <v>USDFUT3MZ0_LCHQuote</v>
      </c>
      <c r="I26" s="125" t="str">
        <f t="shared" si="8"/>
        <v>USDFUT3MZ0ConvAdj_LCHQuote</v>
      </c>
      <c r="J26" s="64" t="str">
        <f>_xll.qlFuturesRateHelper(,$H26,,$E26,$G26,$I26,FALSE,"customdate",$F26,Permanent,Trigger,ObjectOverwrite)</f>
        <v>obj_004d1#0002</v>
      </c>
      <c r="K26" s="64" t="str">
        <f t="shared" ref="K26:K29" si="17">J26</f>
        <v>obj_004d1#0002</v>
      </c>
      <c r="L26" s="48"/>
      <c r="M26" s="10" t="str">
        <f t="shared" si="14"/>
        <v>FUT</v>
      </c>
      <c r="N26" s="94" t="str">
        <f t="shared" si="15"/>
        <v>obj_004dc#0002</v>
      </c>
      <c r="O26" s="94" t="str">
        <f t="shared" si="16"/>
        <v>obj_004dc#0002</v>
      </c>
      <c r="P26" s="146" t="str">
        <f>IFERROR(_xll.qlRateHelperQuoteName(N26,Trigger),"--")</f>
        <v>USDFUT3MM1_LCHQuote</v>
      </c>
      <c r="Q26" s="150">
        <f>IFERROR(_xll.qlRateHelperQuoteValue($N26,Trigger),"--")</f>
        <v>97.39500000000001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Sw</v>
      </c>
      <c r="Y26" s="4" t="str">
        <v>obj_00476</v>
      </c>
      <c r="Z26" s="4" t="str">
        <v>obj_0044a</v>
      </c>
      <c r="AA26" s="4" t="str">
        <f>IFERROR(_xll.qlRateHelperQuoteName(Y26,Trigger),"")</f>
        <v>USDAM3L25Y_LCHQuote</v>
      </c>
      <c r="AB26" s="70">
        <f>IFERROR(_xll.qlRateHelperRate(Y26,Trigger),"")</f>
        <v>2.4855000000000002E-2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42338</v>
      </c>
      <c r="AE26" s="5">
        <f>IFERROR(_xll.qlRateHelperPillarDate(Y26,Trigger),"")</f>
        <v>51470</v>
      </c>
      <c r="AF26" s="70">
        <v>2.5582649959031568E-2</v>
      </c>
      <c r="AG26" s="77">
        <v>0.52722675417892351</v>
      </c>
      <c r="AH26" s="169">
        <v>51459</v>
      </c>
      <c r="AI26" s="170">
        <v>2.652283989254E-2</v>
      </c>
      <c r="AJ26" s="172">
        <f t="shared" si="1"/>
        <v>-9.4018993350843127E-4</v>
      </c>
      <c r="AK26" s="80">
        <v>0.51494335570637695</v>
      </c>
      <c r="AL26" s="161">
        <f t="shared" si="2"/>
        <v>-1.2283398472546558E-2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UsdLibor3M</v>
      </c>
      <c r="H27" s="119" t="str">
        <f t="shared" si="7"/>
        <v>USDFUT3MH1_LCHQuote</v>
      </c>
      <c r="I27" s="125" t="str">
        <f t="shared" si="8"/>
        <v>USDFUT3MH1ConvAdj_LCHQuote</v>
      </c>
      <c r="J27" s="64" t="str">
        <f>_xll.qlFuturesRateHelper(,$H27,,$E27,$G27,$I27,FALSE,"customdate",$F27,Permanent,Trigger,ObjectOverwrite)</f>
        <v>obj_004ca#0002</v>
      </c>
      <c r="K27" s="64" t="str">
        <f t="shared" si="17"/>
        <v>obj_004ca#0002</v>
      </c>
      <c r="L27" s="48"/>
      <c r="M27" s="10" t="str">
        <f t="shared" si="14"/>
        <v>FUT</v>
      </c>
      <c r="N27" s="94" t="str">
        <f t="shared" si="15"/>
        <v>obj_004ce#0002</v>
      </c>
      <c r="O27" s="94" t="str">
        <f t="shared" si="16"/>
        <v>obj_004ce#0002</v>
      </c>
      <c r="P27" s="146" t="str">
        <f>IFERROR(_xll.qlRateHelperQuoteName(N27,Trigger),"--")</f>
        <v>USDFUT3MU1_LCHQuote</v>
      </c>
      <c r="Q27" s="150">
        <f>IFERROR(_xll.qlRateHelperQuoteValue($N27,Trigger),"--")</f>
        <v>97.347499999999997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Sw</v>
      </c>
      <c r="Y27" s="4" t="str">
        <v>obj_00466</v>
      </c>
      <c r="Z27" s="4" t="str">
        <v>obj_0043e</v>
      </c>
      <c r="AA27" s="4" t="str">
        <f>IFERROR(_xll.qlRateHelperQuoteName(Y27,Trigger),"")</f>
        <v>USDAM3L30Y_LCHQuote</v>
      </c>
      <c r="AB27" s="70">
        <f>IFERROR(_xll.qlRateHelperRate(Y27,Trigger),"")</f>
        <v>2.5144000000000003E-2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42338</v>
      </c>
      <c r="AE27" s="5">
        <f>IFERROR(_xll.qlRateHelperPillarDate(Y27,Trigger),"")</f>
        <v>53296</v>
      </c>
      <c r="AF27" s="70">
        <v>2.5872639066822471E-2</v>
      </c>
      <c r="AG27" s="77">
        <v>0.45987812667752825</v>
      </c>
      <c r="AH27" s="169">
        <v>53283</v>
      </c>
      <c r="AI27" s="170">
        <v>2.6842523977105501E-2</v>
      </c>
      <c r="AJ27" s="172">
        <f t="shared" si="1"/>
        <v>-9.6988491028303023E-4</v>
      </c>
      <c r="AK27" s="80">
        <v>0.44673470107264102</v>
      </c>
      <c r="AL27" s="161">
        <f t="shared" si="2"/>
        <v>-1.3143425604887238E-2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UsdLibor3M</v>
      </c>
      <c r="H28" s="119" t="str">
        <f t="shared" si="7"/>
        <v>USDFUT3MM1_LCHQuote</v>
      </c>
      <c r="I28" s="125" t="str">
        <f t="shared" si="8"/>
        <v>USDFUT3MM1ConvAdj_LCHQuote</v>
      </c>
      <c r="J28" s="64" t="str">
        <f>_xll.qlFuturesRateHelper(,$H28,,$E28,$G28,$I28,FALSE,"customdate",$F28,Permanent,Trigger,ObjectOverwrite)</f>
        <v>obj_004dc#0002</v>
      </c>
      <c r="K28" s="64" t="str">
        <f t="shared" si="17"/>
        <v>obj_004dc#0002</v>
      </c>
      <c r="L28" s="48"/>
      <c r="M28" s="135" t="str">
        <f t="shared" ref="M28:M65" si="18">A32</f>
        <v>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Sw</v>
      </c>
      <c r="Y28" s="4" t="str">
        <v>obj_0047c</v>
      </c>
      <c r="Z28" s="4" t="str">
        <v>obj_00448</v>
      </c>
      <c r="AA28" s="4" t="str">
        <f>IFERROR(_xll.qlRateHelperQuoteName(Y28,Trigger),"")</f>
        <v>USDAM3L40Y_LCHQuote</v>
      </c>
      <c r="AB28" s="70">
        <f>IFERROR(_xll.qlRateHelperRate(Y28,Trigger),"")</f>
        <v>2.5722000000000005E-2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42338</v>
      </c>
      <c r="AE28" s="5">
        <f>IFERROR(_xll.qlRateHelperPillarDate(Y28,Trigger),"")</f>
        <v>56948</v>
      </c>
      <c r="AF28" s="70">
        <v>2.6580989434669949E-2</v>
      </c>
      <c r="AG28" s="77">
        <v>0.34502304395516092</v>
      </c>
      <c r="AH28" s="169">
        <v>56935</v>
      </c>
      <c r="AI28" s="170">
        <v>2.70393902548524E-2</v>
      </c>
      <c r="AJ28" s="172">
        <f t="shared" si="1"/>
        <v>-4.584008201824509E-4</v>
      </c>
      <c r="AK28" s="80">
        <v>0.33897714717606098</v>
      </c>
      <c r="AL28" s="161">
        <f t="shared" si="2"/>
        <v>-6.0458967790999463E-3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UsdLibor3M</v>
      </c>
      <c r="H29" s="120" t="str">
        <f t="shared" si="7"/>
        <v>USDFUT3MU1_LCHQuote</v>
      </c>
      <c r="I29" s="128" t="str">
        <f t="shared" si="8"/>
        <v>USDFUT3MU1ConvAdj_LCHQuote</v>
      </c>
      <c r="J29" s="3" t="str">
        <f>_xll.qlFuturesRateHelper(,$H29,,$E29,$G29,$I29,FALSE,"customdate",$F29,Permanent,Trigger,ObjectOverwrite)</f>
        <v>obj_004ce#0002</v>
      </c>
      <c r="K29" s="3" t="str">
        <f t="shared" si="17"/>
        <v>obj_004ce#0002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Sw</v>
      </c>
      <c r="Y29" s="4" t="str">
        <v>obj_0045d</v>
      </c>
      <c r="Z29" s="4" t="str">
        <v>obj_00449</v>
      </c>
      <c r="AA29" s="4" t="str">
        <f>IFERROR(_xll.qlRateHelperQuoteName(Y29,Trigger),"")</f>
        <v>USDAM3L50Y_LCHQuote</v>
      </c>
      <c r="AB29" s="70">
        <f>IFERROR(_xll.qlRateHelperRate(Y29,Trigger),"")</f>
        <v>2.6300000000000007E-2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42338</v>
      </c>
      <c r="AE29" s="5">
        <f>IFERROR(_xll.qlRateHelperPillarDate(Y29,Trigger),"")</f>
        <v>60601</v>
      </c>
      <c r="AF29" s="70">
        <v>2.7454252706312621E-2</v>
      </c>
      <c r="AG29" s="77">
        <v>0.25306973201191746</v>
      </c>
      <c r="AH29" s="169">
        <v>60588</v>
      </c>
      <c r="AI29" s="170">
        <v>2.6681199360928699E-2</v>
      </c>
      <c r="AJ29" s="172">
        <f t="shared" si="1"/>
        <v>7.7305334538392209E-4</v>
      </c>
      <c r="AK29" s="80">
        <v>0.26338744246040902</v>
      </c>
      <c r="AL29" s="161">
        <f t="shared" si="2"/>
        <v>1.0317710448491557E-2</v>
      </c>
    </row>
    <row r="30" spans="1:38" ht="11.25" customHeight="1" x14ac:dyDescent="0.2">
      <c r="G30" s="50" t="s">
        <v>155</v>
      </c>
      <c r="H30" s="50" t="s">
        <v>156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Sw</v>
      </c>
      <c r="Y30" s="4" t="str">
        <v>obj_00469</v>
      </c>
      <c r="Z30" s="4" t="str">
        <v>obj_0043f</v>
      </c>
      <c r="AA30" s="4" t="str">
        <f>IFERROR(_xll.qlRateHelperQuoteName(Y30,Trigger),"")</f>
        <v>USDAM3L60Y_LCHQuote</v>
      </c>
      <c r="AB30" s="70">
        <f>IFERROR(_xll.qlRateHelperRate(Y30,Trigger),"")</f>
        <v>2.687800000000001E-2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42338</v>
      </c>
      <c r="AE30" s="5">
        <f>IFERROR(_xll.qlRateHelperPillarDate(Y30,Trigger),"")</f>
        <v>64252</v>
      </c>
      <c r="AF30" s="70">
        <v>2.8526652201673764E-2</v>
      </c>
      <c r="AG30" s="77">
        <v>0.18030994666454966</v>
      </c>
      <c r="AH30" s="169">
        <v>64241</v>
      </c>
      <c r="AI30" s="170">
        <v>2.6046393012113301E-2</v>
      </c>
      <c r="AJ30" s="172">
        <f t="shared" si="1"/>
        <v>2.4802591895604631E-3</v>
      </c>
      <c r="AK30" s="80">
        <v>0.20949459432366499</v>
      </c>
      <c r="AL30" s="161">
        <f t="shared" si="2"/>
        <v>2.9184647659115326E-2</v>
      </c>
    </row>
    <row r="31" spans="1:38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132</v>
      </c>
      <c r="K31" s="65" t="s">
        <v>133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IF(ReportQuoteOverwrite,Currency&amp;$G$30&amp;$H$30&amp;$B32&amp;ReportQuoteSuffix,Currency&amp;$G$30&amp;$H$30&amp;$B32&amp;QuoteSuffix)</f>
        <v>USDAM3L6M_LCHQuote</v>
      </c>
      <c r="I32" s="126">
        <v>0</v>
      </c>
      <c r="J32" s="58"/>
      <c r="K32" s="58"/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obj_0047b#0002</v>
      </c>
      <c r="O35" s="140" t="str">
        <f t="shared" si="20"/>
        <v>obj_00445#0002</v>
      </c>
      <c r="P35" s="149" t="str">
        <f>IFERROR(_xll.qlRateHelperQuoteName(N35,Trigger),"--")</f>
        <v>USDAM3L4Y_LCHQuote</v>
      </c>
      <c r="Q35" s="142">
        <f>IFERROR(_xll.qlRateHelperQuoteValue($N35,Trigger),"--")</f>
        <v>1.4254500000000002E-2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42338</v>
      </c>
      <c r="V35" s="143">
        <f>IFERROR(_xll.qlRateHelperPillarDate(N35,Trigger),"--")</f>
        <v>43798</v>
      </c>
      <c r="X35" s="4" t="str">
        <f t="shared" ref="X35:X65" si="23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obj_00474#0002</v>
      </c>
      <c r="O36" s="140" t="str">
        <f t="shared" si="20"/>
        <v>obj_00447#0002</v>
      </c>
      <c r="P36" s="149" t="str">
        <f>IFERROR(_xll.qlRateHelperQuoteName(N36,Trigger),"--")</f>
        <v>USDAM3L5Y_LCHQuote</v>
      </c>
      <c r="Q36" s="142">
        <f>IFERROR(_xll.qlRateHelperQuoteValue($N36,Trigger),"--")</f>
        <v>1.5780499999999999E-2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42338</v>
      </c>
      <c r="V36" s="143">
        <f>IFERROR(_xll.qlRateHelperPillarDate(N36,Trigger),"--")</f>
        <v>44165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obj_00462#0002</v>
      </c>
      <c r="O37" s="140" t="str">
        <f t="shared" si="20"/>
        <v>obj_00441#0002</v>
      </c>
      <c r="P37" s="149" t="str">
        <f>IFERROR(_xll.qlRateHelperQuoteName(N37,Trigger),"--")</f>
        <v>USDAM3L6Y_LCHQuote</v>
      </c>
      <c r="Q37" s="142">
        <f>IFERROR(_xll.qlRateHelperQuoteValue($N37,Trigger),"--")</f>
        <v>1.71755E-2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42338</v>
      </c>
      <c r="V37" s="143">
        <f>IFERROR(_xll.qlRateHelperPillarDate(N37,Trigger),"--")</f>
        <v>44530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obj_0045f#0002</v>
      </c>
      <c r="O38" s="140" t="str">
        <f t="shared" si="20"/>
        <v>obj_00443#0002</v>
      </c>
      <c r="P38" s="149" t="str">
        <f>IFERROR(_xll.qlRateHelperQuoteName(N38,Trigger),"--")</f>
        <v>USDAM3L7Y_LCHQuote</v>
      </c>
      <c r="Q38" s="142">
        <f>IFERROR(_xll.qlRateHelperQuoteValue($N38,Trigger),"--")</f>
        <v>1.8283000000000001E-2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42338</v>
      </c>
      <c r="V38" s="143">
        <f>IFERROR(_xll.qlRateHelperPillarDate(N38,Trigger),"--")</f>
        <v>44895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obj_0047b#0002</v>
      </c>
      <c r="K39" s="64" t="str">
        <f>_xll.qlSwapRateHelper2(,H39,2,B39,Calendar,D39,E39,F39,G39,I39,C39,Discounting2,PillarDate,,Permanent,Trigger,ObjectOverwrite)</f>
        <v>obj_00445#0002</v>
      </c>
      <c r="L39" s="48"/>
      <c r="M39" s="71" t="str">
        <f t="shared" si="18"/>
        <v>Sw</v>
      </c>
      <c r="N39" s="140" t="str">
        <f t="shared" si="19"/>
        <v>obj_0046d#0002</v>
      </c>
      <c r="O39" s="140" t="str">
        <f t="shared" si="20"/>
        <v>obj_00442#0002</v>
      </c>
      <c r="P39" s="149" t="str">
        <f>IFERROR(_xll.qlRateHelperQuoteName(N39,Trigger),"--")</f>
        <v>USDAM3L8Y_LCHQuote</v>
      </c>
      <c r="Q39" s="142">
        <f>IFERROR(_xll.qlRateHelperQuoteValue($N39,Trigger),"--")</f>
        <v>1.92465E-2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42338</v>
      </c>
      <c r="V39" s="143">
        <f>IFERROR(_xll.qlRateHelperPillarDate(N39,Trigger),"--")</f>
        <v>45260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obj_00474#0002</v>
      </c>
      <c r="K40" s="64" t="str">
        <f>_xll.qlSwapRateHelper2(,H40,2,B40,Calendar,D40,E40,F40,G40,I40,C40,Discounting2,PillarDate,,Permanent,Trigger,ObjectOverwrite)</f>
        <v>obj_00447#0002</v>
      </c>
      <c r="L40" s="48"/>
      <c r="M40" s="71" t="str">
        <f t="shared" si="18"/>
        <v>Sw</v>
      </c>
      <c r="N40" s="140" t="str">
        <f t="shared" si="19"/>
        <v>obj_00468#0002</v>
      </c>
      <c r="O40" s="140" t="str">
        <f t="shared" si="20"/>
        <v>obj_0044b#0002</v>
      </c>
      <c r="P40" s="149" t="str">
        <f>IFERROR(_xll.qlRateHelperQuoteName(N40,Trigger),"--")</f>
        <v>USDAM3L9Y_LCHQuote</v>
      </c>
      <c r="Q40" s="142">
        <f>IFERROR(_xll.qlRateHelperQuoteValue($N40,Trigger),"--")</f>
        <v>2.0109500000000002E-2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42338</v>
      </c>
      <c r="V40" s="143">
        <f>IFERROR(_xll.qlRateHelperPillarDate(N40,Trigger),"--")</f>
        <v>45625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obj_00462#0002</v>
      </c>
      <c r="K41" s="64" t="str">
        <f>_xll.qlSwapRateHelper2(,H41,2,B41,Calendar,D41,E41,F41,G41,I41,C41,Discounting2,PillarDate,,Permanent,Trigger,ObjectOverwrite)</f>
        <v>obj_00441#0002</v>
      </c>
      <c r="M41" s="71" t="str">
        <f t="shared" si="18"/>
        <v>Sw</v>
      </c>
      <c r="N41" s="141" t="str">
        <f t="shared" si="19"/>
        <v>obj_00454#0002</v>
      </c>
      <c r="O41" s="141" t="str">
        <f t="shared" si="20"/>
        <v>obj_0043d#0002</v>
      </c>
      <c r="P41" s="149" t="str">
        <f>IFERROR(_xll.qlRateHelperQuoteName(N41,Trigger),"--")</f>
        <v>USDAM3L10Y_LCHQuote</v>
      </c>
      <c r="Q41" s="142">
        <f>IFERROR(_xll.qlRateHelperQuoteValue($N41,Trigger),"--")</f>
        <v>2.0827999999999999E-2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42338</v>
      </c>
      <c r="V41" s="143">
        <f>IFERROR(_xll.qlRateHelperPillarDate(N41,Trigger),"--")</f>
        <v>45989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obj_0045f#0002</v>
      </c>
      <c r="K42" s="64" t="str">
        <f>_xll.qlSwapRateHelper2(,H42,2,B42,Calendar,D42,E42,F42,G42,I42,C42,Discounting2,PillarDate,,Permanent,Trigger,ObjectOverwrite)</f>
        <v>obj_00443#0002</v>
      </c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obj_0046d#0002</v>
      </c>
      <c r="K43" s="64" t="str">
        <f>_xll.qlSwapRateHelper2(,H43,2,B43,Calendar,D43,E43,F43,G43,I43,C43,Discounting2,PillarDate,,Permanent,Trigger,ObjectOverwrite)</f>
        <v>obj_00442#0002</v>
      </c>
      <c r="M43" s="71" t="str">
        <f t="shared" si="18"/>
        <v>Sw</v>
      </c>
      <c r="N43" s="141" t="str">
        <f t="shared" si="19"/>
        <v>obj_0044d#0002</v>
      </c>
      <c r="O43" s="141" t="str">
        <f t="shared" si="20"/>
        <v>obj_00444#0002</v>
      </c>
      <c r="P43" s="149" t="str">
        <f>IFERROR(_xll.qlRateHelperQuoteName(N43,Trigger),"--")</f>
        <v>USDAM3L12Y_LCHQuote</v>
      </c>
      <c r="Q43" s="142">
        <f>IFERROR(_xll.qlRateHelperQuoteValue($N43,Trigger),"--")</f>
        <v>2.1975499999999995E-2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42338</v>
      </c>
      <c r="V43" s="143">
        <f>IFERROR(_xll.qlRateHelperPillarDate(N43,Trigger),"--")</f>
        <v>46721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obj_00468#0002</v>
      </c>
      <c r="K44" s="64" t="str">
        <f>_xll.qlSwapRateHelper2(,H44,2,B44,Calendar,D44,E44,F44,G44,I44,C44,Discounting2,PillarDate,,Permanent,Trigger,ObjectOverwrite)</f>
        <v>obj_0044b#0002</v>
      </c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obj_00454#0002</v>
      </c>
      <c r="K45" s="64" t="str">
        <f>_xll.qlSwapRateHelper2(,H45,2,B45,Calendar,D45,E45,F45,G45,I45,C45,Discounting2,PillarDate,,Permanent,Trigger,ObjectOverwrite)</f>
        <v>obj_0043d#0002</v>
      </c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obj_00479#0002</v>
      </c>
      <c r="O46" s="141" t="str">
        <f t="shared" si="20"/>
        <v>obj_0043b#0002</v>
      </c>
      <c r="P46" s="149" t="str">
        <f>IFERROR(_xll.qlRateHelperQuoteName(N46,Trigger),"--")</f>
        <v>USDAM3L15Y_LCHQuote</v>
      </c>
      <c r="Q46" s="142">
        <f>IFERROR(_xll.qlRateHelperQuoteValue($N46,Trigger),"--")</f>
        <v>2.3182499999999998E-2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42338</v>
      </c>
      <c r="V46" s="143">
        <f>IFERROR(_xll.qlRateHelperPillarDate(N46,Trigger),"--")</f>
        <v>47816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obj_0044d#0002</v>
      </c>
      <c r="K47" s="64" t="str">
        <f>_xll.qlSwapRateHelper2(,H47,2,B47,Calendar,D47,E47,F47,G47,I47,C47,Discounting2,PillarDate,,Permanent,Trigger,ObjectOverwrite)</f>
        <v>obj_00444#0002</v>
      </c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obj_00479#0002</v>
      </c>
      <c r="K50" s="64" t="str">
        <f>_xll.qlSwapRateHelper2(,H50,2,B50,Calendar,D50,E50,F50,G50,I50,C50,Discounting2,PillarDate,,Permanent,Trigger,ObjectOverwrite)</f>
        <v>obj_0043b#0002</v>
      </c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obj_00464#0002</v>
      </c>
      <c r="O51" s="141" t="str">
        <f t="shared" si="20"/>
        <v>obj_00446#0002</v>
      </c>
      <c r="P51" s="149" t="str">
        <f>IFERROR(_xll.qlRateHelperQuoteName(N51,Trigger),"--")</f>
        <v>USDAM3L20Y_LCHQuote</v>
      </c>
      <c r="Q51" s="142">
        <f>IFERROR(_xll.qlRateHelperQuoteValue($N51,Trigger),"--")</f>
        <v>2.43185E-2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42338</v>
      </c>
      <c r="V51" s="143">
        <f>IFERROR(_xll.qlRateHelperPillarDate(N51,Trigger),"--")</f>
        <v>49643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obj_00464#0002</v>
      </c>
      <c r="K55" s="64" t="str">
        <f>_xll.qlSwapRateHelper2(,H55,2,B55,Calendar,D55,E55,F55,G55,I55,C55,Discounting2,PillarDate,,Permanent,Trigger,ObjectOverwrite)</f>
        <v>obj_00446#0002</v>
      </c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obj_00476#0002</v>
      </c>
      <c r="O56" s="141" t="str">
        <f t="shared" si="20"/>
        <v>obj_0044a#0002</v>
      </c>
      <c r="P56" s="149" t="str">
        <f>IFERROR(_xll.qlRateHelperQuoteName(N56,Trigger),"--")</f>
        <v>USDAM3L25Y_LCHQuote</v>
      </c>
      <c r="Q56" s="142">
        <f>IFERROR(_xll.qlRateHelperQuoteValue($N56,Trigger),"--")</f>
        <v>2.4855000000000002E-2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42338</v>
      </c>
      <c r="V56" s="143">
        <f>IFERROR(_xll.qlRateHelperPillarDate(N56,Trigger),"--")</f>
        <v>51470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obj_00476#0002</v>
      </c>
      <c r="K60" s="64" t="str">
        <f>_xll.qlSwapRateHelper2(,H60,2,B60,Calendar,D60,E60,F60,G60,I60,C60,Discounting2,PillarDate,,Permanent,Trigger,ObjectOverwrite)</f>
        <v>obj_0044a#0002</v>
      </c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obj_00466#0002</v>
      </c>
      <c r="O61" s="141" t="str">
        <f t="shared" si="20"/>
        <v>obj_0043e#0002</v>
      </c>
      <c r="P61" s="149" t="str">
        <f>IFERROR(_xll.qlRateHelperQuoteName(N61,Trigger),"--")</f>
        <v>USDAM3L30Y_LCHQuote</v>
      </c>
      <c r="Q61" s="142">
        <f>IFERROR(_xll.qlRateHelperQuoteValue($N61,Trigger),"--")</f>
        <v>2.5144000000000003E-2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42338</v>
      </c>
      <c r="V61" s="143">
        <f>IFERROR(_xll.qlRateHelperPillarDate(N61,Trigger),"--")</f>
        <v>53296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obj_0047c#0002</v>
      </c>
      <c r="O63" s="141" t="str">
        <f t="shared" si="20"/>
        <v>obj_00448#0002</v>
      </c>
      <c r="P63" s="149" t="str">
        <f>IFERROR(_xll.qlRateHelperQuoteName(N63,Trigger),"--")</f>
        <v>USDAM3L40Y_LCHQuote</v>
      </c>
      <c r="Q63" s="142">
        <f>IFERROR(_xll.qlRateHelperQuoteValue($N63,Trigger),"--")</f>
        <v>2.5722000000000005E-2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42338</v>
      </c>
      <c r="V63" s="143">
        <f>IFERROR(_xll.qlRateHelperPillarDate(N63,Trigger),"--")</f>
        <v>56948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obj_0045d#0002</v>
      </c>
      <c r="O64" s="141" t="str">
        <f t="shared" si="20"/>
        <v>obj_00449#0002</v>
      </c>
      <c r="P64" s="149" t="str">
        <f>IFERROR(_xll.qlRateHelperQuoteName(N64,Trigger),"--")</f>
        <v>USDAM3L50Y_LCHQuote</v>
      </c>
      <c r="Q64" s="142">
        <f>IFERROR(_xll.qlRateHelperQuoteValue($N64,Trigger),"--")</f>
        <v>2.6300000000000007E-2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42338</v>
      </c>
      <c r="V64" s="143">
        <f>IFERROR(_xll.qlRateHelperPillarDate(N64,Trigger),"--")</f>
        <v>60601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obj_00466#0002</v>
      </c>
      <c r="K65" s="64" t="str">
        <f>_xll.qlSwapRateHelper2(,H65,2,B65,Calendar,D65,E65,F65,G65,I65,C65,Discounting2,PillarDate,,Permanent,Trigger,ObjectOverwrite)</f>
        <v>obj_0043e#0002</v>
      </c>
      <c r="M65" s="72" t="str">
        <f t="shared" si="18"/>
        <v>Sw</v>
      </c>
      <c r="N65" s="144" t="str">
        <f t="shared" si="19"/>
        <v>obj_00469#0002</v>
      </c>
      <c r="O65" s="144" t="str">
        <f t="shared" si="20"/>
        <v>obj_0043f#0002</v>
      </c>
      <c r="P65" s="152" t="str">
        <f>IFERROR(_xll.qlRateHelperQuoteName(N65,Trigger),"--")</f>
        <v>USDAM3L60Y_LCHQuote</v>
      </c>
      <c r="Q65" s="153">
        <f>IFERROR(_xll.qlRateHelperQuoteValue($N65,Trigger),"--")</f>
        <v>2.687800000000001E-2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42338</v>
      </c>
      <c r="V65" s="151">
        <f>IFERROR(_xll.qlRateHelperPillarDate(N65,Trigger),"--")</f>
        <v>64252</v>
      </c>
      <c r="X65" s="6" t="str">
        <f t="shared" si="23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/>
      <c r="K66" s="64"/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obj_0047c#0002</v>
      </c>
      <c r="K67" s="64" t="str">
        <f>_xll.qlSwapRateHelper2(,H67,2,B67,Calendar,D67,E67,F67,G67,I67,C67,Discounting2,PillarDate,,Permanent,Trigger,ObjectOverwrite)</f>
        <v>obj_00448#0002</v>
      </c>
      <c r="M67" s="160"/>
      <c r="AH67" s="169" t="e">
        <v>#N/A</v>
      </c>
      <c r="AI67" s="170" t="e">
        <v>#N/A</v>
      </c>
      <c r="AJ67" s="172" t="e">
        <f t="shared" ref="AJ67:AJ103" si="24">AF67-AI67</f>
        <v>#N/A</v>
      </c>
      <c r="AK67" s="80" t="e">
        <v>#N/A</v>
      </c>
      <c r="AL67" s="161" t="e">
        <f t="shared" ref="AL67:AL103" si="25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obj_0045d#0002</v>
      </c>
      <c r="K68" s="64" t="str">
        <f>_xll.qlSwapRateHelper2(,H68,2,B68,Calendar,D68,E68,F68,G68,I68,C68,Discounting2,PillarDate,,Permanent,Trigger,ObjectOverwrite)</f>
        <v>obj_00449#0002</v>
      </c>
      <c r="M68" s="160"/>
      <c r="AH68" s="169" t="e">
        <v>#N/A</v>
      </c>
      <c r="AI68" s="170" t="e">
        <v>#N/A</v>
      </c>
      <c r="AJ68" s="172" t="e">
        <f t="shared" si="24"/>
        <v>#N/A</v>
      </c>
      <c r="AK68" s="80" t="e">
        <v>#N/A</v>
      </c>
      <c r="AL68" s="161" t="e">
        <f t="shared" si="25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obj_00469#0002</v>
      </c>
      <c r="K69" s="3" t="str">
        <f>_xll.qlSwapRateHelper2(,H69,2,B69,Calendar,D69,E69,F69,G69,I69,C69,Discounting2,PillarDate,,Permanent,Trigger,ObjectOverwrite)</f>
        <v>obj_0043f#0002</v>
      </c>
      <c r="M69" s="160"/>
      <c r="AH69" s="169" t="e">
        <v>#N/A</v>
      </c>
      <c r="AI69" s="170" t="e">
        <v>#N/A</v>
      </c>
      <c r="AJ69" s="172" t="e">
        <f t="shared" si="24"/>
        <v>#N/A</v>
      </c>
      <c r="AK69" s="80" t="e">
        <v>#N/A</v>
      </c>
      <c r="AL69" s="161" t="e">
        <f t="shared" si="25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4"/>
        <v>#N/A</v>
      </c>
      <c r="AK70" s="80" t="e">
        <v>#N/A</v>
      </c>
      <c r="AL70" s="161" t="e">
        <f t="shared" si="25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4"/>
        <v>#N/A</v>
      </c>
      <c r="AK71" s="80" t="e">
        <v>#N/A</v>
      </c>
      <c r="AL71" s="161" t="e">
        <f t="shared" si="25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4"/>
        <v>#N/A</v>
      </c>
      <c r="AK72" s="80" t="e">
        <v>#N/A</v>
      </c>
      <c r="AL72" s="161" t="e">
        <f t="shared" si="25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4"/>
        <v>#N/A</v>
      </c>
      <c r="AK73" s="80" t="e">
        <v>#N/A</v>
      </c>
      <c r="AL73" s="161" t="e">
        <f t="shared" si="25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4"/>
        <v>#N/A</v>
      </c>
      <c r="AK74" s="80" t="e">
        <v>#N/A</v>
      </c>
      <c r="AL74" s="161" t="e">
        <f t="shared" si="25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4"/>
        <v>#N/A</v>
      </c>
      <c r="AK75" s="80" t="e">
        <v>#N/A</v>
      </c>
      <c r="AL75" s="161" t="e">
        <f t="shared" si="25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4"/>
        <v>#N/A</v>
      </c>
      <c r="AK76" s="80" t="e">
        <v>#N/A</v>
      </c>
      <c r="AL76" s="161" t="e">
        <f t="shared" si="25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4"/>
        <v>#N/A</v>
      </c>
      <c r="AK77" s="80" t="e">
        <v>#N/A</v>
      </c>
      <c r="AL77" s="161" t="e">
        <f t="shared" si="25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4"/>
        <v>#N/A</v>
      </c>
      <c r="AK78" s="80" t="e">
        <v>#N/A</v>
      </c>
      <c r="AL78" s="161" t="e">
        <f t="shared" si="25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4"/>
        <v>#N/A</v>
      </c>
      <c r="AK79" s="80" t="e">
        <v>#N/A</v>
      </c>
      <c r="AL79" s="161" t="e">
        <f t="shared" si="25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4"/>
        <v>#N/A</v>
      </c>
      <c r="AK80" s="80" t="e">
        <v>#N/A</v>
      </c>
      <c r="AL80" s="161" t="e">
        <f t="shared" si="25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4"/>
        <v>#N/A</v>
      </c>
      <c r="AK81" s="80" t="e">
        <v>#N/A</v>
      </c>
      <c r="AL81" s="161" t="e">
        <f t="shared" si="25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4"/>
        <v>#N/A</v>
      </c>
      <c r="AK82" s="80" t="e">
        <v>#N/A</v>
      </c>
      <c r="AL82" s="161" t="e">
        <f t="shared" si="25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4"/>
        <v>#N/A</v>
      </c>
      <c r="AK83" s="80" t="e">
        <v>#N/A</v>
      </c>
      <c r="AL83" s="161" t="e">
        <f t="shared" si="25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4"/>
        <v>#N/A</v>
      </c>
      <c r="AK84" s="80" t="e">
        <v>#N/A</v>
      </c>
      <c r="AL84" s="161" t="e">
        <f t="shared" si="25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4"/>
        <v>#N/A</v>
      </c>
      <c r="AK85" s="80" t="e">
        <v>#N/A</v>
      </c>
      <c r="AL85" s="161" t="e">
        <f t="shared" si="25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4"/>
        <v>#N/A</v>
      </c>
      <c r="AK86" s="80" t="e">
        <v>#N/A</v>
      </c>
      <c r="AL86" s="161" t="e">
        <f t="shared" si="25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4"/>
        <v>#N/A</v>
      </c>
      <c r="AK87" s="80" t="e">
        <v>#N/A</v>
      </c>
      <c r="AL87" s="161" t="e">
        <f t="shared" si="25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4"/>
        <v>#N/A</v>
      </c>
      <c r="AK88" s="80" t="e">
        <v>#N/A</v>
      </c>
      <c r="AL88" s="161" t="e">
        <f t="shared" si="25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4"/>
        <v>#N/A</v>
      </c>
      <c r="AK89" s="80" t="e">
        <v>#N/A</v>
      </c>
      <c r="AL89" s="161" t="e">
        <f t="shared" si="25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4"/>
        <v>#N/A</v>
      </c>
      <c r="AK90" s="80" t="e">
        <v>#N/A</v>
      </c>
      <c r="AL90" s="161" t="e">
        <f t="shared" si="25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4"/>
        <v>#N/A</v>
      </c>
      <c r="AK91" s="46" t="e">
        <v>#N/A</v>
      </c>
      <c r="AL91" s="161" t="e">
        <f t="shared" si="25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4"/>
        <v>#N/A</v>
      </c>
      <c r="AK92" s="46" t="e">
        <v>#N/A</v>
      </c>
      <c r="AL92" s="161" t="e">
        <f t="shared" si="25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4"/>
        <v>#N/A</v>
      </c>
      <c r="AK93" s="46" t="e">
        <v>#N/A</v>
      </c>
      <c r="AL93" s="161" t="e">
        <f t="shared" si="25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4"/>
        <v>#N/A</v>
      </c>
      <c r="AK94" s="46" t="e">
        <v>#N/A</v>
      </c>
      <c r="AL94" s="161" t="e">
        <f t="shared" si="25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4"/>
        <v>#N/A</v>
      </c>
      <c r="AK95" s="46" t="e">
        <v>#N/A</v>
      </c>
      <c r="AL95" s="161" t="e">
        <f t="shared" si="25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4"/>
        <v>#N/A</v>
      </c>
      <c r="AK96" s="46" t="e">
        <v>#N/A</v>
      </c>
      <c r="AL96" s="161" t="e">
        <f t="shared" si="25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4"/>
        <v>#N/A</v>
      </c>
      <c r="AK97" s="46" t="e">
        <v>#N/A</v>
      </c>
      <c r="AL97" s="161" t="e">
        <f t="shared" si="25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4"/>
        <v>#N/A</v>
      </c>
      <c r="AK98" s="46" t="e">
        <v>#N/A</v>
      </c>
      <c r="AL98" s="161" t="e">
        <f t="shared" si="25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4"/>
        <v>#N/A</v>
      </c>
      <c r="AK99" s="46" t="e">
        <v>#N/A</v>
      </c>
      <c r="AL99" s="161" t="e">
        <f t="shared" si="25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4"/>
        <v>#N/A</v>
      </c>
      <c r="AK100" s="46" t="e">
        <v>#N/A</v>
      </c>
      <c r="AL100" s="161" t="e">
        <f t="shared" si="25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4"/>
        <v>#N/A</v>
      </c>
      <c r="AK101" s="46" t="e">
        <v>#N/A</v>
      </c>
      <c r="AL101" s="161" t="e">
        <f t="shared" si="25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4"/>
        <v>#N/A</v>
      </c>
      <c r="AK102" s="46" t="e">
        <v>#N/A</v>
      </c>
      <c r="AL102" s="161" t="e">
        <f t="shared" si="25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4"/>
        <v>#N/A</v>
      </c>
      <c r="AK103" s="46" t="e">
        <v>#N/A</v>
      </c>
      <c r="AL103" s="161" t="e">
        <f t="shared" si="25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0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3.85546875" style="52" hidden="1" customWidth="1" outlineLevel="1"/>
    <col min="9" max="9" width="32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5" style="46" hidden="1" customWidth="1" outlineLevel="1"/>
    <col min="15" max="16" width="15.140625" style="103" hidden="1" customWidth="1" outlineLevel="1"/>
    <col min="17" max="18" width="33.85546875" style="103" hidden="1" customWidth="1" outlineLevel="1"/>
    <col min="19" max="20" width="9.7109375" style="103" hidden="1" customWidth="1" outlineLevel="1"/>
    <col min="21" max="21" width="7.85546875" style="103" hidden="1" customWidth="1" outlineLevel="1"/>
    <col min="22" max="22" width="9" style="103" hidden="1" customWidth="1" outlineLevel="1"/>
    <col min="23" max="23" width="5.85546875" style="103" hidden="1" customWidth="1" outlineLevel="1"/>
    <col min="24" max="25" width="10.7109375" style="103" hidden="1" customWidth="1" outlineLevel="1"/>
    <col min="26" max="26" width="2.7109375" style="48" hidden="1" customWidth="1" outlineLevel="1"/>
    <col min="27" max="27" width="6" style="46" bestFit="1" customWidth="1" collapsed="1"/>
    <col min="28" max="29" width="10.140625" style="46" hidden="1" customWidth="1" outlineLevel="1"/>
    <col min="30" max="30" width="24.7109375" style="46" customWidth="1" collapsed="1"/>
    <col min="31" max="32" width="9.7109375" style="46" customWidth="1"/>
    <col min="33" max="34" width="17.28515625" style="46" bestFit="1" customWidth="1"/>
    <col min="35" max="35" width="12" style="46" bestFit="1" customWidth="1"/>
    <col min="36" max="36" width="12" style="46" customWidth="1"/>
    <col min="37" max="41" width="11.7109375" style="46" hidden="1" customWidth="1" outlineLevel="1"/>
    <col min="42" max="42" width="2.7109375" style="46" customWidth="1" collapsed="1"/>
    <col min="43" max="43" width="24.42578125" style="46" bestFit="1" customWidth="1"/>
    <col min="44" max="44" width="21.42578125" style="46" bestFit="1" customWidth="1"/>
    <col min="45" max="45" width="11" style="46" bestFit="1" customWidth="1"/>
    <col min="46" max="46" width="9.140625" style="46"/>
    <col min="47" max="47" width="21.42578125" style="46" bestFit="1" customWidth="1"/>
    <col min="48" max="16384" width="9.140625" style="46"/>
  </cols>
  <sheetData>
    <row r="1" spans="1:44" ht="18" customHeight="1" x14ac:dyDescent="0.2">
      <c r="G1" s="50" t="s">
        <v>3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96"/>
      <c r="Z1" s="93"/>
      <c r="AA1" s="74" t="str">
        <f>Currency&amp;$G$1</f>
        <v>USD6M</v>
      </c>
      <c r="AB1" s="66"/>
      <c r="AC1" s="66"/>
      <c r="AD1" s="66"/>
      <c r="AE1" s="69"/>
      <c r="AF1" s="69"/>
      <c r="AG1" s="66"/>
      <c r="AH1" s="66"/>
      <c r="AI1" s="178" t="s">
        <v>128</v>
      </c>
      <c r="AJ1" s="178" t="s">
        <v>135</v>
      </c>
    </row>
    <row r="2" spans="1:44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132</v>
      </c>
      <c r="L2" s="65" t="s">
        <v>134</v>
      </c>
      <c r="N2" s="73" t="s">
        <v>9</v>
      </c>
      <c r="O2" s="73" t="s">
        <v>132</v>
      </c>
      <c r="P2" s="73" t="s">
        <v>133</v>
      </c>
      <c r="Q2" s="73" t="s">
        <v>166</v>
      </c>
      <c r="R2" s="73" t="s">
        <v>167</v>
      </c>
      <c r="S2" s="73" t="s">
        <v>168</v>
      </c>
      <c r="T2" s="73" t="s">
        <v>169</v>
      </c>
      <c r="U2" s="73" t="s">
        <v>79</v>
      </c>
      <c r="V2" s="73" t="s">
        <v>80</v>
      </c>
      <c r="W2" s="73" t="s">
        <v>82</v>
      </c>
      <c r="X2" s="73" t="s">
        <v>22</v>
      </c>
      <c r="Y2" s="73" t="s">
        <v>75</v>
      </c>
      <c r="Z2" s="93"/>
      <c r="AA2" s="73" t="s">
        <v>9</v>
      </c>
      <c r="AB2" s="73" t="s">
        <v>132</v>
      </c>
      <c r="AC2" s="73" t="s">
        <v>133</v>
      </c>
      <c r="AD2" s="73" t="s">
        <v>78</v>
      </c>
      <c r="AE2" s="75" t="s">
        <v>23</v>
      </c>
      <c r="AF2" s="75" t="s">
        <v>83</v>
      </c>
      <c r="AG2" s="73" t="s">
        <v>22</v>
      </c>
      <c r="AH2" s="73" t="s">
        <v>75</v>
      </c>
      <c r="AI2" s="171">
        <f t="array" ref="AI2:AI59">_xll.qlPiecewiseYieldCurveData(YieldCurve1_6M,Trigger)</f>
        <v>6.5658305334663093E-3</v>
      </c>
      <c r="AJ2" s="77">
        <f t="array" ref="AJ2:AJ59">_xll.qlPiecewiseYieldCurveData(YieldCurve2_6M,Trigger)</f>
        <v>1</v>
      </c>
      <c r="AM2" s="46" t="s">
        <v>136</v>
      </c>
      <c r="AO2" s="46" t="s">
        <v>137</v>
      </c>
      <c r="AQ2" s="218" t="s">
        <v>84</v>
      </c>
      <c r="AR2" s="219"/>
    </row>
    <row r="3" spans="1:44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IF(ReportQuoteOverwrite,Currency&amp;$B3&amp;"D"&amp;ReportQuoteSuffix,Currency&amp;$B3&amp;"D"&amp;QuoteSuffix)</f>
        <v>USD6MD_LCHQuote</v>
      </c>
      <c r="I3" s="124"/>
      <c r="J3" s="124"/>
      <c r="K3" s="3" t="str">
        <f>_xll.qlDepositRateHelper(,H3,G3,Permanent,Trigger,ObjectOverwrite)</f>
        <v>obj_004a2#0002</v>
      </c>
      <c r="L3" s="3" t="str">
        <f>K3</f>
        <v>obj_004a2#0002</v>
      </c>
      <c r="M3" s="49"/>
      <c r="N3" s="11" t="str">
        <f>A3</f>
        <v>Dp</v>
      </c>
      <c r="O3" s="95" t="str">
        <f>IF(ISBLANK(K3),"--",K3)</f>
        <v>obj_004a2#0002</v>
      </c>
      <c r="P3" s="95" t="str">
        <f>IF(ISBLANK(L3),"--",L3)</f>
        <v>obj_004a2#0002</v>
      </c>
      <c r="Q3" s="147" t="str">
        <f>IFERROR(_xll.qlRateHelperQuoteName(O3,Trigger),"--")</f>
        <v>USD6MD_LCHQuote</v>
      </c>
      <c r="R3" s="147" t="str">
        <f>IFERROR(_xll.qlRateHelperQuoteName(P3,Trigger),"--")</f>
        <v>USD6MD_LCHQuote</v>
      </c>
      <c r="S3" s="101">
        <f>IFERROR(_xll.qlRateHelperQuoteValue($O3,Trigger),"--")</f>
        <v>6.4865000000000009E-3</v>
      </c>
      <c r="T3" s="101">
        <f>IFERROR(_xll.qlRateHelperQuoteValue($P3,Trigger),"--")</f>
        <v>6.4865000000000009E-3</v>
      </c>
      <c r="U3" s="144" t="b">
        <v>1</v>
      </c>
      <c r="V3" s="95">
        <v>30</v>
      </c>
      <c r="W3" s="95">
        <v>1</v>
      </c>
      <c r="X3" s="102">
        <f>IFERROR(_xll.qlRateHelperEarliestDate(O3,Trigger),"--")</f>
        <v>42335</v>
      </c>
      <c r="Y3" s="102">
        <f>IFERROR(_xll.qlRateHelperPillarDate(O3,Trigger),"--")</f>
        <v>42517</v>
      </c>
      <c r="AA3" s="4" t="str">
        <f>IFERROR(INDEX($N$3:$N$59,MATCH(AD3,$Q$3:$Q$59,0),1),"")</f>
        <v>Dp</v>
      </c>
      <c r="AB3" s="4" t="str">
        <f t="array" ref="AB3:AB59">_xll.qlRateHelperSelection(_xll.ohFilter(RateHelpers1,IncludeFlag),_xll.ohFilter(Priority,IncludeFlag),$AR$3,$AR$4,$AR$5,$AR$6,_xll.ohFilter(MinDistance,IncludeFlag),Trigger)</f>
        <v>obj_004a2</v>
      </c>
      <c r="AC3" s="4" t="str">
        <f t="array" ref="AC3:AC59">_xll.qlRateHelperSelection(_xll.ohFilter(RateHelpers1,IncludeFlag),_xll.ohFilter(Priority,IncludeFlag),$AR$3,$AR$4,$AR$5,$AR$6,_xll.ohFilter(MinDistance,IncludeFlag),Trigger)</f>
        <v>obj_004a2</v>
      </c>
      <c r="AD3" s="4" t="str">
        <f>IFERROR(_xll.qlRateHelperQuoteName(AB3,Trigger),"")</f>
        <v>USD6MD_LCHQuote</v>
      </c>
      <c r="AE3" s="70">
        <f>IFERROR(_xll.qlRateHelperRate(AB3,Trigger),"")</f>
        <v>6.4865000000000009E-3</v>
      </c>
      <c r="AF3" s="104" t="str">
        <f>IF(ISERROR(_xll.qlSwapRateHelperSpread($AB3)),IF(ISERROR(_xll.qlFuturesRateHelperConvexityAdjustment($AB3)),"",_xll.qlFuturesRateHelperConvexityAdjustment($AB3)),_xll.qlSwapRateHelperSpread($AB3))</f>
        <v/>
      </c>
      <c r="AG3" s="5">
        <f>IFERROR(_xll.qlRateHelperEarliestDate(AB3,Trigger),"")</f>
        <v>42335</v>
      </c>
      <c r="AH3" s="5">
        <f>IFERROR(_xll.qlRateHelperPillarDate(AB3,Trigger),"")</f>
        <v>42517</v>
      </c>
      <c r="AI3" s="70">
        <v>6.5658305334663093E-3</v>
      </c>
      <c r="AJ3" s="77">
        <v>0.99669557354224048</v>
      </c>
      <c r="AK3" s="169">
        <f t="array" ref="AK3:AK59">_xll.ohFilter([1]REP00100!$C$2:$C$2000,([1]REP00100!$A$2:$A$2000="USD_LIBOR_6M_EOD"))</f>
        <v>42507</v>
      </c>
      <c r="AL3" s="170">
        <f t="array" ref="AL3:AL59">_xll.ohFilter([1]REP00100!$E$2:$E$2000,([1]REP00100!$A$2:$A$2000="USD_LIBOR_6M_EOD"))</f>
        <v>6.11203105393247E-3</v>
      </c>
      <c r="AM3" s="172">
        <f>AI3-AL3</f>
        <v>4.5379947953383924E-4</v>
      </c>
      <c r="AN3" s="80">
        <f t="array" ref="AN3:AN59">_xll.ohFilter([1]REP00101!$F$2:$F$2000,([1]REP00101!$A$2:$A$2000="USD_LIBOR_6M_EOD"))</f>
        <v>0.99689022136569705</v>
      </c>
      <c r="AO3" s="161">
        <f>AJ3-AN3</f>
        <v>-1.9464782345657294E-4</v>
      </c>
      <c r="AQ3" s="107" t="s">
        <v>85</v>
      </c>
      <c r="AR3" s="108">
        <v>0</v>
      </c>
    </row>
    <row r="4" spans="1:44" ht="11.25" customHeight="1" x14ac:dyDescent="0.2">
      <c r="B4" s="46"/>
      <c r="C4" s="46"/>
      <c r="D4" s="46"/>
      <c r="E4" s="46"/>
      <c r="F4" s="46"/>
      <c r="G4" s="46"/>
      <c r="H4" s="46"/>
      <c r="I4" s="46"/>
      <c r="M4" s="48"/>
      <c r="N4" s="68" t="str">
        <f t="shared" ref="N4" si="0">A6</f>
        <v>FRA</v>
      </c>
      <c r="O4" s="131" t="str">
        <f t="shared" ref="O4:P4" si="1">IF(ISBLANK(K6),"--",K6)</f>
        <v>obj_0049f#0002</v>
      </c>
      <c r="P4" s="131" t="str">
        <f t="shared" si="1"/>
        <v>obj_0049f#0002</v>
      </c>
      <c r="Q4" s="145" t="str">
        <f>IFERROR(_xll.qlRateHelperQuoteName(O4,Trigger),"--")</f>
        <v>USD1x7F_LCHQuote</v>
      </c>
      <c r="R4" s="145" t="str">
        <f>IFERROR(_xll.qlRateHelperQuoteName(P4,Trigger),"--")</f>
        <v>USD1x7F_LCHQuote</v>
      </c>
      <c r="S4" s="133">
        <f>IFERROR(_xll.qlRateHelperQuoteValue($O4,Trigger),"--")</f>
        <v>7.1799999999999998E-3</v>
      </c>
      <c r="T4" s="133">
        <f>IFERROR(_xll.qlRateHelperQuoteValue($P4,Trigger),"--")</f>
        <v>7.1799999999999998E-3</v>
      </c>
      <c r="U4" s="137" t="b">
        <v>1</v>
      </c>
      <c r="V4" s="131">
        <v>20</v>
      </c>
      <c r="W4" s="131">
        <v>1</v>
      </c>
      <c r="X4" s="134">
        <f>IFERROR(_xll.qlRateHelperEarliestDate(O4,Trigger),"--")</f>
        <v>42367</v>
      </c>
      <c r="Y4" s="134">
        <f>IFERROR(_xll.qlRateHelperPillarDate(O4,Trigger),"--")</f>
        <v>42548</v>
      </c>
      <c r="AA4" s="4" t="str">
        <f t="shared" ref="AA4:AA59" si="2">IFERROR(INDEX($N$3:$N$59,MATCH(AD4,$Q$3:$Q$59,0),1),"")</f>
        <v>FRA</v>
      </c>
      <c r="AB4" s="4" t="str">
        <v>obj_0049f</v>
      </c>
      <c r="AC4" s="4" t="str">
        <v>obj_0049f</v>
      </c>
      <c r="AD4" s="4" t="str">
        <f>IFERROR(_xll.qlRateHelperQuoteName(AB4,Trigger),"")</f>
        <v>USD1x7F_LCHQuote</v>
      </c>
      <c r="AE4" s="70">
        <f>IFERROR(_xll.qlRateHelperRate(AB4,Trigger),"")</f>
        <v>7.1799999999999998E-3</v>
      </c>
      <c r="AF4" s="104" t="str">
        <f>IF(ISERROR(_xll.qlSwapRateHelperSpread($AB4)),IF(ISERROR(_xll.qlFuturesRateHelperConvexityAdjustment($AB4)),"",_xll.qlFuturesRateHelperConvexityAdjustment($AB4)),_xll.qlSwapRateHelperSpread($AB4))</f>
        <v/>
      </c>
      <c r="AG4" s="5">
        <f>IFERROR(_xll.qlRateHelperEarliestDate(AB4,Trigger),"")</f>
        <v>42367</v>
      </c>
      <c r="AH4" s="5">
        <f>IFERROR(_xll.qlRateHelperPillarDate(AB4,Trigger),"")</f>
        <v>42548</v>
      </c>
      <c r="AI4" s="70">
        <v>7.1333096989980816E-3</v>
      </c>
      <c r="AJ4" s="77">
        <v>0.99581034547151559</v>
      </c>
      <c r="AK4" s="169">
        <v>42538</v>
      </c>
      <c r="AL4" s="170">
        <v>6.6077360410620803E-3</v>
      </c>
      <c r="AM4" s="172">
        <f t="shared" ref="AM4:AM59" si="3">AI4-AL4</f>
        <v>5.2557365793600135E-4</v>
      </c>
      <c r="AN4" s="80">
        <v>0.99607927135397101</v>
      </c>
      <c r="AO4" s="161">
        <f t="shared" ref="AO4:AO59" si="4">AJ4-AN4</f>
        <v>-2.6892588245541749E-4</v>
      </c>
      <c r="AQ4" s="107" t="s">
        <v>86</v>
      </c>
      <c r="AR4" s="108">
        <v>0</v>
      </c>
    </row>
    <row r="5" spans="1:44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132</v>
      </c>
      <c r="L5" s="65" t="s">
        <v>134</v>
      </c>
      <c r="M5" s="48"/>
      <c r="N5" s="10" t="str">
        <f t="shared" ref="N5:N21" si="5">A7</f>
        <v>FRA</v>
      </c>
      <c r="O5" s="94" t="str">
        <f t="shared" ref="O5:O21" si="6">IF(ISBLANK(K7),"--",K7)</f>
        <v>obj_00425#0002</v>
      </c>
      <c r="P5" s="94" t="str">
        <f t="shared" ref="P5:P21" si="7">IF(ISBLANK(L7),"--",L7)</f>
        <v>obj_00425#0002</v>
      </c>
      <c r="Q5" s="146" t="str">
        <f>IFERROR(_xll.qlRateHelperQuoteName(O5,Trigger),"--")</f>
        <v>USD2x8F_LCHQuote</v>
      </c>
      <c r="R5" s="146" t="str">
        <f>IFERROR(_xll.qlRateHelperQuoteName(P5,Trigger),"--")</f>
        <v>USD2x8F_LCHQuote</v>
      </c>
      <c r="S5" s="98">
        <f>IFERROR(_xll.qlRateHelperQuoteValue($O5,Trigger),"--")</f>
        <v>7.7099999999999998E-3</v>
      </c>
      <c r="T5" s="98">
        <f>IFERROR(_xll.qlRateHelperQuoteValue($P5,Trigger),"--")</f>
        <v>7.7099999999999998E-3</v>
      </c>
      <c r="U5" s="141" t="b">
        <v>1</v>
      </c>
      <c r="V5" s="94">
        <v>20</v>
      </c>
      <c r="W5" s="94">
        <v>1</v>
      </c>
      <c r="X5" s="99">
        <f>IFERROR(_xll.qlRateHelperEarliestDate(O5,Trigger),"--")</f>
        <v>42396</v>
      </c>
      <c r="Y5" s="99">
        <f>IFERROR(_xll.qlRateHelperPillarDate(O5,Trigger),"--")</f>
        <v>42578</v>
      </c>
      <c r="AA5" s="4" t="str">
        <f t="shared" si="2"/>
        <v>FRA</v>
      </c>
      <c r="AB5" s="4" t="str">
        <v>obj_00425</v>
      </c>
      <c r="AC5" s="4" t="str">
        <v>obj_00425</v>
      </c>
      <c r="AD5" s="4" t="str">
        <f>IFERROR(_xll.qlRateHelperQuoteName(AB5,Trigger),"")</f>
        <v>USD2x8F_LCHQuote</v>
      </c>
      <c r="AE5" s="70">
        <f>IFERROR(_xll.qlRateHelperRate(AB5,Trigger),"")</f>
        <v>7.7099999999999998E-3</v>
      </c>
      <c r="AF5" s="104" t="str">
        <f>IF(ISERROR(_xll.qlSwapRateHelperSpread($AB5)),IF(ISERROR(_xll.qlFuturesRateHelperConvexityAdjustment($AB5)),"",_xll.qlFuturesRateHelperConvexityAdjustment($AB5)),_xll.qlSwapRateHelperSpread($AB5))</f>
        <v/>
      </c>
      <c r="AG5" s="5">
        <f>IFERROR(_xll.qlRateHelperEarliestDate(AB5,Trigger),"")</f>
        <v>42396</v>
      </c>
      <c r="AH5" s="5">
        <f>IFERROR(_xll.qlRateHelperPillarDate(AB5,Trigger),"")</f>
        <v>42578</v>
      </c>
      <c r="AI5" s="70">
        <v>7.4840446236476193E-3</v>
      </c>
      <c r="AJ5" s="77">
        <v>0.99498906005637733</v>
      </c>
      <c r="AK5" s="169">
        <v>42569</v>
      </c>
      <c r="AL5" s="170">
        <v>7.0159278995631999E-3</v>
      </c>
      <c r="AM5" s="172">
        <f t="shared" si="3"/>
        <v>4.6811672408441935E-4</v>
      </c>
      <c r="AN5" s="80">
        <v>0.99524631387705398</v>
      </c>
      <c r="AO5" s="161">
        <f t="shared" si="4"/>
        <v>-2.5725382067665059E-4</v>
      </c>
      <c r="AP5" s="80"/>
      <c r="AQ5" s="107" t="s">
        <v>87</v>
      </c>
      <c r="AR5" s="108">
        <v>0</v>
      </c>
    </row>
    <row r="6" spans="1:44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IF(ReportQuoteOverwrite,Currency&amp;B6&amp;C6&amp;ReportQuoteSuffix,Currency&amp;B6&amp;C6&amp;QuoteSuffix)</f>
        <v>USD1x7F_LCHQuote</v>
      </c>
      <c r="I6" s="129"/>
      <c r="J6" s="129"/>
      <c r="K6" s="58" t="str">
        <f>_xll.qlFraRateHelper(,H6,B6&amp;"M",G6,PillarDate,,Permanent,Trigger,ObjectOverwrite)</f>
        <v>obj_0049f#0002</v>
      </c>
      <c r="L6" s="58" t="str">
        <f>K6</f>
        <v>obj_0049f#0002</v>
      </c>
      <c r="M6" s="48"/>
      <c r="N6" s="10" t="str">
        <f t="shared" si="5"/>
        <v>FRA</v>
      </c>
      <c r="O6" s="94" t="str">
        <f t="shared" si="6"/>
        <v>obj_00426#0002</v>
      </c>
      <c r="P6" s="94" t="str">
        <f t="shared" si="7"/>
        <v>obj_00426#0002</v>
      </c>
      <c r="Q6" s="146" t="str">
        <f>IFERROR(_xll.qlRateHelperQuoteName(O6,Trigger),"--")</f>
        <v>USD3x9F_LCHQuote</v>
      </c>
      <c r="R6" s="146" t="str">
        <f>IFERROR(_xll.qlRateHelperQuoteName(P6,Trigger),"--")</f>
        <v>USD3x9F_LCHQuote</v>
      </c>
      <c r="S6" s="98">
        <f>IFERROR(_xll.qlRateHelperQuoteValue($O6,Trigger),"--")</f>
        <v>8.2299999999999995E-3</v>
      </c>
      <c r="T6" s="98">
        <f>IFERROR(_xll.qlRateHelperQuoteValue($P6,Trigger),"--")</f>
        <v>8.2299999999999995E-3</v>
      </c>
      <c r="U6" s="141" t="b">
        <v>1</v>
      </c>
      <c r="V6" s="94">
        <v>20</v>
      </c>
      <c r="W6" s="94">
        <v>1</v>
      </c>
      <c r="X6" s="99">
        <f>IFERROR(_xll.qlRateHelperEarliestDate(O6,Trigger),"--")</f>
        <v>42429</v>
      </c>
      <c r="Y6" s="99">
        <f>IFERROR(_xll.qlRateHelperPillarDate(O6,Trigger),"--")</f>
        <v>42612</v>
      </c>
      <c r="AA6" s="4" t="str">
        <f t="shared" si="2"/>
        <v>FRA</v>
      </c>
      <c r="AB6" s="4" t="str">
        <v>obj_00426</v>
      </c>
      <c r="AC6" s="4" t="str">
        <v>obj_00426</v>
      </c>
      <c r="AD6" s="4" t="str">
        <f>IFERROR(_xll.qlRateHelperQuoteName(AB6,Trigger),"")</f>
        <v>USD3x9F_LCHQuote</v>
      </c>
      <c r="AE6" s="70">
        <f>IFERROR(_xll.qlRateHelperRate(AB6,Trigger),"")</f>
        <v>8.2299999999999995E-3</v>
      </c>
      <c r="AF6" s="104" t="str">
        <f>IF(ISERROR(_xll.qlSwapRateHelperSpread($AB6)),IF(ISERROR(_xll.qlFuturesRateHelperConvexityAdjustment($AB6)),"",_xll.qlFuturesRateHelperConvexityAdjustment($AB6)),_xll.qlSwapRateHelperSpread($AB6))</f>
        <v/>
      </c>
      <c r="AG6" s="5">
        <f>IFERROR(_xll.qlRateHelperEarliestDate(AB6,Trigger),"")</f>
        <v>42429</v>
      </c>
      <c r="AH6" s="5">
        <f>IFERROR(_xll.qlRateHelperPillarDate(AB6,Trigger),"")</f>
        <v>42612</v>
      </c>
      <c r="AI6" s="70">
        <v>7.7189445083690909E-3</v>
      </c>
      <c r="AJ6" s="77">
        <v>0.99411763100318895</v>
      </c>
      <c r="AK6" s="169">
        <v>42599</v>
      </c>
      <c r="AL6" s="170">
        <v>7.2084223391016399E-3</v>
      </c>
      <c r="AM6" s="172">
        <f t="shared" si="3"/>
        <v>5.1052216926745098E-4</v>
      </c>
      <c r="AN6" s="80">
        <v>0.99452479344169598</v>
      </c>
      <c r="AO6" s="161">
        <f t="shared" si="4"/>
        <v>-4.0716243850702494E-4</v>
      </c>
      <c r="AQ6" s="107" t="s">
        <v>88</v>
      </c>
      <c r="AR6" s="109" t="s">
        <v>89</v>
      </c>
    </row>
    <row r="7" spans="1:44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IF(ReportQuoteOverwrite,Currency&amp;B7&amp;C7&amp;ReportQuoteSuffix,Currency&amp;B7&amp;C7&amp;QuoteSuffix)</f>
        <v>USD2x8F_LCHQuote</v>
      </c>
      <c r="I7" s="123"/>
      <c r="J7" s="123"/>
      <c r="K7" s="64" t="str">
        <f>_xll.qlFraRateHelper(,H7,B7&amp;"M",G7,PillarDate,,Permanent,Trigger,ObjectOverwrite)</f>
        <v>obj_00425#0002</v>
      </c>
      <c r="L7" s="64" t="str">
        <f t="shared" ref="L7:L17" si="13">K7</f>
        <v>obj_00425#0002</v>
      </c>
      <c r="M7" s="48"/>
      <c r="N7" s="10" t="str">
        <f t="shared" si="5"/>
        <v>FRA</v>
      </c>
      <c r="O7" s="94" t="str">
        <f t="shared" si="6"/>
        <v>obj_00422#0002</v>
      </c>
      <c r="P7" s="94" t="str">
        <f t="shared" si="7"/>
        <v>obj_00422#0002</v>
      </c>
      <c r="Q7" s="146" t="str">
        <f>IFERROR(_xll.qlRateHelperQuoteName(O7,Trigger),"--")</f>
        <v>USD4x10F_LCHQuote</v>
      </c>
      <c r="R7" s="146" t="str">
        <f>IFERROR(_xll.qlRateHelperQuoteName(P7,Trigger),"--")</f>
        <v>USD4x10F_LCHQuote</v>
      </c>
      <c r="S7" s="98">
        <f>IFERROR(_xll.qlRateHelperQuoteValue($O7,Trigger),"--")</f>
        <v>8.6099999999999996E-3</v>
      </c>
      <c r="T7" s="98">
        <f>IFERROR(_xll.qlRateHelperQuoteValue($P7,Trigger),"--")</f>
        <v>8.6099999999999996E-3</v>
      </c>
      <c r="U7" s="141" t="b">
        <v>1</v>
      </c>
      <c r="V7" s="94">
        <v>20</v>
      </c>
      <c r="W7" s="94">
        <v>1</v>
      </c>
      <c r="X7" s="99">
        <f>IFERROR(_xll.qlRateHelperEarliestDate(O7,Trigger),"--")</f>
        <v>42458</v>
      </c>
      <c r="Y7" s="99">
        <f>IFERROR(_xll.qlRateHelperPillarDate(O7,Trigger),"--")</f>
        <v>42640</v>
      </c>
      <c r="AA7" s="4" t="str">
        <f t="shared" si="2"/>
        <v>FRA</v>
      </c>
      <c r="AB7" s="4" t="str">
        <v>obj_00422</v>
      </c>
      <c r="AC7" s="4" t="str">
        <v>obj_00422</v>
      </c>
      <c r="AD7" s="4" t="str">
        <f>IFERROR(_xll.qlRateHelperQuoteName(AB7,Trigger),"")</f>
        <v>USD4x10F_LCHQuote</v>
      </c>
      <c r="AE7" s="70">
        <f>IFERROR(_xll.qlRateHelperRate(AB7,Trigger),"")</f>
        <v>8.6099999999999996E-3</v>
      </c>
      <c r="AF7" s="104" t="str">
        <f>IF(ISERROR(_xll.qlSwapRateHelperSpread($AB7)),IF(ISERROR(_xll.qlFuturesRateHelperConvexityAdjustment($AB7)),"",_xll.qlFuturesRateHelperConvexityAdjustment($AB7)),_xll.qlSwapRateHelperSpread($AB7))</f>
        <v/>
      </c>
      <c r="AG7" s="5">
        <f>IFERROR(_xll.qlRateHelperEarliestDate(AB7,Trigger),"")</f>
        <v>42458</v>
      </c>
      <c r="AH7" s="5">
        <f>IFERROR(_xll.qlRateHelperPillarDate(AB7,Trigger),"")</f>
        <v>42640</v>
      </c>
      <c r="AI7" s="70">
        <v>7.8336776386459805E-3</v>
      </c>
      <c r="AJ7" s="77">
        <v>0.99343231218145145</v>
      </c>
      <c r="AK7" s="169">
        <v>42632</v>
      </c>
      <c r="AL7" s="170">
        <v>7.3700879559056697E-3</v>
      </c>
      <c r="AM7" s="172">
        <f t="shared" si="3"/>
        <v>4.6358968274031083E-4</v>
      </c>
      <c r="AN7" s="80">
        <v>0.99373995744650501</v>
      </c>
      <c r="AO7" s="161">
        <f t="shared" si="4"/>
        <v>-3.0764526505355771E-4</v>
      </c>
    </row>
    <row r="8" spans="1:44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123"/>
      <c r="K8" s="64" t="str">
        <f>_xll.qlFraRateHelper(,H8,B8&amp;"M",G8,PillarDate,,Permanent,Trigger,ObjectOverwrite)</f>
        <v>obj_00426#0002</v>
      </c>
      <c r="L8" s="64" t="str">
        <f t="shared" si="13"/>
        <v>obj_00426#0002</v>
      </c>
      <c r="M8" s="48"/>
      <c r="N8" s="10" t="str">
        <f t="shared" si="5"/>
        <v>FRA</v>
      </c>
      <c r="O8" s="94" t="str">
        <f t="shared" si="6"/>
        <v>obj_00421#0002</v>
      </c>
      <c r="P8" s="94" t="str">
        <f t="shared" si="7"/>
        <v>obj_00421#0002</v>
      </c>
      <c r="Q8" s="146" t="str">
        <f>IFERROR(_xll.qlRateHelperQuoteName(O8,Trigger),"--")</f>
        <v>USD5x11F_LCHQuote</v>
      </c>
      <c r="R8" s="146" t="str">
        <f>IFERROR(_xll.qlRateHelperQuoteName(P8,Trigger),"--")</f>
        <v>USD5x11F_LCHQuote</v>
      </c>
      <c r="S8" s="98">
        <f>IFERROR(_xll.qlRateHelperQuoteValue($O8,Trigger),"--")</f>
        <v>9.0500000000000008E-3</v>
      </c>
      <c r="T8" s="98">
        <f>IFERROR(_xll.qlRateHelperQuoteValue($P8,Trigger),"--")</f>
        <v>9.0500000000000008E-3</v>
      </c>
      <c r="U8" s="141" t="b">
        <v>1</v>
      </c>
      <c r="V8" s="94">
        <v>20</v>
      </c>
      <c r="W8" s="94">
        <v>1</v>
      </c>
      <c r="X8" s="99">
        <f>IFERROR(_xll.qlRateHelperEarliestDate(O8,Trigger),"--")</f>
        <v>42487</v>
      </c>
      <c r="Y8" s="99">
        <f>IFERROR(_xll.qlRateHelperPillarDate(O8,Trigger),"--")</f>
        <v>42670</v>
      </c>
      <c r="AA8" s="4" t="str">
        <f t="shared" si="2"/>
        <v>FRA</v>
      </c>
      <c r="AB8" s="4" t="str">
        <v>obj_00421</v>
      </c>
      <c r="AC8" s="4" t="str">
        <v>obj_00421</v>
      </c>
      <c r="AD8" s="4" t="str">
        <f>IFERROR(_xll.qlRateHelperQuoteName(AB8,Trigger),"")</f>
        <v>USD5x11F_LCHQuote</v>
      </c>
      <c r="AE8" s="70">
        <f>IFERROR(_xll.qlRateHelperRate(AB8,Trigger),"")</f>
        <v>9.0500000000000008E-3</v>
      </c>
      <c r="AF8" s="104" t="str">
        <f>IF(ISERROR(_xll.qlSwapRateHelperSpread($AB8)),IF(ISERROR(_xll.qlFuturesRateHelperConvexityAdjustment($AB8)),"",_xll.qlFuturesRateHelperConvexityAdjustment($AB8)),_xll.qlSwapRateHelperSpread($AB8))</f>
        <v/>
      </c>
      <c r="AG8" s="5">
        <f>IFERROR(_xll.qlRateHelperEarliestDate(AB8,Trigger),"")</f>
        <v>42487</v>
      </c>
      <c r="AH8" s="5">
        <f>IFERROR(_xll.qlRateHelperPillarDate(AB8,Trigger),"")</f>
        <v>42670</v>
      </c>
      <c r="AI8" s="70">
        <v>7.9716302401050907E-3</v>
      </c>
      <c r="AJ8" s="77">
        <v>0.99266691134504048</v>
      </c>
      <c r="AK8" s="169">
        <v>42660</v>
      </c>
      <c r="AL8" s="170">
        <v>7.4630782778915298E-3</v>
      </c>
      <c r="AM8" s="172">
        <f t="shared" si="3"/>
        <v>5.0855196221356088E-4</v>
      </c>
      <c r="AN8" s="80">
        <v>0.99309178979781099</v>
      </c>
      <c r="AO8" s="161">
        <f t="shared" si="4"/>
        <v>-4.2487845277050518E-4</v>
      </c>
    </row>
    <row r="9" spans="1:44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123"/>
      <c r="K9" s="64" t="str">
        <f>_xll.qlFraRateHelper(,H9,B9&amp;"M",G9,PillarDate,,Permanent,Trigger,ObjectOverwrite)</f>
        <v>obj_00422#0002</v>
      </c>
      <c r="L9" s="64" t="str">
        <f t="shared" si="13"/>
        <v>obj_00422#0002</v>
      </c>
      <c r="M9" s="48"/>
      <c r="N9" s="10" t="str">
        <f t="shared" si="5"/>
        <v>FRA</v>
      </c>
      <c r="O9" s="94" t="str">
        <f t="shared" si="6"/>
        <v>obj_00423#0002</v>
      </c>
      <c r="P9" s="94" t="str">
        <f t="shared" si="7"/>
        <v>obj_00423#0002</v>
      </c>
      <c r="Q9" s="146" t="str">
        <f>IFERROR(_xll.qlRateHelperQuoteName(O9,Trigger),"--")</f>
        <v>USD6x12F_LCHQuote</v>
      </c>
      <c r="R9" s="146" t="str">
        <f>IFERROR(_xll.qlRateHelperQuoteName(P9,Trigger),"--")</f>
        <v>USD6x12F_LCHQuote</v>
      </c>
      <c r="S9" s="98">
        <f>IFERROR(_xll.qlRateHelperQuoteValue($O9,Trigger),"--")</f>
        <v>9.5399999999999999E-3</v>
      </c>
      <c r="T9" s="98">
        <f>IFERROR(_xll.qlRateHelperQuoteValue($P9,Trigger),"--")</f>
        <v>9.5399999999999999E-3</v>
      </c>
      <c r="U9" s="141" t="b">
        <v>1</v>
      </c>
      <c r="V9" s="94">
        <v>20</v>
      </c>
      <c r="W9" s="94">
        <v>1</v>
      </c>
      <c r="X9" s="99">
        <f>IFERROR(_xll.qlRateHelperEarliestDate(O9,Trigger),"--")</f>
        <v>42517</v>
      </c>
      <c r="Y9" s="99">
        <f>IFERROR(_xll.qlRateHelperPillarDate(O9,Trigger),"--")</f>
        <v>42702</v>
      </c>
      <c r="AA9" s="4" t="str">
        <f t="shared" si="2"/>
        <v>FRA</v>
      </c>
      <c r="AB9" s="4" t="str">
        <v>obj_00423</v>
      </c>
      <c r="AC9" s="4" t="str">
        <v>obj_00423</v>
      </c>
      <c r="AD9" s="4" t="str">
        <f>IFERROR(_xll.qlRateHelperQuoteName(AB9,Trigger),"")</f>
        <v>USD6x12F_LCHQuote</v>
      </c>
      <c r="AE9" s="70">
        <f>IFERROR(_xll.qlRateHelperRate(AB9,Trigger),"")</f>
        <v>9.5399999999999999E-3</v>
      </c>
      <c r="AF9" s="104" t="str">
        <f>IF(ISERROR(_xll.qlSwapRateHelperSpread($AB9)),IF(ISERROR(_xll.qlFuturesRateHelperConvexityAdjustment($AB9)),"",_xll.qlFuturesRateHelperConvexityAdjustment($AB9)),_xll.qlSwapRateHelperSpread($AB9))</f>
        <v/>
      </c>
      <c r="AG9" s="5">
        <f>IFERROR(_xll.qlRateHelperEarliestDate(AB9,Trigger),"")</f>
        <v>42517</v>
      </c>
      <c r="AH9" s="5">
        <f>IFERROR(_xll.qlRateHelperPillarDate(AB9,Trigger),"")</f>
        <v>42702</v>
      </c>
      <c r="AI9" s="70">
        <v>8.1115265694953875E-3</v>
      </c>
      <c r="AJ9" s="77">
        <v>0.99183311171207234</v>
      </c>
      <c r="AK9" s="169">
        <v>42691</v>
      </c>
      <c r="AL9" s="170">
        <v>7.5899292767194499E-3</v>
      </c>
      <c r="AM9" s="172">
        <f t="shared" si="3"/>
        <v>5.2159729277593755E-4</v>
      </c>
      <c r="AN9" s="80">
        <v>0.99233562138257903</v>
      </c>
      <c r="AO9" s="161">
        <f t="shared" si="4"/>
        <v>-5.0250967050669004E-4</v>
      </c>
    </row>
    <row r="10" spans="1:44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123"/>
      <c r="K10" s="64" t="str">
        <f>_xll.qlFraRateHelper(,H10,B10&amp;"M",G10,PillarDate,,Permanent,Trigger,ObjectOverwrite)</f>
        <v>obj_00421#0002</v>
      </c>
      <c r="L10" s="64" t="str">
        <f t="shared" si="13"/>
        <v>obj_00421#0002</v>
      </c>
      <c r="M10" s="48"/>
      <c r="N10" s="10" t="str">
        <f t="shared" si="5"/>
        <v>FRA</v>
      </c>
      <c r="O10" s="94" t="str">
        <f t="shared" si="6"/>
        <v>--</v>
      </c>
      <c r="P10" s="94" t="str">
        <f t="shared" si="7"/>
        <v>--</v>
      </c>
      <c r="Q10" s="146" t="str">
        <f>IFERROR(_xll.qlRateHelperQuoteName(O10,Trigger),"--")</f>
        <v>--</v>
      </c>
      <c r="R10" s="146" t="str">
        <f>IFERROR(_xll.qlRateHelperQuoteName(P10,Trigger),"--")</f>
        <v>--</v>
      </c>
      <c r="S10" s="98" t="str">
        <f>IFERROR(_xll.qlRateHelperQuoteValue($O10,Trigger),"--")</f>
        <v>--</v>
      </c>
      <c r="T10" s="98" t="str">
        <f>IFERROR(_xll.qlRateHelperQuoteValue($P10,Trigger),"--")</f>
        <v>--</v>
      </c>
      <c r="U10" s="141" t="b">
        <v>0</v>
      </c>
      <c r="V10" s="94">
        <v>20</v>
      </c>
      <c r="W10" s="94">
        <v>1</v>
      </c>
      <c r="X10" s="99" t="str">
        <f>IFERROR(_xll.qlRateHelperEarliestDate(O10,Trigger),"--")</f>
        <v>--</v>
      </c>
      <c r="Y10" s="99" t="str">
        <f>IFERROR(_xll.qlRateHelperPillarDate(O10,Trigger),"--")</f>
        <v>--</v>
      </c>
      <c r="AA10" s="4" t="str">
        <f t="shared" si="2"/>
        <v>FRA</v>
      </c>
      <c r="AB10" s="4" t="str">
        <v>obj_00424</v>
      </c>
      <c r="AC10" s="4" t="str">
        <v>obj_00424</v>
      </c>
      <c r="AD10" s="4" t="str">
        <f>IFERROR(_xll.qlRateHelperQuoteName(AB10,Trigger),"")</f>
        <v>USD12x18F_LCHQuote</v>
      </c>
      <c r="AE10" s="70">
        <f>IFERROR(_xll.qlRateHelperRate(AB10,Trigger),"")</f>
        <v>1.2460000000000001E-2</v>
      </c>
      <c r="AF10" s="104" t="str">
        <f>IF(ISERROR(_xll.qlSwapRateHelperSpread($AB10)),IF(ISERROR(_xll.qlFuturesRateHelperConvexityAdjustment($AB10)),"",_xll.qlFuturesRateHelperConvexityAdjustment($AB10)),_xll.qlSwapRateHelperSpread($AB10))</f>
        <v/>
      </c>
      <c r="AG10" s="5">
        <f>IFERROR(_xll.qlRateHelperEarliestDate(AB10,Trigger),"")</f>
        <v>42702</v>
      </c>
      <c r="AH10" s="5">
        <f>IFERROR(_xll.qlRateHelperPillarDate(AB10,Trigger),"")</f>
        <v>42885</v>
      </c>
      <c r="AI10" s="70">
        <v>9.5973039967314714E-3</v>
      </c>
      <c r="AJ10" s="77">
        <v>0.98559054546220803</v>
      </c>
      <c r="AK10" s="169">
        <v>42872</v>
      </c>
      <c r="AL10" s="170">
        <v>9.0879712245381591E-3</v>
      </c>
      <c r="AM10" s="172">
        <f t="shared" si="3"/>
        <v>5.0933277219331226E-4</v>
      </c>
      <c r="AN10" s="80">
        <v>0.98637457622831803</v>
      </c>
      <c r="AO10" s="161">
        <f t="shared" si="4"/>
        <v>-7.8403076610999989E-4</v>
      </c>
    </row>
    <row r="11" spans="1:44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123"/>
      <c r="K11" s="64" t="str">
        <f>_xll.qlFraRateHelper(,H11,B11&amp;"M",G11,PillarDate,,Permanent,Trigger,ObjectOverwrite)</f>
        <v>obj_00423#0002</v>
      </c>
      <c r="L11" s="64" t="str">
        <f t="shared" si="13"/>
        <v>obj_00423#0002</v>
      </c>
      <c r="M11" s="48"/>
      <c r="N11" s="10" t="str">
        <f t="shared" si="5"/>
        <v>FRA</v>
      </c>
      <c r="O11" s="94" t="str">
        <f t="shared" si="6"/>
        <v>--</v>
      </c>
      <c r="P11" s="94" t="str">
        <f t="shared" si="7"/>
        <v>--</v>
      </c>
      <c r="Q11" s="146" t="str">
        <f>IFERROR(_xll.qlRateHelperQuoteName(O11,Trigger),"--")</f>
        <v>--</v>
      </c>
      <c r="R11" s="146" t="str">
        <f>IFERROR(_xll.qlRateHelperQuoteName(P11,Trigger),"--")</f>
        <v>--</v>
      </c>
      <c r="S11" s="98" t="str">
        <f>IFERROR(_xll.qlRateHelperQuoteValue($O11,Trigger),"--")</f>
        <v>--</v>
      </c>
      <c r="T11" s="98" t="str">
        <f>IFERROR(_xll.qlRateHelperQuoteValue($P11,Trigger),"--")</f>
        <v>--</v>
      </c>
      <c r="U11" s="141" t="b">
        <v>0</v>
      </c>
      <c r="V11" s="94">
        <v>20</v>
      </c>
      <c r="W11" s="94">
        <v>1</v>
      </c>
      <c r="X11" s="99" t="str">
        <f>IFERROR(_xll.qlRateHelperEarliestDate(O11,Trigger),"--")</f>
        <v>--</v>
      </c>
      <c r="Y11" s="99" t="str">
        <f>IFERROR(_xll.qlRateHelperPillarDate(O11,Trigger),"--")</f>
        <v>--</v>
      </c>
      <c r="AA11" s="4" t="str">
        <f t="shared" si="2"/>
        <v>BasSw</v>
      </c>
      <c r="AB11" s="4" t="str">
        <v>obj_003d8</v>
      </c>
      <c r="AC11" s="4" t="str">
        <v>obj_003d8</v>
      </c>
      <c r="AD11" s="4" t="str">
        <f>IFERROR(_xll.qlRateHelperQuoteName(AB11,Trigger),"")</f>
        <v>USDAM3L2Y_S6L3L_linear_LCHQuote</v>
      </c>
      <c r="AE11" s="70">
        <f>IFERROR(_xll.qlRateHelperRate(AB11,Trigger),"")</f>
        <v>1.1031754466746776E-2</v>
      </c>
      <c r="AF11" s="104">
        <f>IF(ISERROR(_xll.qlSwapRateHelperSpread($AB11)),IF(ISERROR(_xll.qlFuturesRateHelperConvexityAdjustment($AB11)),"",_xll.qlFuturesRateHelperConvexityAdjustment($AB11)),_xll.qlSwapRateHelperSpread($AB11))</f>
        <v>0</v>
      </c>
      <c r="AG11" s="5">
        <f>IFERROR(_xll.qlRateHelperEarliestDate(AB11,Trigger),"")</f>
        <v>42338</v>
      </c>
      <c r="AH11" s="5">
        <f>IFERROR(_xll.qlRateHelperPillarDate(AB11,Trigger),"")</f>
        <v>43069</v>
      </c>
      <c r="AI11" s="70">
        <v>1.1109474286831414E-2</v>
      </c>
      <c r="AJ11" s="77">
        <v>0.97784829988707789</v>
      </c>
      <c r="AK11" s="169">
        <v>43056</v>
      </c>
      <c r="AL11" s="170">
        <v>1.0603440032041099E-2</v>
      </c>
      <c r="AM11" s="172">
        <f t="shared" si="3"/>
        <v>5.0603425479031454E-4</v>
      </c>
      <c r="AN11" s="80">
        <v>0.97887421028681798</v>
      </c>
      <c r="AO11" s="161">
        <f t="shared" si="4"/>
        <v>-1.0259103997400931E-3</v>
      </c>
    </row>
    <row r="12" spans="1:44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123"/>
      <c r="K12" s="64"/>
      <c r="L12" s="64"/>
      <c r="M12" s="48" t="s">
        <v>36</v>
      </c>
      <c r="N12" s="10" t="str">
        <f t="shared" si="5"/>
        <v>FRA</v>
      </c>
      <c r="O12" s="94" t="str">
        <f t="shared" si="6"/>
        <v>--</v>
      </c>
      <c r="P12" s="94" t="str">
        <f t="shared" si="7"/>
        <v>--</v>
      </c>
      <c r="Q12" s="146" t="str">
        <f>IFERROR(_xll.qlRateHelperQuoteName(O12,Trigger),"--")</f>
        <v>--</v>
      </c>
      <c r="R12" s="146" t="str">
        <f>IFERROR(_xll.qlRateHelperQuoteName(P12,Trigger),"--")</f>
        <v>--</v>
      </c>
      <c r="S12" s="98" t="str">
        <f>IFERROR(_xll.qlRateHelperQuoteValue($O12,Trigger),"--")</f>
        <v>--</v>
      </c>
      <c r="T12" s="98" t="str">
        <f>IFERROR(_xll.qlRateHelperQuoteValue($P12,Trigger),"--")</f>
        <v>--</v>
      </c>
      <c r="U12" s="141" t="b">
        <v>0</v>
      </c>
      <c r="V12" s="94">
        <v>20</v>
      </c>
      <c r="W12" s="94">
        <v>1</v>
      </c>
      <c r="X12" s="99" t="str">
        <f>IFERROR(_xll.qlRateHelperEarliestDate(O12,Trigger),"--")</f>
        <v>--</v>
      </c>
      <c r="Y12" s="99" t="str">
        <f>IFERROR(_xll.qlRateHelperPillarDate(O12,Trigger),"--")</f>
        <v>--</v>
      </c>
      <c r="AA12" s="4" t="str">
        <f t="shared" si="2"/>
        <v>BasSw</v>
      </c>
      <c r="AB12" s="4" t="str">
        <v>obj_003fa</v>
      </c>
      <c r="AC12" s="4" t="str">
        <v>obj_003fa</v>
      </c>
      <c r="AD12" s="4" t="str">
        <f>IFERROR(_xll.qlRateHelperQuoteName(AB12,Trigger),"")</f>
        <v>USDAM3L3Y_S6L3L_linear_LCHQuote</v>
      </c>
      <c r="AE12" s="70">
        <f>IFERROR(_xll.qlRateHelperRate(AB12,Trigger),"")</f>
        <v>1.3583513432563012E-2</v>
      </c>
      <c r="AF12" s="104">
        <f>IF(ISERROR(_xll.qlSwapRateHelperSpread($AB12)),IF(ISERROR(_xll.qlFuturesRateHelperConvexityAdjustment($AB12)),"",_xll.qlFuturesRateHelperConvexityAdjustment($AB12)),_xll.qlSwapRateHelperSpread($AB12))</f>
        <v>0</v>
      </c>
      <c r="AG12" s="5">
        <f>IFERROR(_xll.qlRateHelperEarliestDate(AB12,Trigger),"")</f>
        <v>42338</v>
      </c>
      <c r="AH12" s="5">
        <f>IFERROR(_xll.qlRateHelperPillarDate(AB12,Trigger),"")</f>
        <v>43434</v>
      </c>
      <c r="AI12" s="70">
        <v>1.3690453686402456E-2</v>
      </c>
      <c r="AJ12" s="77">
        <v>0.95954632616134272</v>
      </c>
      <c r="AK12" s="169">
        <v>43423</v>
      </c>
      <c r="AL12" s="170">
        <v>1.3282713208823699E-2</v>
      </c>
      <c r="AM12" s="172">
        <f t="shared" si="3"/>
        <v>4.0774047757875624E-4</v>
      </c>
      <c r="AN12" s="80">
        <v>0.96069053387425696</v>
      </c>
      <c r="AO12" s="161">
        <f t="shared" si="4"/>
        <v>-1.1442077129142358E-3</v>
      </c>
    </row>
    <row r="13" spans="1:44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123"/>
      <c r="K13" s="64"/>
      <c r="L13" s="64"/>
      <c r="M13" s="48"/>
      <c r="N13" s="10" t="str">
        <f t="shared" si="5"/>
        <v>FRA</v>
      </c>
      <c r="O13" s="94" t="str">
        <f t="shared" si="6"/>
        <v>--</v>
      </c>
      <c r="P13" s="94" t="str">
        <f t="shared" si="7"/>
        <v>--</v>
      </c>
      <c r="Q13" s="146" t="str">
        <f>IFERROR(_xll.qlRateHelperQuoteName(O13,Trigger),"--")</f>
        <v>--</v>
      </c>
      <c r="R13" s="146" t="str">
        <f>IFERROR(_xll.qlRateHelperQuoteName(P13,Trigger),"--")</f>
        <v>--</v>
      </c>
      <c r="S13" s="98" t="str">
        <f>IFERROR(_xll.qlRateHelperQuoteValue($O13,Trigger),"--")</f>
        <v>--</v>
      </c>
      <c r="T13" s="98" t="str">
        <f>IFERROR(_xll.qlRateHelperQuoteValue($P13,Trigger),"--")</f>
        <v>--</v>
      </c>
      <c r="U13" s="141" t="b">
        <v>0</v>
      </c>
      <c r="V13" s="94">
        <v>20</v>
      </c>
      <c r="W13" s="94">
        <v>1</v>
      </c>
      <c r="X13" s="99" t="str">
        <f>IFERROR(_xll.qlRateHelperEarliestDate(O13,Trigger),"--")</f>
        <v>--</v>
      </c>
      <c r="Y13" s="99" t="str">
        <f>IFERROR(_xll.qlRateHelperPillarDate(O13,Trigger),"--")</f>
        <v>--</v>
      </c>
      <c r="AA13" s="4" t="str">
        <f t="shared" si="2"/>
        <v>BasSw</v>
      </c>
      <c r="AB13" s="4" t="str">
        <v>obj_0040e</v>
      </c>
      <c r="AC13" s="4" t="str">
        <v>obj_0040e</v>
      </c>
      <c r="AD13" s="4" t="str">
        <f>IFERROR(_xll.qlRateHelperQuoteName(AB13,Trigger),"")</f>
        <v>USDAM3L4Y_S6L3L_linear_LCHQuote</v>
      </c>
      <c r="AE13" s="70">
        <f>IFERROR(_xll.qlRateHelperRate(AB13,Trigger),"")</f>
        <v>1.5332589556349212E-2</v>
      </c>
      <c r="AF13" s="104">
        <f>IF(ISERROR(_xll.qlSwapRateHelperSpread($AB13)),IF(ISERROR(_xll.qlFuturesRateHelperConvexityAdjustment($AB13)),"",_xll.qlFuturesRateHelperConvexityAdjustment($AB13)),_xll.qlSwapRateHelperSpread($AB13))</f>
        <v>0</v>
      </c>
      <c r="AG13" s="5">
        <f>IFERROR(_xll.qlRateHelperEarliestDate(AB13,Trigger),"")</f>
        <v>42338</v>
      </c>
      <c r="AH13" s="5">
        <f>IFERROR(_xll.qlRateHelperPillarDate(AB13,Trigger),"")</f>
        <v>43798</v>
      </c>
      <c r="AI13" s="70">
        <v>1.5469184033416752E-2</v>
      </c>
      <c r="AJ13" s="77">
        <v>0.93980169641868805</v>
      </c>
      <c r="AK13" s="169">
        <v>43787</v>
      </c>
      <c r="AL13" s="170">
        <v>1.5425017066895299E-2</v>
      </c>
      <c r="AM13" s="172">
        <f t="shared" si="3"/>
        <v>4.4166966521453146E-5</v>
      </c>
      <c r="AN13" s="80">
        <v>0.93992293879403099</v>
      </c>
      <c r="AO13" s="161">
        <f t="shared" si="4"/>
        <v>-1.212423753429448E-4</v>
      </c>
    </row>
    <row r="14" spans="1:44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123"/>
      <c r="K14" s="64"/>
      <c r="L14" s="64"/>
      <c r="M14" s="48"/>
      <c r="N14" s="10" t="str">
        <f t="shared" si="5"/>
        <v>FRA</v>
      </c>
      <c r="O14" s="94" t="str">
        <f t="shared" si="6"/>
        <v>--</v>
      </c>
      <c r="P14" s="94" t="str">
        <f t="shared" si="7"/>
        <v>--</v>
      </c>
      <c r="Q14" s="146" t="str">
        <f>IFERROR(_xll.qlRateHelperQuoteName(O14,Trigger),"--")</f>
        <v>--</v>
      </c>
      <c r="R14" s="146" t="str">
        <f>IFERROR(_xll.qlRateHelperQuoteName(P14,Trigger),"--")</f>
        <v>--</v>
      </c>
      <c r="S14" s="98" t="str">
        <f>IFERROR(_xll.qlRateHelperQuoteValue($O14,Trigger),"--")</f>
        <v>--</v>
      </c>
      <c r="T14" s="98" t="str">
        <f>IFERROR(_xll.qlRateHelperQuoteValue($P14,Trigger),"--")</f>
        <v>--</v>
      </c>
      <c r="U14" s="141" t="b">
        <v>0</v>
      </c>
      <c r="V14" s="94">
        <v>20</v>
      </c>
      <c r="W14" s="94">
        <v>1</v>
      </c>
      <c r="X14" s="99" t="str">
        <f>IFERROR(_xll.qlRateHelperEarliestDate(O14,Trigger),"--")</f>
        <v>--</v>
      </c>
      <c r="Y14" s="99" t="str">
        <f>IFERROR(_xll.qlRateHelperPillarDate(O14,Trigger),"--")</f>
        <v>--</v>
      </c>
      <c r="AA14" s="4" t="str">
        <f t="shared" si="2"/>
        <v>BasSw</v>
      </c>
      <c r="AB14" s="4" t="str">
        <v>obj_003df</v>
      </c>
      <c r="AC14" s="4" t="str">
        <v>obj_003df</v>
      </c>
      <c r="AD14" s="4" t="str">
        <f>IFERROR(_xll.qlRateHelperQuoteName(AB14,Trigger),"")</f>
        <v>USDAM3L5Y_S6L3L_linear_LCHQuote</v>
      </c>
      <c r="AE14" s="70">
        <f>IFERROR(_xll.qlRateHelperRate(AB14,Trigger),"")</f>
        <v>1.6857624539530772E-2</v>
      </c>
      <c r="AF14" s="104">
        <f>IF(ISERROR(_xll.qlSwapRateHelperSpread($AB14)),IF(ISERROR(_xll.qlFuturesRateHelperConvexityAdjustment($AB14)),"",_xll.qlFuturesRateHelperConvexityAdjustment($AB14)),_xll.qlSwapRateHelperSpread($AB14))</f>
        <v>0</v>
      </c>
      <c r="AG14" s="5">
        <f>IFERROR(_xll.qlRateHelperEarliestDate(AB14,Trigger),"")</f>
        <v>42338</v>
      </c>
      <c r="AH14" s="5">
        <f>IFERROR(_xll.qlRateHelperPillarDate(AB14,Trigger),"")</f>
        <v>44165</v>
      </c>
      <c r="AI14" s="70">
        <v>1.7030454477192078E-2</v>
      </c>
      <c r="AJ14" s="77">
        <v>0.91807488889690414</v>
      </c>
      <c r="AK14" s="169">
        <v>44152</v>
      </c>
      <c r="AL14" s="170">
        <v>1.71757988777386E-2</v>
      </c>
      <c r="AM14" s="172">
        <f t="shared" si="3"/>
        <v>-1.4534440054652167E-4</v>
      </c>
      <c r="AN14" s="80">
        <v>0.91744461174271996</v>
      </c>
      <c r="AO14" s="161">
        <f t="shared" si="4"/>
        <v>6.3027715418417785E-4</v>
      </c>
    </row>
    <row r="15" spans="1:44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123"/>
      <c r="K15" s="64"/>
      <c r="L15" s="64"/>
      <c r="M15" s="48"/>
      <c r="N15" s="10" t="str">
        <f t="shared" si="5"/>
        <v>FRA</v>
      </c>
      <c r="O15" s="94" t="str">
        <f t="shared" si="6"/>
        <v>obj_00424#0002</v>
      </c>
      <c r="P15" s="94" t="str">
        <f t="shared" si="7"/>
        <v>obj_00424#0002</v>
      </c>
      <c r="Q15" s="146" t="str">
        <f>IFERROR(_xll.qlRateHelperQuoteName(O15,Trigger),"--")</f>
        <v>USD12x18F_LCHQuote</v>
      </c>
      <c r="R15" s="146" t="str">
        <f>IFERROR(_xll.qlRateHelperQuoteName(P15,Trigger),"--")</f>
        <v>USD12x18F_LCHQuote</v>
      </c>
      <c r="S15" s="98">
        <f>IFERROR(_xll.qlRateHelperQuoteValue($O15,Trigger),"--")</f>
        <v>1.2460000000000001E-2</v>
      </c>
      <c r="T15" s="98">
        <f>IFERROR(_xll.qlRateHelperQuoteValue($P15,Trigger),"--")</f>
        <v>1.2460000000000001E-2</v>
      </c>
      <c r="U15" s="141" t="b">
        <v>1</v>
      </c>
      <c r="V15" s="94">
        <v>20</v>
      </c>
      <c r="W15" s="94">
        <v>1</v>
      </c>
      <c r="X15" s="99">
        <f>IFERROR(_xll.qlRateHelperEarliestDate(O15,Trigger),"--")</f>
        <v>42702</v>
      </c>
      <c r="Y15" s="99">
        <f>IFERROR(_xll.qlRateHelperPillarDate(O15,Trigger),"--")</f>
        <v>42885</v>
      </c>
      <c r="AA15" s="4" t="str">
        <f t="shared" si="2"/>
        <v>BasSw</v>
      </c>
      <c r="AB15" s="4" t="str">
        <v>obj_003ee</v>
      </c>
      <c r="AC15" s="4" t="str">
        <v>obj_003ee</v>
      </c>
      <c r="AD15" s="4" t="str">
        <f>IFERROR(_xll.qlRateHelperQuoteName(AB15,Trigger),"")</f>
        <v>USDAM3L6Y_S6L3L_linear_LCHQuote</v>
      </c>
      <c r="AE15" s="70">
        <f>IFERROR(_xll.qlRateHelperRate(AB15,Trigger),"")</f>
        <v>1.8275053450826431E-2</v>
      </c>
      <c r="AF15" s="104">
        <f>IF(ISERROR(_xll.qlSwapRateHelperSpread($AB15)),IF(ISERROR(_xll.qlFuturesRateHelperConvexityAdjustment($AB15)),"",_xll.qlFuturesRateHelperConvexityAdjustment($AB15)),_xll.qlSwapRateHelperSpread($AB15))</f>
        <v>0</v>
      </c>
      <c r="AG15" s="5">
        <f>IFERROR(_xll.qlRateHelperEarliestDate(AB15,Trigger),"")</f>
        <v>42338</v>
      </c>
      <c r="AH15" s="5">
        <f>IFERROR(_xll.qlRateHelperPillarDate(AB15,Trigger),"")</f>
        <v>44530</v>
      </c>
      <c r="AI15" s="70">
        <v>1.8492613322558391E-2</v>
      </c>
      <c r="AJ15" s="77">
        <v>0.89466471591752905</v>
      </c>
      <c r="AK15" s="169">
        <v>44517</v>
      </c>
      <c r="AL15" s="170">
        <v>1.87121987163534E-2</v>
      </c>
      <c r="AM15" s="172">
        <f t="shared" si="3"/>
        <v>-2.1958539379500833E-4</v>
      </c>
      <c r="AN15" s="80">
        <v>0.89352330296343396</v>
      </c>
      <c r="AO15" s="161">
        <f t="shared" si="4"/>
        <v>1.141412954095089E-3</v>
      </c>
    </row>
    <row r="16" spans="1:44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123"/>
      <c r="K16" s="64"/>
      <c r="L16" s="64"/>
      <c r="M16" s="48"/>
      <c r="N16" s="10" t="str">
        <f t="shared" si="5"/>
        <v>FRA</v>
      </c>
      <c r="O16" s="94" t="str">
        <f t="shared" si="6"/>
        <v>--</v>
      </c>
      <c r="P16" s="94" t="str">
        <f t="shared" si="7"/>
        <v>--</v>
      </c>
      <c r="Q16" s="146" t="str">
        <f>IFERROR(_xll.qlRateHelperQuoteName(O16,Trigger),"--")</f>
        <v>--</v>
      </c>
      <c r="R16" s="146" t="str">
        <f>IFERROR(_xll.qlRateHelperQuoteName(P16,Trigger),"--")</f>
        <v>--</v>
      </c>
      <c r="S16" s="98" t="str">
        <f>IFERROR(_xll.qlRateHelperQuoteValue($O16,Trigger),"--")</f>
        <v>--</v>
      </c>
      <c r="T16" s="98" t="str">
        <f>IFERROR(_xll.qlRateHelperQuoteValue($P16,Trigger),"--")</f>
        <v>--</v>
      </c>
      <c r="U16" s="141" t="b">
        <v>0</v>
      </c>
      <c r="V16" s="94">
        <v>20</v>
      </c>
      <c r="W16" s="94">
        <v>1</v>
      </c>
      <c r="X16" s="99" t="str">
        <f>IFERROR(_xll.qlRateHelperEarliestDate(O16,Trigger),"--")</f>
        <v>--</v>
      </c>
      <c r="Y16" s="99" t="str">
        <f>IFERROR(_xll.qlRateHelperPillarDate(O16,Trigger),"--")</f>
        <v>--</v>
      </c>
      <c r="AA16" s="4" t="str">
        <f t="shared" si="2"/>
        <v>BasSw</v>
      </c>
      <c r="AB16" s="4" t="str">
        <v>obj_003de</v>
      </c>
      <c r="AC16" s="4" t="str">
        <v>obj_003de</v>
      </c>
      <c r="AD16" s="4" t="str">
        <f>IFERROR(_xll.qlRateHelperQuoteName(AB16,Trigger),"")</f>
        <v>USDAM3L7Y_S6L3L_linear_LCHQuote</v>
      </c>
      <c r="AE16" s="70">
        <f>IFERROR(_xll.qlRateHelperRate(AB16,Trigger),"")</f>
        <v>1.941978702323683E-2</v>
      </c>
      <c r="AF16" s="104">
        <f>IF(ISERROR(_xll.qlSwapRateHelperSpread($AB16)),IF(ISERROR(_xll.qlFuturesRateHelperConvexityAdjustment($AB16)),"",_xll.qlFuturesRateHelperConvexityAdjustment($AB16)),_xll.qlSwapRateHelperSpread($AB16))</f>
        <v>0</v>
      </c>
      <c r="AG16" s="5">
        <f>IFERROR(_xll.qlRateHelperEarliestDate(AB16,Trigger),"")</f>
        <v>42338</v>
      </c>
      <c r="AH16" s="5">
        <f>IFERROR(_xll.qlRateHelperPillarDate(AB16,Trigger),"")</f>
        <v>44895</v>
      </c>
      <c r="AI16" s="70">
        <v>1.9680917202714889E-2</v>
      </c>
      <c r="AJ16" s="77">
        <v>0.87097892840475233</v>
      </c>
      <c r="AK16" s="169">
        <v>44882</v>
      </c>
      <c r="AL16" s="170">
        <v>2.0040985143560199E-2</v>
      </c>
      <c r="AM16" s="172">
        <f t="shared" si="3"/>
        <v>-3.6006794084531002E-4</v>
      </c>
      <c r="AN16" s="80">
        <v>0.86882049387591298</v>
      </c>
      <c r="AO16" s="161">
        <f t="shared" si="4"/>
        <v>2.1584345288393481E-3</v>
      </c>
    </row>
    <row r="17" spans="1:41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123"/>
      <c r="K17" s="64" t="str">
        <f>_xll.qlFraRateHelper(,H17,B17&amp;"M",G17,PillarDate,,Permanent,Trigger,ObjectOverwrite)</f>
        <v>obj_00424#0002</v>
      </c>
      <c r="L17" s="64" t="str">
        <f t="shared" si="13"/>
        <v>obj_00424#0002</v>
      </c>
      <c r="M17" s="48"/>
      <c r="N17" s="10" t="str">
        <f t="shared" si="5"/>
        <v>FRA</v>
      </c>
      <c r="O17" s="94" t="str">
        <f t="shared" si="6"/>
        <v>--</v>
      </c>
      <c r="P17" s="94" t="str">
        <f t="shared" si="7"/>
        <v>--</v>
      </c>
      <c r="Q17" s="146" t="str">
        <f>IFERROR(_xll.qlRateHelperQuoteName(O17,Trigger),"--")</f>
        <v>--</v>
      </c>
      <c r="R17" s="146" t="str">
        <f>IFERROR(_xll.qlRateHelperQuoteName(P17,Trigger),"--")</f>
        <v>--</v>
      </c>
      <c r="S17" s="98" t="str">
        <f>IFERROR(_xll.qlRateHelperQuoteValue($O17,Trigger),"--")</f>
        <v>--</v>
      </c>
      <c r="T17" s="98" t="str">
        <f>IFERROR(_xll.qlRateHelperQuoteValue($P17,Trigger),"--")</f>
        <v>--</v>
      </c>
      <c r="U17" s="141" t="b">
        <v>0</v>
      </c>
      <c r="V17" s="94">
        <v>20</v>
      </c>
      <c r="W17" s="94">
        <v>1</v>
      </c>
      <c r="X17" s="99" t="str">
        <f>IFERROR(_xll.qlRateHelperEarliestDate(O17,Trigger),"--")</f>
        <v>--</v>
      </c>
      <c r="Y17" s="99" t="str">
        <f>IFERROR(_xll.qlRateHelperPillarDate(O17,Trigger),"--")</f>
        <v>--</v>
      </c>
      <c r="AA17" s="4" t="str">
        <f t="shared" si="2"/>
        <v>BasSw</v>
      </c>
      <c r="AB17" s="4" t="str">
        <v>obj_0040f</v>
      </c>
      <c r="AC17" s="4" t="str">
        <v>obj_0040f</v>
      </c>
      <c r="AD17" s="4" t="str">
        <f>IFERROR(_xll.qlRateHelperQuoteName(AB17,Trigger),"")</f>
        <v>USDAM3L8Y_S6L3L_linear_LCHQuote</v>
      </c>
      <c r="AE17" s="70">
        <f>IFERROR(_xll.qlRateHelperRate(AB17,Trigger),"")</f>
        <v>2.0395275200071655E-2</v>
      </c>
      <c r="AF17" s="104">
        <f>IF(ISERROR(_xll.qlSwapRateHelperSpread($AB17)),IF(ISERROR(_xll.qlFuturesRateHelperConvexityAdjustment($AB17)),"",_xll.qlFuturesRateHelperConvexityAdjustment($AB17)),_xll.qlSwapRateHelperSpread($AB17))</f>
        <v>0</v>
      </c>
      <c r="AG17" s="5">
        <f>IFERROR(_xll.qlRateHelperEarliestDate(AB17,Trigger),"")</f>
        <v>42338</v>
      </c>
      <c r="AH17" s="5">
        <f>IFERROR(_xll.qlRateHelperPillarDate(AB17,Trigger),"")</f>
        <v>45260</v>
      </c>
      <c r="AI17" s="70">
        <v>2.070003113102848E-2</v>
      </c>
      <c r="AJ17" s="77">
        <v>0.84705438645411402</v>
      </c>
      <c r="AK17" s="169">
        <v>45247</v>
      </c>
      <c r="AL17" s="170">
        <v>2.1134441942987699E-2</v>
      </c>
      <c r="AM17" s="172">
        <f t="shared" si="3"/>
        <v>-4.3441081195921827E-4</v>
      </c>
      <c r="AN17" s="80">
        <v>0.84414971920474902</v>
      </c>
      <c r="AO17" s="161">
        <f t="shared" si="4"/>
        <v>2.9046672493650005E-3</v>
      </c>
    </row>
    <row r="18" spans="1:41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123"/>
      <c r="K18" s="64"/>
      <c r="L18" s="64"/>
      <c r="M18" s="48"/>
      <c r="N18" s="10" t="str">
        <f t="shared" si="5"/>
        <v>FRA</v>
      </c>
      <c r="O18" s="94" t="str">
        <f t="shared" si="6"/>
        <v>--</v>
      </c>
      <c r="P18" s="94" t="str">
        <f t="shared" si="7"/>
        <v>--</v>
      </c>
      <c r="Q18" s="146" t="str">
        <f>IFERROR(_xll.qlRateHelperQuoteName(O18,Trigger),"--")</f>
        <v>--</v>
      </c>
      <c r="R18" s="146" t="str">
        <f>IFERROR(_xll.qlRateHelperQuoteName(P18,Trigger),"--")</f>
        <v>--</v>
      </c>
      <c r="S18" s="98" t="str">
        <f>IFERROR(_xll.qlRateHelperQuoteValue($O18,Trigger),"--")</f>
        <v>--</v>
      </c>
      <c r="T18" s="98" t="str">
        <f>IFERROR(_xll.qlRateHelperQuoteValue($P18,Trigger),"--")</f>
        <v>--</v>
      </c>
      <c r="U18" s="141" t="b">
        <v>0</v>
      </c>
      <c r="V18" s="94">
        <v>20</v>
      </c>
      <c r="W18" s="94">
        <v>1</v>
      </c>
      <c r="X18" s="99" t="str">
        <f>IFERROR(_xll.qlRateHelperEarliestDate(O18,Trigger),"--")</f>
        <v>--</v>
      </c>
      <c r="Y18" s="99" t="str">
        <f>IFERROR(_xll.qlRateHelperPillarDate(O18,Trigger),"--")</f>
        <v>--</v>
      </c>
      <c r="AA18" s="4" t="str">
        <f t="shared" si="2"/>
        <v>BasSw</v>
      </c>
      <c r="AB18" s="4" t="str">
        <v>obj_0040c</v>
      </c>
      <c r="AC18" s="4" t="str">
        <v>obj_0040c</v>
      </c>
      <c r="AD18" s="4" t="str">
        <f>IFERROR(_xll.qlRateHelperQuoteName(AB18,Trigger),"")</f>
        <v>USDAM3L9Y_S6L3L_linear_LCHQuote</v>
      </c>
      <c r="AE18" s="70">
        <f>IFERROR(_xll.qlRateHelperRate(AB18,Trigger),"")</f>
        <v>2.1287584744295089E-2</v>
      </c>
      <c r="AF18" s="104">
        <f>IF(ISERROR(_xll.qlSwapRateHelperSpread($AB18)),IF(ISERROR(_xll.qlFuturesRateHelperConvexityAdjustment($AB18)),"",_xll.qlFuturesRateHelperConvexityAdjustment($AB18)),_xll.qlSwapRateHelperSpread($AB18))</f>
        <v>0</v>
      </c>
      <c r="AG18" s="5">
        <f>IFERROR(_xll.qlRateHelperEarliestDate(AB18,Trigger),"")</f>
        <v>42338</v>
      </c>
      <c r="AH18" s="5">
        <f>IFERROR(_xll.qlRateHelperPillarDate(AB18,Trigger),"")</f>
        <v>45625</v>
      </c>
      <c r="AI18" s="70">
        <v>2.1640668546767605E-2</v>
      </c>
      <c r="AJ18" s="77">
        <v>0.82269210119815228</v>
      </c>
      <c r="AK18" s="169">
        <v>45614</v>
      </c>
      <c r="AL18" s="170">
        <v>2.20685665021449E-2</v>
      </c>
      <c r="AM18" s="172">
        <f t="shared" si="3"/>
        <v>-4.2789795537729464E-4</v>
      </c>
      <c r="AN18" s="80">
        <v>0.81946495921213902</v>
      </c>
      <c r="AO18" s="161">
        <f t="shared" si="4"/>
        <v>3.22714198601326E-3</v>
      </c>
    </row>
    <row r="19" spans="1:41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123"/>
      <c r="K19" s="64"/>
      <c r="L19" s="64"/>
      <c r="M19" s="48"/>
      <c r="N19" s="10" t="str">
        <f t="shared" si="5"/>
        <v>FRA</v>
      </c>
      <c r="O19" s="94" t="str">
        <f t="shared" si="6"/>
        <v>--</v>
      </c>
      <c r="P19" s="94" t="str">
        <f t="shared" si="7"/>
        <v>--</v>
      </c>
      <c r="Q19" s="146" t="str">
        <f>IFERROR(_xll.qlRateHelperQuoteName(O19,Trigger),"--")</f>
        <v>--</v>
      </c>
      <c r="R19" s="146" t="str">
        <f>IFERROR(_xll.qlRateHelperQuoteName(P19,Trigger),"--")</f>
        <v>--</v>
      </c>
      <c r="S19" s="98" t="str">
        <f>IFERROR(_xll.qlRateHelperQuoteValue($O19,Trigger),"--")</f>
        <v>--</v>
      </c>
      <c r="T19" s="98" t="str">
        <f>IFERROR(_xll.qlRateHelperQuoteValue($P19,Trigger),"--")</f>
        <v>--</v>
      </c>
      <c r="U19" s="141" t="b">
        <v>0</v>
      </c>
      <c r="V19" s="94">
        <v>20</v>
      </c>
      <c r="W19" s="94">
        <v>1</v>
      </c>
      <c r="X19" s="99" t="str">
        <f>IFERROR(_xll.qlRateHelperEarliestDate(O19,Trigger),"--")</f>
        <v>--</v>
      </c>
      <c r="Y19" s="99" t="str">
        <f>IFERROR(_xll.qlRateHelperPillarDate(O19,Trigger),"--")</f>
        <v>--</v>
      </c>
      <c r="AA19" s="4" t="str">
        <f t="shared" si="2"/>
        <v>BasSw</v>
      </c>
      <c r="AB19" s="4" t="str">
        <v>obj_00402</v>
      </c>
      <c r="AC19" s="4" t="str">
        <v>obj_00402</v>
      </c>
      <c r="AD19" s="4" t="str">
        <f>IFERROR(_xll.qlRateHelperQuoteName(AB19,Trigger),"")</f>
        <v>USDAM3L10Y_S6L3L_linear_LCHQuote</v>
      </c>
      <c r="AE19" s="70">
        <f>IFERROR(_xll.qlRateHelperRate(AB19,Trigger),"")</f>
        <v>2.2047550435353072E-2</v>
      </c>
      <c r="AF19" s="104">
        <f>IF(ISERROR(_xll.qlSwapRateHelperSpread($AB19)),IF(ISERROR(_xll.qlFuturesRateHelperConvexityAdjustment($AB19)),"",_xll.qlFuturesRateHelperConvexityAdjustment($AB19)),_xll.qlSwapRateHelperSpread($AB19))</f>
        <v>0</v>
      </c>
      <c r="AG19" s="5">
        <f>IFERROR(_xll.qlRateHelperEarliestDate(AB19,Trigger),"")</f>
        <v>42338</v>
      </c>
      <c r="AH19" s="5">
        <f>IFERROR(_xll.qlRateHelperPillarDate(AB19,Trigger),"")</f>
        <v>45989</v>
      </c>
      <c r="AI19" s="70">
        <v>2.244744639619246E-2</v>
      </c>
      <c r="AJ19" s="77">
        <v>0.79864906510210165</v>
      </c>
      <c r="AK19" s="169">
        <v>45978</v>
      </c>
      <c r="AL19" s="170">
        <v>2.2878850821362099E-2</v>
      </c>
      <c r="AM19" s="172">
        <f t="shared" si="3"/>
        <v>-4.3140442516963889E-4</v>
      </c>
      <c r="AN19" s="80">
        <v>0.79514970410195596</v>
      </c>
      <c r="AO19" s="161">
        <f t="shared" si="4"/>
        <v>3.4993610001456954E-3</v>
      </c>
    </row>
    <row r="20" spans="1:41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123"/>
      <c r="K20" s="64"/>
      <c r="L20" s="64"/>
      <c r="M20" s="48"/>
      <c r="N20" s="10" t="str">
        <f t="shared" si="5"/>
        <v>FRA</v>
      </c>
      <c r="O20" s="94" t="str">
        <f t="shared" si="6"/>
        <v>--</v>
      </c>
      <c r="P20" s="94" t="str">
        <f t="shared" si="7"/>
        <v>--</v>
      </c>
      <c r="Q20" s="146" t="str">
        <f>IFERROR(_xll.qlRateHelperQuoteName(O20,Trigger),"--")</f>
        <v>--</v>
      </c>
      <c r="R20" s="146" t="str">
        <f>IFERROR(_xll.qlRateHelperQuoteName(P20,Trigger),"--")</f>
        <v>--</v>
      </c>
      <c r="S20" s="98" t="str">
        <f>IFERROR(_xll.qlRateHelperQuoteValue($O20,Trigger),"--")</f>
        <v>--</v>
      </c>
      <c r="T20" s="98" t="str">
        <f>IFERROR(_xll.qlRateHelperQuoteValue($P20,Trigger),"--")</f>
        <v>--</v>
      </c>
      <c r="U20" s="141" t="b">
        <v>0</v>
      </c>
      <c r="V20" s="94">
        <v>20</v>
      </c>
      <c r="W20" s="94">
        <v>1</v>
      </c>
      <c r="X20" s="99" t="str">
        <f>IFERROR(_xll.qlRateHelperEarliestDate(O20,Trigger),"--")</f>
        <v>--</v>
      </c>
      <c r="Y20" s="99" t="str">
        <f>IFERROR(_xll.qlRateHelperPillarDate(O20,Trigger),"--")</f>
        <v>--</v>
      </c>
      <c r="AA20" s="4" t="str">
        <f t="shared" si="2"/>
        <v>BasSw</v>
      </c>
      <c r="AB20" s="4" t="str">
        <v>obj_003cf</v>
      </c>
      <c r="AC20" s="4" t="str">
        <v>obj_003cf</v>
      </c>
      <c r="AD20" s="4" t="str">
        <f>IFERROR(_xll.qlRateHelperQuoteName(AB20,Trigger),"")</f>
        <v>USDAM3L12Y_S6L3L_linear_LCHQuote</v>
      </c>
      <c r="AE20" s="70">
        <f>IFERROR(_xll.qlRateHelperRate(AB20,Trigger),"")</f>
        <v>2.3247494218148621E-2</v>
      </c>
      <c r="AF20" s="104">
        <f>IF(ISERROR(_xll.qlSwapRateHelperSpread($AB20)),IF(ISERROR(_xll.qlFuturesRateHelperConvexityAdjustment($AB20)),"",_xll.qlFuturesRateHelperConvexityAdjustment($AB20)),_xll.qlSwapRateHelperSpread($AB20))</f>
        <v>0</v>
      </c>
      <c r="AG20" s="5">
        <f>IFERROR(_xll.qlRateHelperEarliestDate(AB20,Trigger),"")</f>
        <v>42338</v>
      </c>
      <c r="AH20" s="5">
        <f>IFERROR(_xll.qlRateHelperPillarDate(AB20,Trigger),"")</f>
        <v>46721</v>
      </c>
      <c r="AI20" s="70">
        <v>2.3732114799949695E-2</v>
      </c>
      <c r="AJ20" s="77">
        <v>0.75180496478138459</v>
      </c>
      <c r="AK20" s="169">
        <v>46708</v>
      </c>
      <c r="AL20" s="170">
        <v>2.4262684201804101E-2</v>
      </c>
      <c r="AM20" s="172">
        <f t="shared" si="3"/>
        <v>-5.3056940185440549E-4</v>
      </c>
      <c r="AN20" s="80">
        <v>0.74706307182671905</v>
      </c>
      <c r="AO20" s="161">
        <f t="shared" si="4"/>
        <v>4.7418929546655386E-3</v>
      </c>
    </row>
    <row r="21" spans="1:41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123"/>
      <c r="K21" s="64"/>
      <c r="L21" s="64"/>
      <c r="M21" s="48"/>
      <c r="N21" s="10" t="str">
        <f t="shared" si="5"/>
        <v>FRA</v>
      </c>
      <c r="O21" s="94" t="str">
        <f t="shared" si="6"/>
        <v>--</v>
      </c>
      <c r="P21" s="94" t="str">
        <f t="shared" si="7"/>
        <v>--</v>
      </c>
      <c r="Q21" s="146" t="str">
        <f>IFERROR(_xll.qlRateHelperQuoteName(O21,Trigger),"--")</f>
        <v>--</v>
      </c>
      <c r="R21" s="146" t="str">
        <f>IFERROR(_xll.qlRateHelperQuoteName(P21,Trigger),"--")</f>
        <v>--</v>
      </c>
      <c r="S21" s="98" t="str">
        <f>IFERROR(_xll.qlRateHelperQuoteValue($O21,Trigger),"--")</f>
        <v>--</v>
      </c>
      <c r="T21" s="98" t="str">
        <f>IFERROR(_xll.qlRateHelperQuoteValue($P21,Trigger),"--")</f>
        <v>--</v>
      </c>
      <c r="U21" s="141" t="b">
        <v>0</v>
      </c>
      <c r="V21" s="94">
        <v>20</v>
      </c>
      <c r="W21" s="94">
        <v>1</v>
      </c>
      <c r="X21" s="99" t="str">
        <f>IFERROR(_xll.qlRateHelperEarliestDate(O21,Trigger),"--")</f>
        <v>--</v>
      </c>
      <c r="Y21" s="99" t="str">
        <f>IFERROR(_xll.qlRateHelperPillarDate(O21,Trigger),"--")</f>
        <v>--</v>
      </c>
      <c r="AA21" s="4" t="str">
        <f t="shared" si="2"/>
        <v>BasSw</v>
      </c>
      <c r="AB21" s="4" t="str">
        <v>obj_003ef</v>
      </c>
      <c r="AC21" s="4" t="str">
        <v>obj_003ef</v>
      </c>
      <c r="AD21" s="4" t="str">
        <f>IFERROR(_xll.qlRateHelperQuoteName(AB21,Trigger),"")</f>
        <v>USDAM3L15Y_S6L3L_linear_LCHQuote</v>
      </c>
      <c r="AE21" s="70">
        <f>IFERROR(_xll.qlRateHelperRate(AB21,Trigger),"")</f>
        <v>2.4480851943851085E-2</v>
      </c>
      <c r="AF21" s="104">
        <f>IF(ISERROR(_xll.qlSwapRateHelperSpread($AB21)),IF(ISERROR(_xll.qlFuturesRateHelperConvexityAdjustment($AB21)),"",_xll.qlFuturesRateHelperConvexityAdjustment($AB21)),_xll.qlSwapRateHelperSpread($AB21))</f>
        <v>0</v>
      </c>
      <c r="AG21" s="5">
        <f>IFERROR(_xll.qlRateHelperEarliestDate(AB21,Trigger),"")</f>
        <v>42338</v>
      </c>
      <c r="AH21" s="5">
        <f>IFERROR(_xll.qlRateHelperPillarDate(AB21,Trigger),"")</f>
        <v>47816</v>
      </c>
      <c r="AI21" s="70">
        <v>2.5069098586868951E-2</v>
      </c>
      <c r="AJ21" s="77">
        <v>0.68625335210978911</v>
      </c>
      <c r="AK21" s="169">
        <v>47805</v>
      </c>
      <c r="AL21" s="170">
        <v>2.5655322759689E-2</v>
      </c>
      <c r="AM21" s="172">
        <f t="shared" si="3"/>
        <v>-5.8622417282004971E-4</v>
      </c>
      <c r="AN21" s="80">
        <v>0.68017279628177596</v>
      </c>
      <c r="AO21" s="161">
        <f t="shared" si="4"/>
        <v>6.0805558280131455E-3</v>
      </c>
    </row>
    <row r="22" spans="1:41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123"/>
      <c r="K22" s="64"/>
      <c r="L22" s="64"/>
      <c r="M22" s="48"/>
      <c r="N22" s="68" t="str">
        <f>A26</f>
        <v>BasSw</v>
      </c>
      <c r="O22" s="131" t="str">
        <f>IF(ISBLANK(K26),"--",K26)</f>
        <v>--</v>
      </c>
      <c r="P22" s="131" t="str">
        <f>IF(ISBLANK(L26),"--",L26)</f>
        <v>--</v>
      </c>
      <c r="Q22" s="145" t="str">
        <f>IFERROR(_xll.qlRateHelperQuoteName(O22,Trigger),"--")</f>
        <v>--</v>
      </c>
      <c r="R22" s="145" t="str">
        <f>IFERROR(_xll.qlRateHelperQuoteName(P22,Trigger),"--")</f>
        <v>--</v>
      </c>
      <c r="S22" s="133" t="str">
        <f>IFERROR(_xll.qlRateHelperQuoteValue($O22,Trigger),"--")</f>
        <v>--</v>
      </c>
      <c r="T22" s="133" t="str">
        <f>IFERROR(_xll.qlRateHelperQuoteValue($P22,Trigger),"--")</f>
        <v>--</v>
      </c>
      <c r="U22" s="137" t="b">
        <v>0</v>
      </c>
      <c r="V22" s="131">
        <v>10</v>
      </c>
      <c r="W22" s="131">
        <v>1</v>
      </c>
      <c r="X22" s="134" t="str">
        <f>IFERROR(_xll.qlRateHelperEarliestDate(O22,Trigger),"--")</f>
        <v>--</v>
      </c>
      <c r="Y22" s="134" t="str">
        <f>IFERROR(_xll.qlRateHelperPillarDate(O22,Trigger),"--")</f>
        <v>--</v>
      </c>
      <c r="AA22" s="4" t="str">
        <f t="shared" si="2"/>
        <v>BasSw</v>
      </c>
      <c r="AB22" s="4" t="str">
        <v>obj_003cc</v>
      </c>
      <c r="AC22" s="4" t="str">
        <v>obj_003cc</v>
      </c>
      <c r="AD22" s="4" t="str">
        <f>IFERROR(_xll.qlRateHelperQuoteName(AB22,Trigger),"")</f>
        <v>USDAM3L20Y_S6L3L_linear_LCHQuote</v>
      </c>
      <c r="AE22" s="70">
        <f>IFERROR(_xll.qlRateHelperRate(AB22,Trigger),"")</f>
        <v>2.5594122399490299E-2</v>
      </c>
      <c r="AF22" s="104">
        <f>IF(ISERROR(_xll.qlSwapRateHelperSpread($AB22)),IF(ISERROR(_xll.qlFuturesRateHelperConvexityAdjustment($AB22)),"",_xll.qlFuturesRateHelperConvexityAdjustment($AB22)),_xll.qlSwapRateHelperSpread($AB22))</f>
        <v>0</v>
      </c>
      <c r="AG22" s="5">
        <f>IFERROR(_xll.qlRateHelperEarliestDate(AB22,Trigger),"")</f>
        <v>42338</v>
      </c>
      <c r="AH22" s="5">
        <f>IFERROR(_xll.qlRateHelperPillarDate(AB22,Trigger),"")</f>
        <v>49643</v>
      </c>
      <c r="AI22" s="70">
        <v>2.628178439556968E-2</v>
      </c>
      <c r="AJ22" s="77">
        <v>0.59090326082541733</v>
      </c>
      <c r="AK22" s="169">
        <v>49632</v>
      </c>
      <c r="AL22" s="170">
        <v>2.69984739217102E-2</v>
      </c>
      <c r="AM22" s="172">
        <f t="shared" si="3"/>
        <v>-7.1668952614051956E-4</v>
      </c>
      <c r="AN22" s="80">
        <v>0.58241539680556598</v>
      </c>
      <c r="AO22" s="161">
        <f t="shared" si="4"/>
        <v>8.4878640198513544E-3</v>
      </c>
    </row>
    <row r="23" spans="1:41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124"/>
      <c r="K23" s="3"/>
      <c r="L23" s="3"/>
      <c r="M23" s="48"/>
      <c r="N23" s="10" t="str">
        <f t="shared" ref="N23:N59" si="14">A27</f>
        <v>BasSw</v>
      </c>
      <c r="O23" s="94" t="str">
        <f t="shared" ref="O23:P23" si="15">IF(ISBLANK(K27),"--",K27)</f>
        <v>--</v>
      </c>
      <c r="P23" s="94" t="str">
        <f t="shared" si="15"/>
        <v>--</v>
      </c>
      <c r="Q23" s="146" t="str">
        <f>IFERROR(_xll.qlRateHelperQuoteName(O23,Trigger),"--")</f>
        <v>--</v>
      </c>
      <c r="R23" s="146" t="str">
        <f>IFERROR(_xll.qlRateHelperQuoteName(P23,Trigger),"--")</f>
        <v>--</v>
      </c>
      <c r="S23" s="98" t="str">
        <f>IFERROR(_xll.qlRateHelperQuoteValue($O23,Trigger),"--")</f>
        <v>--</v>
      </c>
      <c r="T23" s="98" t="str">
        <f>IFERROR(_xll.qlRateHelperQuoteValue($P23,Trigger),"--")</f>
        <v>--</v>
      </c>
      <c r="U23" s="141" t="b">
        <v>0</v>
      </c>
      <c r="V23" s="94">
        <v>10</v>
      </c>
      <c r="W23" s="94">
        <v>1</v>
      </c>
      <c r="X23" s="99" t="str">
        <f>IFERROR(_xll.qlRateHelperEarliestDate(O23,Trigger),"--")</f>
        <v>--</v>
      </c>
      <c r="Y23" s="99" t="str">
        <f>IFERROR(_xll.qlRateHelperPillarDate(O23,Trigger),"--")</f>
        <v>--</v>
      </c>
      <c r="AA23" s="4" t="str">
        <f t="shared" si="2"/>
        <v>BasSw</v>
      </c>
      <c r="AB23" s="4" t="str">
        <v>obj_003f1</v>
      </c>
      <c r="AC23" s="4" t="str">
        <v>obj_003f1</v>
      </c>
      <c r="AD23" s="4" t="str">
        <f>IFERROR(_xll.qlRateHelperQuoteName(AB23,Trigger),"")</f>
        <v>USDAM3L25Y_S6L3L_linear_LCHQuote</v>
      </c>
      <c r="AE23" s="70">
        <f>IFERROR(_xll.qlRateHelperRate(AB23,Trigger),"")</f>
        <v>2.6120372886436198E-2</v>
      </c>
      <c r="AF23" s="104">
        <f>IF(ISERROR(_xll.qlSwapRateHelperSpread($AB23)),IF(ISERROR(_xll.qlFuturesRateHelperConvexityAdjustment($AB23)),"",_xll.qlFuturesRateHelperConvexityAdjustment($AB23)),_xll.qlSwapRateHelperSpread($AB23))</f>
        <v>0</v>
      </c>
      <c r="AG23" s="5">
        <f>IFERROR(_xll.qlRateHelperEarliestDate(AB23,Trigger),"")</f>
        <v>42338</v>
      </c>
      <c r="AH23" s="5">
        <f>IFERROR(_xll.qlRateHelperPillarDate(AB23,Trigger),"")</f>
        <v>51470</v>
      </c>
      <c r="AI23" s="70">
        <v>2.6835883888544566E-2</v>
      </c>
      <c r="AJ23" s="77">
        <v>0.51098369549438794</v>
      </c>
      <c r="AK23" s="169">
        <v>51459</v>
      </c>
      <c r="AL23" s="170">
        <v>2.7596683338165201E-2</v>
      </c>
      <c r="AM23" s="172">
        <f t="shared" si="3"/>
        <v>-7.6079944962063537E-4</v>
      </c>
      <c r="AN23" s="80">
        <v>0.50128373954785199</v>
      </c>
      <c r="AO23" s="161">
        <f t="shared" si="4"/>
        <v>9.6999559465359431E-3</v>
      </c>
    </row>
    <row r="24" spans="1:41" ht="11.25" customHeight="1" x14ac:dyDescent="0.2">
      <c r="B24" s="46"/>
      <c r="C24" s="46"/>
      <c r="D24" s="46"/>
      <c r="E24" s="46"/>
      <c r="H24" s="103" t="s">
        <v>155</v>
      </c>
      <c r="I24" s="103" t="s">
        <v>157</v>
      </c>
      <c r="J24" s="103" t="s">
        <v>156</v>
      </c>
      <c r="M24" s="48"/>
      <c r="N24" s="10" t="str">
        <f t="shared" si="14"/>
        <v>BasSw</v>
      </c>
      <c r="O24" s="94" t="str">
        <f t="shared" ref="O24:P24" si="16">IF(ISBLANK(K28),"--",K28)</f>
        <v>--</v>
      </c>
      <c r="P24" s="94" t="str">
        <f t="shared" si="16"/>
        <v>--</v>
      </c>
      <c r="Q24" s="146" t="str">
        <f>IFERROR(_xll.qlRateHelperQuoteName(O24,Trigger),"--")</f>
        <v>--</v>
      </c>
      <c r="R24" s="146" t="str">
        <f>IFERROR(_xll.qlRateHelperQuoteName(P24,Trigger),"--")</f>
        <v>--</v>
      </c>
      <c r="S24" s="98" t="str">
        <f>IFERROR(_xll.qlRateHelperQuoteValue($O24,Trigger),"--")</f>
        <v>--</v>
      </c>
      <c r="T24" s="98" t="str">
        <f>IFERROR(_xll.qlRateHelperQuoteValue($P24,Trigger),"--")</f>
        <v>--</v>
      </c>
      <c r="U24" s="141" t="b">
        <v>0</v>
      </c>
      <c r="V24" s="94">
        <v>10</v>
      </c>
      <c r="W24" s="94">
        <v>1</v>
      </c>
      <c r="X24" s="99" t="str">
        <f>IFERROR(_xll.qlRateHelperEarliestDate(O24,Trigger),"--")</f>
        <v>--</v>
      </c>
      <c r="Y24" s="99" t="str">
        <f>IFERROR(_xll.qlRateHelperPillarDate(O24,Trigger),"--")</f>
        <v>--</v>
      </c>
      <c r="AA24" s="4" t="str">
        <f t="shared" si="2"/>
        <v>BasSw</v>
      </c>
      <c r="AB24" s="4" t="str">
        <v>obj_00407</v>
      </c>
      <c r="AC24" s="4" t="str">
        <v>obj_00407</v>
      </c>
      <c r="AD24" s="4" t="str">
        <f>IFERROR(_xll.qlRateHelperQuoteName(AB24,Trigger),"")</f>
        <v>USDAM3L30Y_S6L3L_linear_LCHQuote</v>
      </c>
      <c r="AE24" s="70">
        <f>IFERROR(_xll.qlRateHelperRate(AB24,Trigger),"")</f>
        <v>2.638549076292904E-2</v>
      </c>
      <c r="AF24" s="104">
        <f>IF(ISERROR(_xll.qlSwapRateHelperSpread($AB24)),IF(ISERROR(_xll.qlFuturesRateHelperConvexityAdjustment($AB24)),"",_xll.qlFuturesRateHelperConvexityAdjustment($AB24)),_xll.qlSwapRateHelperSpread($AB24))</f>
        <v>0</v>
      </c>
      <c r="AG24" s="5">
        <f>IFERROR(_xll.qlRateHelperEarliestDate(AB24,Trigger),"")</f>
        <v>42338</v>
      </c>
      <c r="AH24" s="5">
        <f>IFERROR(_xll.qlRateHelperPillarDate(AB24,Trigger),"")</f>
        <v>53296</v>
      </c>
      <c r="AI24" s="70">
        <v>2.7091655381385006E-2</v>
      </c>
      <c r="AJ24" s="77">
        <v>0.44337684604181099</v>
      </c>
      <c r="AK24" s="169">
        <v>53283</v>
      </c>
      <c r="AL24" s="170">
        <v>2.7914581150959399E-2</v>
      </c>
      <c r="AM24" s="172">
        <f t="shared" si="3"/>
        <v>-8.2292576957439245E-4</v>
      </c>
      <c r="AN24" s="80">
        <v>0.43258064582612998</v>
      </c>
      <c r="AO24" s="161">
        <f t="shared" si="4"/>
        <v>1.0796200215681007E-2</v>
      </c>
    </row>
    <row r="25" spans="1:41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</v>
      </c>
      <c r="J25" s="65" t="s">
        <v>111</v>
      </c>
      <c r="K25" s="65" t="s">
        <v>132</v>
      </c>
      <c r="L25" s="65" t="s">
        <v>134</v>
      </c>
      <c r="M25" s="48"/>
      <c r="N25" s="10" t="str">
        <f t="shared" si="14"/>
        <v>BasSw</v>
      </c>
      <c r="O25" s="94" t="str">
        <f t="shared" ref="O25:P25" si="17">IF(ISBLANK(K29),"--",K29)</f>
        <v>--</v>
      </c>
      <c r="P25" s="94" t="str">
        <f t="shared" si="17"/>
        <v>--</v>
      </c>
      <c r="Q25" s="146" t="str">
        <f>IFERROR(_xll.qlRateHelperQuoteName(O25,Trigger),"--")</f>
        <v>--</v>
      </c>
      <c r="R25" s="146" t="str">
        <f>IFERROR(_xll.qlRateHelperQuoteName(P25,Trigger),"--")</f>
        <v>--</v>
      </c>
      <c r="S25" s="98" t="str">
        <f>IFERROR(_xll.qlRateHelperQuoteValue($O25,Trigger),"--")</f>
        <v>--</v>
      </c>
      <c r="T25" s="98" t="str">
        <f>IFERROR(_xll.qlRateHelperQuoteValue($P25,Trigger),"--")</f>
        <v>--</v>
      </c>
      <c r="U25" s="141" t="b">
        <v>0</v>
      </c>
      <c r="V25" s="94">
        <v>10</v>
      </c>
      <c r="W25" s="94">
        <v>1</v>
      </c>
      <c r="X25" s="99" t="str">
        <f>IFERROR(_xll.qlRateHelperEarliestDate(O25,Trigger),"--")</f>
        <v>--</v>
      </c>
      <c r="Y25" s="99" t="str">
        <f>IFERROR(_xll.qlRateHelperPillarDate(O25,Trigger),"--")</f>
        <v>--</v>
      </c>
      <c r="AA25" s="4" t="str">
        <f t="shared" si="2"/>
        <v>BasSw</v>
      </c>
      <c r="AB25" s="4" t="str">
        <v>obj_003f9</v>
      </c>
      <c r="AC25" s="4" t="str">
        <v>obj_003f9</v>
      </c>
      <c r="AD25" s="4" t="str">
        <f>IFERROR(_xll.qlRateHelperQuoteName(AB25,Trigger),"")</f>
        <v>USDAM3L40Y_S6L3L_linear_LCHQuote</v>
      </c>
      <c r="AE25" s="70">
        <f>IFERROR(_xll.qlRateHelperRate(AB25,Trigger),"")</f>
        <v>2.6965029680184199E-2</v>
      </c>
      <c r="AF25" s="104">
        <f>IF(ISERROR(_xll.qlSwapRateHelperSpread($AB25)),IF(ISERROR(_xll.qlFuturesRateHelperConvexityAdjustment($AB25)),"",_xll.qlFuturesRateHelperConvexityAdjustment($AB25)),_xll.qlSwapRateHelperSpread($AB25))</f>
        <v>0</v>
      </c>
      <c r="AG25" s="5">
        <f>IFERROR(_xll.qlRateHelperEarliestDate(AB25,Trigger),"")</f>
        <v>42338</v>
      </c>
      <c r="AH25" s="5">
        <f>IFERROR(_xll.qlRateHelperPillarDate(AB25,Trigger),"")</f>
        <v>56948</v>
      </c>
      <c r="AI25" s="70">
        <v>2.7803390906332451E-2</v>
      </c>
      <c r="AJ25" s="77">
        <v>0.32854051530045825</v>
      </c>
      <c r="AK25" s="169">
        <v>56935</v>
      </c>
      <c r="AL25" s="170">
        <v>2.8109518340497901E-2</v>
      </c>
      <c r="AM25" s="172">
        <f t="shared" si="3"/>
        <v>-3.0612743416544991E-4</v>
      </c>
      <c r="AN25" s="80">
        <v>0.32475914835873398</v>
      </c>
      <c r="AO25" s="161">
        <f t="shared" si="4"/>
        <v>3.7813669417242624E-3</v>
      </c>
    </row>
    <row r="26" spans="1:41" ht="11.25" customHeight="1" x14ac:dyDescent="0.2">
      <c r="A26" s="53" t="s">
        <v>116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IF(ReportQuoteOverwrite,Currency&amp;$I$24&amp;$J$24&amp;$B26&amp;ReportQuoteSuffix,Currency&amp;$H$24&amp;$J$24&amp;$B26&amp;"_S"&amp;$I$24&amp;$J$24&amp;"_linear"&amp;QuoteSuffix)</f>
        <v>USDAM3L6M_S6L3L_linear_LCHQuote</v>
      </c>
      <c r="I26" s="53" t="str">
        <f t="shared" ref="I26:I63" si="20">IF(ReportQuoteOverwrite,Currency&amp;$I$24&amp;$J$24&amp;$B26&amp;ReportQuoteSuffix,Currency&amp;$H$24&amp;$J$24&amp;$B26&amp;"_S"&amp;$I$24&amp;$J$24&amp;"_cubic"&amp;QuoteSuffix)</f>
        <v>USDAM3L6M_S6L3L_cubic_LCHQuote</v>
      </c>
      <c r="J26" s="126">
        <v>0</v>
      </c>
      <c r="K26" s="64"/>
      <c r="L26" s="64"/>
      <c r="M26" s="48"/>
      <c r="N26" s="10" t="str">
        <f t="shared" si="14"/>
        <v>BasSw</v>
      </c>
      <c r="O26" s="94" t="str">
        <f t="shared" ref="O26:P26" si="21">IF(ISBLANK(K30),"--",K30)</f>
        <v>--</v>
      </c>
      <c r="P26" s="94" t="str">
        <f t="shared" si="21"/>
        <v>--</v>
      </c>
      <c r="Q26" s="146" t="str">
        <f>IFERROR(_xll.qlRateHelperQuoteName(O26,Trigger),"--")</f>
        <v>--</v>
      </c>
      <c r="R26" s="146" t="str">
        <f>IFERROR(_xll.qlRateHelperQuoteName(P26,Trigger),"--")</f>
        <v>--</v>
      </c>
      <c r="S26" s="98" t="str">
        <f>IFERROR(_xll.qlRateHelperQuoteValue($O26,Trigger),"--")</f>
        <v>--</v>
      </c>
      <c r="T26" s="98" t="str">
        <f>IFERROR(_xll.qlRateHelperQuoteValue($P26,Trigger),"--")</f>
        <v>--</v>
      </c>
      <c r="U26" s="141" t="b">
        <v>0</v>
      </c>
      <c r="V26" s="94">
        <v>10</v>
      </c>
      <c r="W26" s="94">
        <v>1</v>
      </c>
      <c r="X26" s="99" t="str">
        <f>IFERROR(_xll.qlRateHelperEarliestDate(O26,Trigger),"--")</f>
        <v>--</v>
      </c>
      <c r="Y26" s="99" t="str">
        <f>IFERROR(_xll.qlRateHelperPillarDate(O26,Trigger),"--")</f>
        <v>--</v>
      </c>
      <c r="AA26" s="4" t="str">
        <f t="shared" si="2"/>
        <v>BasSw</v>
      </c>
      <c r="AB26" s="4" t="str">
        <v>obj_003d3</v>
      </c>
      <c r="AC26" s="4" t="str">
        <v>obj_003d3</v>
      </c>
      <c r="AD26" s="4" t="str">
        <f>IFERROR(_xll.qlRateHelperQuoteName(AB26,Trigger),"")</f>
        <v>USDAM3L50Y_S6L3L_linear_LCHQuote</v>
      </c>
      <c r="AE26" s="70">
        <f>IFERROR(_xll.qlRateHelperRate(AB26,Trigger),"")</f>
        <v>2.7543460055610959E-2</v>
      </c>
      <c r="AF26" s="104">
        <f>IF(ISERROR(_xll.qlSwapRateHelperSpread($AB26)),IF(ISERROR(_xll.qlFuturesRateHelperConvexityAdjustment($AB26)),"",_xll.qlFuturesRateHelperConvexityAdjustment($AB26)),_xll.qlSwapRateHelperSpread($AB26))</f>
        <v>0</v>
      </c>
      <c r="AG26" s="5">
        <f>IFERROR(_xll.qlRateHelperEarliestDate(AB26,Trigger),"")</f>
        <v>42338</v>
      </c>
      <c r="AH26" s="5">
        <f>IFERROR(_xll.qlRateHelperPillarDate(AB26,Trigger),"")</f>
        <v>60601</v>
      </c>
      <c r="AI26" s="70">
        <v>2.8677375162409348E-2</v>
      </c>
      <c r="AJ26" s="77">
        <v>0.23803357651209162</v>
      </c>
      <c r="AK26" s="169">
        <v>60588</v>
      </c>
      <c r="AL26" s="170">
        <v>2.77507638976493E-2</v>
      </c>
      <c r="AM26" s="172">
        <f t="shared" si="3"/>
        <v>9.2661126476004801E-4</v>
      </c>
      <c r="AN26" s="80">
        <v>0.24965961199182099</v>
      </c>
      <c r="AO26" s="161">
        <f t="shared" si="4"/>
        <v>-1.1626035479729374E-2</v>
      </c>
    </row>
    <row r="27" spans="1:41" ht="11.25" customHeight="1" x14ac:dyDescent="0.2">
      <c r="A27" s="59" t="s">
        <v>116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USDAM3L1Y_S6L3L_linear_LCHQuote</v>
      </c>
      <c r="I27" s="59" t="str">
        <f t="shared" si="20"/>
        <v>USDAM3L1Y_S6L3L_cubic_LCHQuote</v>
      </c>
      <c r="J27" s="127">
        <v>0</v>
      </c>
      <c r="K27" s="64"/>
      <c r="L27" s="64"/>
      <c r="M27" s="48"/>
      <c r="N27" s="10" t="str">
        <f t="shared" si="14"/>
        <v>BasSw</v>
      </c>
      <c r="O27" s="94" t="str">
        <f t="shared" ref="O27:P27" si="22">IF(ISBLANK(K31),"--",K31)</f>
        <v>obj_003d8#0002</v>
      </c>
      <c r="P27" s="94" t="str">
        <f t="shared" si="22"/>
        <v>obj_003e6#0002</v>
      </c>
      <c r="Q27" s="146" t="str">
        <f>IFERROR(_xll.qlRateHelperQuoteName(O27,Trigger),"--")</f>
        <v>USDAM3L2Y_S6L3L_linear_LCHQuote</v>
      </c>
      <c r="R27" s="146" t="str">
        <f>IFERROR(_xll.qlRateHelperQuoteName(P27,Trigger),"--")</f>
        <v>USDAM3L2Y_S6L3L_cubic_LCHQuote</v>
      </c>
      <c r="S27" s="98">
        <f>IFERROR(_xll.qlRateHelperQuoteValue($O27,Trigger),"--")</f>
        <v>1.1031754466746776E-2</v>
      </c>
      <c r="T27" s="98">
        <f>IFERROR(_xll.qlRateHelperQuoteValue($P27,Trigger),"--")</f>
        <v>1.1028661160429568E-2</v>
      </c>
      <c r="U27" s="141" t="b">
        <v>1</v>
      </c>
      <c r="V27" s="94">
        <v>10</v>
      </c>
      <c r="W27" s="94">
        <v>1</v>
      </c>
      <c r="X27" s="99">
        <f>IFERROR(_xll.qlRateHelperEarliestDate(O27,Trigger),"--")</f>
        <v>42338</v>
      </c>
      <c r="Y27" s="99">
        <f>IFERROR(_xll.qlRateHelperPillarDate(O27,Trigger),"--")</f>
        <v>43069</v>
      </c>
      <c r="AA27" s="4" t="str">
        <f t="shared" si="2"/>
        <v>BasSw</v>
      </c>
      <c r="AB27" s="4" t="str">
        <v>obj_003d2</v>
      </c>
      <c r="AC27" s="4" t="str">
        <v>obj_003d2</v>
      </c>
      <c r="AD27" s="4" t="str">
        <f>IFERROR(_xll.qlRateHelperQuoteName(AB27,Trigger),"")</f>
        <v>USDAM3L60Y_S6L3L_linear_LCHQuote</v>
      </c>
      <c r="AE27" s="70">
        <f>IFERROR(_xll.qlRateHelperRate(AB27,Trigger),"")</f>
        <v>2.8122179546207292E-2</v>
      </c>
      <c r="AF27" s="104">
        <f>IF(ISERROR(_xll.qlSwapRateHelperSpread($AB27)),IF(ISERROR(_xll.qlFuturesRateHelperConvexityAdjustment($AB27)),"",_xll.qlFuturesRateHelperConvexityAdjustment($AB27)),_xll.qlSwapRateHelperSpread($AB27))</f>
        <v>0</v>
      </c>
      <c r="AG27" s="5">
        <f>IFERROR(_xll.qlRateHelperEarliestDate(AB27,Trigger),"")</f>
        <v>42338</v>
      </c>
      <c r="AH27" s="5">
        <f>IFERROR(_xll.qlRateHelperPillarDate(AB27,Trigger),"")</f>
        <v>64252</v>
      </c>
      <c r="AI27" s="70">
        <v>2.9750612934736083E-2</v>
      </c>
      <c r="AJ27" s="77">
        <v>0.16752728587909163</v>
      </c>
      <c r="AK27" s="169">
        <v>64241</v>
      </c>
      <c r="AL27" s="170">
        <v>2.7116114090271599E-2</v>
      </c>
      <c r="AM27" s="172">
        <f t="shared" si="3"/>
        <v>2.6344988444644835E-3</v>
      </c>
      <c r="AN27" s="80">
        <v>0.19645949691652501</v>
      </c>
      <c r="AO27" s="161">
        <f t="shared" si="4"/>
        <v>-2.8932211037433375E-2</v>
      </c>
    </row>
    <row r="28" spans="1:41" ht="11.25" customHeight="1" x14ac:dyDescent="0.2">
      <c r="A28" s="59" t="s">
        <v>116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USDAM3L15M_S6L3L_linear_LCHQuote</v>
      </c>
      <c r="I28" s="59" t="str">
        <f t="shared" si="20"/>
        <v>USDAM3L15M_S6L3L_cubic_LCHQuote</v>
      </c>
      <c r="J28" s="127">
        <v>0</v>
      </c>
      <c r="K28" s="64"/>
      <c r="L28" s="64"/>
      <c r="M28" s="48"/>
      <c r="N28" s="10" t="str">
        <f t="shared" si="14"/>
        <v>BasSw</v>
      </c>
      <c r="O28" s="94" t="str">
        <f t="shared" ref="O28:P28" si="23">IF(ISBLANK(K32),"--",K32)</f>
        <v>obj_003fa#0002</v>
      </c>
      <c r="P28" s="94" t="str">
        <f t="shared" si="23"/>
        <v>obj_0040b#0002</v>
      </c>
      <c r="Q28" s="146" t="str">
        <f>IFERROR(_xll.qlRateHelperQuoteName(O28,Trigger),"--")</f>
        <v>USDAM3L3Y_S6L3L_linear_LCHQuote</v>
      </c>
      <c r="R28" s="146" t="str">
        <f>IFERROR(_xll.qlRateHelperQuoteName(P28,Trigger),"--")</f>
        <v>USDAM3L3Y_S6L3L_cubic_LCHQuote</v>
      </c>
      <c r="S28" s="98">
        <f>IFERROR(_xll.qlRateHelperQuoteValue($O28,Trigger),"--")</f>
        <v>1.3583513432563012E-2</v>
      </c>
      <c r="T28" s="98">
        <f>IFERROR(_xll.qlRateHelperQuoteValue($P28,Trigger),"--")</f>
        <v>1.3586007575526847E-2</v>
      </c>
      <c r="U28" s="141" t="b">
        <v>1</v>
      </c>
      <c r="V28" s="94">
        <v>10</v>
      </c>
      <c r="W28" s="94">
        <v>1</v>
      </c>
      <c r="X28" s="99">
        <f>IFERROR(_xll.qlRateHelperEarliestDate(O28,Trigger),"--")</f>
        <v>42338</v>
      </c>
      <c r="Y28" s="99">
        <f>IFERROR(_xll.qlRateHelperPillarDate(O28,Trigger),"--")</f>
        <v>43434</v>
      </c>
      <c r="AA28" s="4" t="str">
        <f t="shared" si="2"/>
        <v/>
      </c>
      <c r="AB28" s="4" t="e">
        <v>#N/A</v>
      </c>
      <c r="AC28" s="4" t="e">
        <v>#N/A</v>
      </c>
      <c r="AD28" s="4" t="str">
        <f>IFERROR(_xll.qlRateHelperQuoteName(AB28,Trigger),"")</f>
        <v/>
      </c>
      <c r="AE28" s="70" t="str">
        <f>IFERROR(_xll.qlRateHelperRate(AB28,Trigger),"")</f>
        <v/>
      </c>
      <c r="AF28" s="104" t="str">
        <f>IF(ISERROR(_xll.qlSwapRateHelperSpread($AB28)),IF(ISERROR(_xll.qlFuturesRateHelperConvexityAdjustment($AB28)),"",_xll.qlFuturesRateHelperConvexityAdjustment($AB28)),_xll.qlSwapRateHelperSpread($AB28))</f>
        <v/>
      </c>
      <c r="AG28" s="5" t="str">
        <f>IFERROR(_xll.qlRateHelperEarliestDate(AB28,Trigger),"")</f>
        <v/>
      </c>
      <c r="AH28" s="5" t="str">
        <f>IFERROR(_xll.qlRateHelperPillarDate(AB28,Trigger),"")</f>
        <v/>
      </c>
      <c r="AI28" s="70" t="e">
        <v>#N/A</v>
      </c>
      <c r="AJ28" s="77" t="e">
        <v>#N/A</v>
      </c>
      <c r="AK28" s="169" t="e">
        <v>#N/A</v>
      </c>
      <c r="AL28" s="170" t="e">
        <v>#N/A</v>
      </c>
      <c r="AM28" s="172" t="e">
        <f t="shared" si="3"/>
        <v>#N/A</v>
      </c>
      <c r="AN28" s="80" t="e">
        <v>#N/A</v>
      </c>
      <c r="AO28" s="161" t="e">
        <f t="shared" si="4"/>
        <v>#N/A</v>
      </c>
    </row>
    <row r="29" spans="1:41" ht="11.25" customHeight="1" x14ac:dyDescent="0.2">
      <c r="A29" s="59" t="s">
        <v>116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USDAM3L18M_S6L3L_linear_LCHQuote</v>
      </c>
      <c r="I29" s="59" t="str">
        <f t="shared" si="20"/>
        <v>USDAM3L18M_S6L3L_cubic_LCHQuote</v>
      </c>
      <c r="J29" s="127">
        <v>0</v>
      </c>
      <c r="K29" s="64"/>
      <c r="L29" s="64"/>
      <c r="M29" s="48"/>
      <c r="N29" s="10" t="str">
        <f t="shared" si="14"/>
        <v>BasSw</v>
      </c>
      <c r="O29" s="94" t="str">
        <f t="shared" ref="O29:P29" si="24">IF(ISBLANK(K33),"--",K33)</f>
        <v>obj_0040e#0002</v>
      </c>
      <c r="P29" s="94" t="str">
        <f t="shared" si="24"/>
        <v>obj_003eb#0002</v>
      </c>
      <c r="Q29" s="146" t="str">
        <f>IFERROR(_xll.qlRateHelperQuoteName(O29,Trigger),"--")</f>
        <v>USDAM3L4Y_S6L3L_linear_LCHQuote</v>
      </c>
      <c r="R29" s="146" t="str">
        <f>IFERROR(_xll.qlRateHelperQuoteName(P29,Trigger),"--")</f>
        <v>USDAM3L4Y_S6L3L_cubic_LCHQuote</v>
      </c>
      <c r="S29" s="98">
        <f>IFERROR(_xll.qlRateHelperQuoteValue($O29,Trigger),"--")</f>
        <v>1.5332589556349212E-2</v>
      </c>
      <c r="T29" s="98">
        <f>IFERROR(_xll.qlRateHelperQuoteValue($P29,Trigger),"--")</f>
        <v>1.5330926921629337E-2</v>
      </c>
      <c r="U29" s="141" t="b">
        <v>1</v>
      </c>
      <c r="V29" s="94">
        <v>10</v>
      </c>
      <c r="W29" s="94">
        <v>1</v>
      </c>
      <c r="X29" s="99">
        <f>IFERROR(_xll.qlRateHelperEarliestDate(O29,Trigger),"--")</f>
        <v>42338</v>
      </c>
      <c r="Y29" s="99">
        <f>IFERROR(_xll.qlRateHelperPillarDate(O29,Trigger),"--")</f>
        <v>43798</v>
      </c>
      <c r="AA29" s="4" t="str">
        <f t="shared" si="2"/>
        <v/>
      </c>
      <c r="AB29" s="4" t="e">
        <v>#N/A</v>
      </c>
      <c r="AC29" s="4" t="e">
        <v>#N/A</v>
      </c>
      <c r="AD29" s="4" t="str">
        <f>IFERROR(_xll.qlRateHelperQuoteName(AB29,Trigger),"")</f>
        <v/>
      </c>
      <c r="AE29" s="70" t="str">
        <f>IFERROR(_xll.qlRateHelperRate(AB29,Trigger),"")</f>
        <v/>
      </c>
      <c r="AF29" s="104" t="str">
        <f>IF(ISERROR(_xll.qlSwapRateHelperSpread($AB29)),IF(ISERROR(_xll.qlFuturesRateHelperConvexityAdjustment($AB29)),"",_xll.qlFuturesRateHelperConvexityAdjustment($AB29)),_xll.qlSwapRateHelperSpread($AB29))</f>
        <v/>
      </c>
      <c r="AG29" s="5" t="str">
        <f>IFERROR(_xll.qlRateHelperEarliestDate(AB29,Trigger),"")</f>
        <v/>
      </c>
      <c r="AH29" s="5" t="str">
        <f>IFERROR(_xll.qlRateHelperPillarDate(AB29,Trigger),"")</f>
        <v/>
      </c>
      <c r="AI29" s="70" t="e">
        <v>#N/A</v>
      </c>
      <c r="AJ29" s="77" t="e">
        <v>#N/A</v>
      </c>
      <c r="AK29" s="169" t="e">
        <v>#N/A</v>
      </c>
      <c r="AL29" s="170" t="e">
        <v>#N/A</v>
      </c>
      <c r="AM29" s="172" t="e">
        <f t="shared" si="3"/>
        <v>#N/A</v>
      </c>
      <c r="AN29" s="80" t="e">
        <v>#N/A</v>
      </c>
      <c r="AO29" s="161" t="e">
        <f t="shared" si="4"/>
        <v>#N/A</v>
      </c>
    </row>
    <row r="30" spans="1:41" ht="11.25" customHeight="1" x14ac:dyDescent="0.2">
      <c r="A30" s="59" t="s">
        <v>116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USDAM3L21M_S6L3L_linear_LCHQuote</v>
      </c>
      <c r="I30" s="59" t="str">
        <f t="shared" si="20"/>
        <v>USDAM3L21M_S6L3L_cubic_LCHQuote</v>
      </c>
      <c r="J30" s="127">
        <v>0</v>
      </c>
      <c r="K30" s="64"/>
      <c r="L30" s="64"/>
      <c r="M30" s="48"/>
      <c r="N30" s="10" t="str">
        <f t="shared" si="14"/>
        <v>BasSw</v>
      </c>
      <c r="O30" s="94" t="str">
        <f t="shared" ref="O30:P30" si="25">IF(ISBLANK(K34),"--",K34)</f>
        <v>obj_003df#0002</v>
      </c>
      <c r="P30" s="94" t="str">
        <f t="shared" si="25"/>
        <v>obj_003ea#0002</v>
      </c>
      <c r="Q30" s="146" t="str">
        <f>IFERROR(_xll.qlRateHelperQuoteName(O30,Trigger),"--")</f>
        <v>USDAM3L5Y_S6L3L_linear_LCHQuote</v>
      </c>
      <c r="R30" s="146" t="str">
        <f>IFERROR(_xll.qlRateHelperQuoteName(P30,Trigger),"--")</f>
        <v>USDAM3L5Y_S6L3L_cubic_LCHQuote</v>
      </c>
      <c r="S30" s="98">
        <f>IFERROR(_xll.qlRateHelperQuoteValue($O30,Trigger),"--")</f>
        <v>1.6857624539530772E-2</v>
      </c>
      <c r="T30" s="98">
        <f>IFERROR(_xll.qlRateHelperQuoteValue($P30,Trigger),"--")</f>
        <v>1.6855284293279683E-2</v>
      </c>
      <c r="U30" s="141" t="b">
        <v>1</v>
      </c>
      <c r="V30" s="94">
        <v>10</v>
      </c>
      <c r="W30" s="94">
        <v>1</v>
      </c>
      <c r="X30" s="99">
        <f>IFERROR(_xll.qlRateHelperEarliestDate(O30,Trigger),"--")</f>
        <v>42338</v>
      </c>
      <c r="Y30" s="99">
        <f>IFERROR(_xll.qlRateHelperPillarDate(O30,Trigger),"--")</f>
        <v>44165</v>
      </c>
      <c r="AA30" s="4" t="str">
        <f t="shared" si="2"/>
        <v/>
      </c>
      <c r="AB30" s="4" t="e">
        <v>#N/A</v>
      </c>
      <c r="AC30" s="4" t="e">
        <v>#N/A</v>
      </c>
      <c r="AD30" s="4" t="str">
        <f>IFERROR(_xll.qlRateHelperQuoteName(AB30,Trigger),"")</f>
        <v/>
      </c>
      <c r="AE30" s="70" t="str">
        <f>IFERROR(_xll.qlRateHelperRate(AB30,Trigger),"")</f>
        <v/>
      </c>
      <c r="AF30" s="104" t="str">
        <f>IF(ISERROR(_xll.qlSwapRateHelperSpread($AB30)),IF(ISERROR(_xll.qlFuturesRateHelperConvexityAdjustment($AB30)),"",_xll.qlFuturesRateHelperConvexityAdjustment($AB30)),_xll.qlSwapRateHelperSpread($AB30))</f>
        <v/>
      </c>
      <c r="AG30" s="5" t="str">
        <f>IFERROR(_xll.qlRateHelperEarliestDate(AB30,Trigger),"")</f>
        <v/>
      </c>
      <c r="AH30" s="5" t="str">
        <f>IFERROR(_xll.qlRateHelperPillarDate(AB30,Trigger),"")</f>
        <v/>
      </c>
      <c r="AI30" s="70" t="e">
        <v>#N/A</v>
      </c>
      <c r="AJ30" s="77" t="e">
        <v>#N/A</v>
      </c>
      <c r="AK30" s="169" t="e">
        <v>#N/A</v>
      </c>
      <c r="AL30" s="170" t="e">
        <v>#N/A</v>
      </c>
      <c r="AM30" s="172" t="e">
        <f t="shared" si="3"/>
        <v>#N/A</v>
      </c>
      <c r="AN30" s="80" t="e">
        <v>#N/A</v>
      </c>
      <c r="AO30" s="161" t="e">
        <f t="shared" si="4"/>
        <v>#N/A</v>
      </c>
    </row>
    <row r="31" spans="1:41" ht="11.25" customHeight="1" x14ac:dyDescent="0.2">
      <c r="A31" s="59" t="s">
        <v>116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USDAM3L2Y_S6L3L_linear_LCHQuote</v>
      </c>
      <c r="I31" s="59" t="str">
        <f t="shared" si="20"/>
        <v>USDAM3L2Y_S6L3L_cubic_LCHQuote</v>
      </c>
      <c r="J31" s="127">
        <v>0</v>
      </c>
      <c r="K31" s="64" t="str">
        <f>_xll.qlSwapRateHelper2(,$H31,2,$B31,Calendar,$D31,$E31,$F31,$G31,$J31,$C31,Discounting1,PillarDate,,Permanent,Trigger,ObjectOverwrite)</f>
        <v>obj_003d8#0002</v>
      </c>
      <c r="L31" s="64" t="str">
        <f>_xll.qlSwapRateHelper2(,$I31,2,$B31,Calendar,$D31,$E31,$F31,$G31,$J31,$C31,Discounting2,PillarDate,,Permanent,Trigger,ObjectOverwrite)</f>
        <v>obj_003e6#0002</v>
      </c>
      <c r="M31" s="48"/>
      <c r="N31" s="10" t="str">
        <f t="shared" si="14"/>
        <v>BasSw</v>
      </c>
      <c r="O31" s="94" t="str">
        <f t="shared" ref="O31:P31" si="26">IF(ISBLANK(K35),"--",K35)</f>
        <v>obj_003ee#0002</v>
      </c>
      <c r="P31" s="94" t="str">
        <f t="shared" si="26"/>
        <v>obj_003e8#0002</v>
      </c>
      <c r="Q31" s="146" t="str">
        <f>IFERROR(_xll.qlRateHelperQuoteName(O31,Trigger),"--")</f>
        <v>USDAM3L6Y_S6L3L_linear_LCHQuote</v>
      </c>
      <c r="R31" s="146" t="str">
        <f>IFERROR(_xll.qlRateHelperQuoteName(P31,Trigger),"--")</f>
        <v>USDAM3L6Y_S6L3L_cubic_LCHQuote</v>
      </c>
      <c r="S31" s="98">
        <f>IFERROR(_xll.qlRateHelperQuoteValue($O31,Trigger),"--")</f>
        <v>1.8275053450826431E-2</v>
      </c>
      <c r="T31" s="98">
        <f>IFERROR(_xll.qlRateHelperQuoteValue($P31,Trigger),"--")</f>
        <v>1.8273477973738714E-2</v>
      </c>
      <c r="U31" s="141" t="b">
        <v>1</v>
      </c>
      <c r="V31" s="94">
        <v>10</v>
      </c>
      <c r="W31" s="94">
        <v>1</v>
      </c>
      <c r="X31" s="99">
        <f>IFERROR(_xll.qlRateHelperEarliestDate(O31,Trigger),"--")</f>
        <v>42338</v>
      </c>
      <c r="Y31" s="99">
        <f>IFERROR(_xll.qlRateHelperPillarDate(O31,Trigger),"--")</f>
        <v>44530</v>
      </c>
      <c r="AA31" s="4" t="str">
        <f t="shared" si="2"/>
        <v/>
      </c>
      <c r="AB31" s="4" t="e">
        <v>#N/A</v>
      </c>
      <c r="AC31" s="4" t="e">
        <v>#N/A</v>
      </c>
      <c r="AD31" s="4" t="str">
        <f>IFERROR(_xll.qlRateHelperQuoteName(AB31,Trigger),"")</f>
        <v/>
      </c>
      <c r="AE31" s="70" t="str">
        <f>IFERROR(_xll.qlRateHelperRate(AB31,Trigger),"")</f>
        <v/>
      </c>
      <c r="AF31" s="104" t="str">
        <f>IF(ISERROR(_xll.qlSwapRateHelperSpread($AB31)),IF(ISERROR(_xll.qlFuturesRateHelperConvexityAdjustment($AB31)),"",_xll.qlFuturesRateHelperConvexityAdjustment($AB31)),_xll.qlSwapRateHelperSpread($AB31))</f>
        <v/>
      </c>
      <c r="AG31" s="5" t="str">
        <f>IFERROR(_xll.qlRateHelperEarliestDate(AB31,Trigger),"")</f>
        <v/>
      </c>
      <c r="AH31" s="5" t="str">
        <f>IFERROR(_xll.qlRateHelperPillarDate(AB31,Trigger),"")</f>
        <v/>
      </c>
      <c r="AI31" s="70" t="e">
        <v>#N/A</v>
      </c>
      <c r="AJ31" s="77" t="e">
        <v>#N/A</v>
      </c>
      <c r="AK31" s="169" t="e">
        <v>#N/A</v>
      </c>
      <c r="AL31" s="170" t="e">
        <v>#N/A</v>
      </c>
      <c r="AM31" s="172" t="e">
        <f t="shared" si="3"/>
        <v>#N/A</v>
      </c>
      <c r="AN31" s="80" t="e">
        <v>#N/A</v>
      </c>
      <c r="AO31" s="161" t="e">
        <f t="shared" si="4"/>
        <v>#N/A</v>
      </c>
    </row>
    <row r="32" spans="1:41" ht="11.25" customHeight="1" x14ac:dyDescent="0.2">
      <c r="A32" s="59" t="s">
        <v>116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USDAM3L3Y_S6L3L_linear_LCHQuote</v>
      </c>
      <c r="I32" s="59" t="str">
        <f t="shared" si="20"/>
        <v>USDAM3L3Y_S6L3L_cubic_LCHQuote</v>
      </c>
      <c r="J32" s="127">
        <v>0</v>
      </c>
      <c r="K32" s="64" t="str">
        <f>_xll.qlSwapRateHelper2(,$H32,2,$B32,Calendar,$D32,$E32,$F32,$G32,$J32,$C32,Discounting1,PillarDate,,Permanent,Trigger,ObjectOverwrite)</f>
        <v>obj_003fa#0002</v>
      </c>
      <c r="L32" s="64" t="str">
        <f>_xll.qlSwapRateHelper2(,$I32,2,$B32,Calendar,$D32,$E32,$F32,$G32,$J32,$C32,Discounting2,PillarDate,,Permanent,Trigger,ObjectOverwrite)</f>
        <v>obj_0040b#0002</v>
      </c>
      <c r="M32" s="48"/>
      <c r="N32" s="10" t="str">
        <f t="shared" si="14"/>
        <v>BasSw</v>
      </c>
      <c r="O32" s="94" t="str">
        <f t="shared" ref="O32:P32" si="27">IF(ISBLANK(K36),"--",K36)</f>
        <v>obj_003de#0002</v>
      </c>
      <c r="P32" s="94" t="str">
        <f t="shared" si="27"/>
        <v>obj_003d9#0002</v>
      </c>
      <c r="Q32" s="146" t="str">
        <f>IFERROR(_xll.qlRateHelperQuoteName(O32,Trigger),"--")</f>
        <v>USDAM3L7Y_S6L3L_linear_LCHQuote</v>
      </c>
      <c r="R32" s="146" t="str">
        <f>IFERROR(_xll.qlRateHelperQuoteName(P32,Trigger),"--")</f>
        <v>USDAM3L7Y_S6L3L_cubic_LCHQuote</v>
      </c>
      <c r="S32" s="98">
        <f>IFERROR(_xll.qlRateHelperQuoteValue($O32,Trigger),"--")</f>
        <v>1.941978702323683E-2</v>
      </c>
      <c r="T32" s="98">
        <f>IFERROR(_xll.qlRateHelperQuoteValue($P32,Trigger),"--")</f>
        <v>1.94182390151941E-2</v>
      </c>
      <c r="U32" s="141" t="b">
        <v>1</v>
      </c>
      <c r="V32" s="94">
        <v>10</v>
      </c>
      <c r="W32" s="94">
        <v>1</v>
      </c>
      <c r="X32" s="99">
        <f>IFERROR(_xll.qlRateHelperEarliestDate(O32,Trigger),"--")</f>
        <v>42338</v>
      </c>
      <c r="Y32" s="99">
        <f>IFERROR(_xll.qlRateHelperPillarDate(O32,Trigger),"--")</f>
        <v>44895</v>
      </c>
      <c r="AA32" s="4" t="str">
        <f t="shared" si="2"/>
        <v/>
      </c>
      <c r="AB32" s="4" t="e">
        <v>#N/A</v>
      </c>
      <c r="AC32" s="4" t="e">
        <v>#N/A</v>
      </c>
      <c r="AD32" s="4" t="str">
        <f>IFERROR(_xll.qlRateHelperQuoteName(AB32,Trigger),"")</f>
        <v/>
      </c>
      <c r="AE32" s="70" t="str">
        <f>IFERROR(_xll.qlRateHelperRate(AB32,Trigger),"")</f>
        <v/>
      </c>
      <c r="AF32" s="104" t="str">
        <f>IF(ISERROR(_xll.qlSwapRateHelperSpread($AB32)),IF(ISERROR(_xll.qlFuturesRateHelperConvexityAdjustment($AB32)),"",_xll.qlFuturesRateHelperConvexityAdjustment($AB32)),_xll.qlSwapRateHelperSpread($AB32))</f>
        <v/>
      </c>
      <c r="AG32" s="5" t="str">
        <f>IFERROR(_xll.qlRateHelperEarliestDate(AB32,Trigger),"")</f>
        <v/>
      </c>
      <c r="AH32" s="5" t="str">
        <f>IFERROR(_xll.qlRateHelperPillarDate(AB32,Trigger),"")</f>
        <v/>
      </c>
      <c r="AI32" s="70" t="e">
        <v>#N/A</v>
      </c>
      <c r="AJ32" s="77" t="e">
        <v>#N/A</v>
      </c>
      <c r="AK32" s="169" t="e">
        <v>#N/A</v>
      </c>
      <c r="AL32" s="170" t="e">
        <v>#N/A</v>
      </c>
      <c r="AM32" s="172" t="e">
        <f t="shared" si="3"/>
        <v>#N/A</v>
      </c>
      <c r="AN32" s="80" t="e">
        <v>#N/A</v>
      </c>
      <c r="AO32" s="161" t="e">
        <f t="shared" si="4"/>
        <v>#N/A</v>
      </c>
    </row>
    <row r="33" spans="1:41" ht="11.25" customHeight="1" x14ac:dyDescent="0.2">
      <c r="A33" s="59" t="s">
        <v>116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USDAM3L4Y_S6L3L_linear_LCHQuote</v>
      </c>
      <c r="I33" s="59" t="str">
        <f t="shared" si="20"/>
        <v>USDAM3L4Y_S6L3L_cubic_LCHQuote</v>
      </c>
      <c r="J33" s="127">
        <v>0</v>
      </c>
      <c r="K33" s="64" t="str">
        <f>_xll.qlSwapRateHelper2(,$H33,2,$B33,Calendar,$D33,$E33,$F33,$G33,$J33,$C33,Discounting1,PillarDate,,Permanent,Trigger,ObjectOverwrite)</f>
        <v>obj_0040e#0002</v>
      </c>
      <c r="L33" s="64" t="str">
        <f>_xll.qlSwapRateHelper2(,$I33,2,$B33,Calendar,$D33,$E33,$F33,$G33,$J33,$C33,Discounting2,PillarDate,,Permanent,Trigger,ObjectOverwrite)</f>
        <v>obj_003eb#0002</v>
      </c>
      <c r="M33" s="48"/>
      <c r="N33" s="10" t="str">
        <f t="shared" si="14"/>
        <v>BasSw</v>
      </c>
      <c r="O33" s="94" t="str">
        <f t="shared" ref="O33:P33" si="28">IF(ISBLANK(K37),"--",K37)</f>
        <v>obj_0040f#0002</v>
      </c>
      <c r="P33" s="94" t="str">
        <f t="shared" si="28"/>
        <v>obj_003d6#0002</v>
      </c>
      <c r="Q33" s="146" t="str">
        <f>IFERROR(_xll.qlRateHelperQuoteName(O33,Trigger),"--")</f>
        <v>USDAM3L8Y_S6L3L_linear_LCHQuote</v>
      </c>
      <c r="R33" s="146" t="str">
        <f>IFERROR(_xll.qlRateHelperQuoteName(P33,Trigger),"--")</f>
        <v>USDAM3L8Y_S6L3L_cubic_LCHQuote</v>
      </c>
      <c r="S33" s="98">
        <f>IFERROR(_xll.qlRateHelperQuoteValue($O33,Trigger),"--")</f>
        <v>2.0395275200071655E-2</v>
      </c>
      <c r="T33" s="98">
        <f>IFERROR(_xll.qlRateHelperQuoteValue($P33,Trigger),"--")</f>
        <v>2.0393726719080841E-2</v>
      </c>
      <c r="U33" s="141" t="b">
        <v>1</v>
      </c>
      <c r="V33" s="94">
        <v>10</v>
      </c>
      <c r="W33" s="94">
        <v>1</v>
      </c>
      <c r="X33" s="99">
        <f>IFERROR(_xll.qlRateHelperEarliestDate(O33,Trigger),"--")</f>
        <v>42338</v>
      </c>
      <c r="Y33" s="99">
        <f>IFERROR(_xll.qlRateHelperPillarDate(O33,Trigger),"--")</f>
        <v>45260</v>
      </c>
      <c r="AA33" s="4" t="str">
        <f t="shared" si="2"/>
        <v/>
      </c>
      <c r="AB33" s="4" t="e">
        <v>#N/A</v>
      </c>
      <c r="AC33" s="4" t="e">
        <v>#N/A</v>
      </c>
      <c r="AD33" s="4" t="str">
        <f>IFERROR(_xll.qlRateHelperQuoteName(AB33,Trigger),"")</f>
        <v/>
      </c>
      <c r="AE33" s="70" t="str">
        <f>IFERROR(_xll.qlRateHelperRate(AB33,Trigger),"")</f>
        <v/>
      </c>
      <c r="AF33" s="104" t="str">
        <f>IF(ISERROR(_xll.qlSwapRateHelperSpread($AB33)),IF(ISERROR(_xll.qlFuturesRateHelperConvexityAdjustment($AB33)),"",_xll.qlFuturesRateHelperConvexityAdjustment($AB33)),_xll.qlSwapRateHelperSpread($AB33))</f>
        <v/>
      </c>
      <c r="AG33" s="5" t="str">
        <f>IFERROR(_xll.qlRateHelperEarliestDate(AB33,Trigger),"")</f>
        <v/>
      </c>
      <c r="AH33" s="5" t="str">
        <f>IFERROR(_xll.qlRateHelperPillarDate(AB33,Trigger),"")</f>
        <v/>
      </c>
      <c r="AI33" s="70" t="e">
        <v>#N/A</v>
      </c>
      <c r="AJ33" s="77" t="e">
        <v>#N/A</v>
      </c>
      <c r="AK33" s="169" t="e">
        <v>#N/A</v>
      </c>
      <c r="AL33" s="170" t="e">
        <v>#N/A</v>
      </c>
      <c r="AM33" s="172" t="e">
        <f t="shared" si="3"/>
        <v>#N/A</v>
      </c>
      <c r="AN33" s="80" t="e">
        <v>#N/A</v>
      </c>
      <c r="AO33" s="161" t="e">
        <f t="shared" si="4"/>
        <v>#N/A</v>
      </c>
    </row>
    <row r="34" spans="1:41" ht="11.25" customHeight="1" x14ac:dyDescent="0.2">
      <c r="A34" s="59" t="s">
        <v>116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USDAM3L5Y_S6L3L_linear_LCHQuote</v>
      </c>
      <c r="I34" s="59" t="str">
        <f t="shared" si="20"/>
        <v>USDAM3L5Y_S6L3L_cubic_LCHQuote</v>
      </c>
      <c r="J34" s="127">
        <v>0</v>
      </c>
      <c r="K34" s="64" t="str">
        <f>_xll.qlSwapRateHelper2(,$H34,2,$B34,Calendar,$D34,$E34,$F34,$G34,$J34,$C34,Discounting1,PillarDate,,Permanent,Trigger,ObjectOverwrite)</f>
        <v>obj_003df#0002</v>
      </c>
      <c r="L34" s="64" t="str">
        <f>_xll.qlSwapRateHelper2(,$I34,2,$B34,Calendar,$D34,$E34,$F34,$G34,$J34,$C34,Discounting2,PillarDate,,Permanent,Trigger,ObjectOverwrite)</f>
        <v>obj_003ea#0002</v>
      </c>
      <c r="M34" s="48"/>
      <c r="N34" s="10" t="str">
        <f t="shared" si="14"/>
        <v>BasSw</v>
      </c>
      <c r="O34" s="94" t="str">
        <f t="shared" ref="O34:P34" si="29">IF(ISBLANK(K38),"--",K38)</f>
        <v>obj_0040c#0002</v>
      </c>
      <c r="P34" s="94" t="str">
        <f t="shared" si="29"/>
        <v>obj_003f3#0002</v>
      </c>
      <c r="Q34" s="146" t="str">
        <f>IFERROR(_xll.qlRateHelperQuoteName(O34,Trigger),"--")</f>
        <v>USDAM3L9Y_S6L3L_linear_LCHQuote</v>
      </c>
      <c r="R34" s="146" t="str">
        <f>IFERROR(_xll.qlRateHelperQuoteName(P34,Trigger),"--")</f>
        <v>USDAM3L9Y_S6L3L_cubic_LCHQuote</v>
      </c>
      <c r="S34" s="98">
        <f>IFERROR(_xll.qlRateHelperQuoteValue($O34,Trigger),"--")</f>
        <v>2.1287584744295089E-2</v>
      </c>
      <c r="T34" s="98">
        <f>IFERROR(_xll.qlRateHelperQuoteValue($P34,Trigger),"--")</f>
        <v>2.1286251365783333E-2</v>
      </c>
      <c r="U34" s="141" t="b">
        <v>1</v>
      </c>
      <c r="V34" s="94">
        <v>10</v>
      </c>
      <c r="W34" s="94">
        <v>1</v>
      </c>
      <c r="X34" s="99">
        <f>IFERROR(_xll.qlRateHelperEarliestDate(O34,Trigger),"--")</f>
        <v>42338</v>
      </c>
      <c r="Y34" s="99">
        <f>IFERROR(_xll.qlRateHelperPillarDate(O34,Trigger),"--")</f>
        <v>45625</v>
      </c>
      <c r="AA34" s="4" t="str">
        <f t="shared" si="2"/>
        <v/>
      </c>
      <c r="AB34" s="4" t="e">
        <v>#N/A</v>
      </c>
      <c r="AC34" s="4" t="e">
        <v>#N/A</v>
      </c>
      <c r="AD34" s="4" t="str">
        <f>IFERROR(_xll.qlRateHelperQuoteName(AB34,Trigger),"")</f>
        <v/>
      </c>
      <c r="AE34" s="70" t="str">
        <f>IFERROR(_xll.qlRateHelperRate(AB34,Trigger),"")</f>
        <v/>
      </c>
      <c r="AF34" s="104" t="str">
        <f>IF(ISERROR(_xll.qlSwapRateHelperSpread($AB34)),IF(ISERROR(_xll.qlFuturesRateHelperConvexityAdjustment($AB34)),"",_xll.qlFuturesRateHelperConvexityAdjustment($AB34)),_xll.qlSwapRateHelperSpread($AB34))</f>
        <v/>
      </c>
      <c r="AG34" s="5" t="str">
        <f>IFERROR(_xll.qlRateHelperEarliestDate(AB34,Trigger),"")</f>
        <v/>
      </c>
      <c r="AH34" s="5" t="str">
        <f>IFERROR(_xll.qlRateHelperPillarDate(AB34,Trigger),"")</f>
        <v/>
      </c>
      <c r="AI34" s="70" t="e">
        <v>#N/A</v>
      </c>
      <c r="AJ34" s="77" t="e">
        <v>#N/A</v>
      </c>
      <c r="AK34" s="169" t="e">
        <v>#N/A</v>
      </c>
      <c r="AL34" s="170" t="e">
        <v>#N/A</v>
      </c>
      <c r="AM34" s="172" t="e">
        <f t="shared" si="3"/>
        <v>#N/A</v>
      </c>
      <c r="AN34" s="80" t="e">
        <v>#N/A</v>
      </c>
      <c r="AO34" s="161" t="e">
        <f t="shared" si="4"/>
        <v>#N/A</v>
      </c>
    </row>
    <row r="35" spans="1:41" ht="11.25" customHeight="1" x14ac:dyDescent="0.2">
      <c r="A35" s="59" t="s">
        <v>116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USDAM3L6Y_S6L3L_linear_LCHQuote</v>
      </c>
      <c r="I35" s="59" t="str">
        <f t="shared" si="20"/>
        <v>USDAM3L6Y_S6L3L_cubic_LCHQuote</v>
      </c>
      <c r="J35" s="127">
        <v>0</v>
      </c>
      <c r="K35" s="64" t="str">
        <f>_xll.qlSwapRateHelper2(,$H35,2,$B35,Calendar,$D35,$E35,$F35,$G35,$J35,$C35,Discounting1,PillarDate,,Permanent,Trigger,ObjectOverwrite)</f>
        <v>obj_003ee#0002</v>
      </c>
      <c r="L35" s="64" t="str">
        <f>_xll.qlSwapRateHelper2(,$I35,2,$B35,Calendar,$D35,$E35,$F35,$G35,$J35,$C35,Discounting2,PillarDate,,Permanent,Trigger,ObjectOverwrite)</f>
        <v>obj_003e8#0002</v>
      </c>
      <c r="M35" s="48"/>
      <c r="N35" s="10" t="str">
        <f t="shared" si="14"/>
        <v>BasSw</v>
      </c>
      <c r="O35" s="94" t="str">
        <f t="shared" ref="O35:P35" si="30">IF(ISBLANK(K39),"--",K39)</f>
        <v>obj_00402#0002</v>
      </c>
      <c r="P35" s="94" t="str">
        <f t="shared" si="30"/>
        <v>obj_003f4#0002</v>
      </c>
      <c r="Q35" s="146" t="str">
        <f>IFERROR(_xll.qlRateHelperQuoteName(O35,Trigger),"--")</f>
        <v>USDAM3L10Y_S6L3L_linear_LCHQuote</v>
      </c>
      <c r="R35" s="146" t="str">
        <f>IFERROR(_xll.qlRateHelperQuoteName(P35,Trigger),"--")</f>
        <v>USDAM3L10Y_S6L3L_cubic_LCHQuote</v>
      </c>
      <c r="S35" s="98">
        <f>IFERROR(_xll.qlRateHelperQuoteValue($O35,Trigger),"--")</f>
        <v>2.2047550435353072E-2</v>
      </c>
      <c r="T35" s="98">
        <f>IFERROR(_xll.qlRateHelperQuoteValue($P35,Trigger),"--")</f>
        <v>2.2046119764319451E-2</v>
      </c>
      <c r="U35" s="141" t="b">
        <v>1</v>
      </c>
      <c r="V35" s="94">
        <v>10</v>
      </c>
      <c r="W35" s="94">
        <v>1</v>
      </c>
      <c r="X35" s="99">
        <f>IFERROR(_xll.qlRateHelperEarliestDate(O35,Trigger),"--")</f>
        <v>42338</v>
      </c>
      <c r="Y35" s="99">
        <f>IFERROR(_xll.qlRateHelperPillarDate(O35,Trigger),"--")</f>
        <v>45989</v>
      </c>
      <c r="AA35" s="4" t="str">
        <f t="shared" si="2"/>
        <v/>
      </c>
      <c r="AB35" s="4" t="e">
        <v>#N/A</v>
      </c>
      <c r="AC35" s="4" t="e">
        <v>#N/A</v>
      </c>
      <c r="AD35" s="4" t="str">
        <f>IFERROR(_xll.qlRateHelperQuoteName(AB35,Trigger),"")</f>
        <v/>
      </c>
      <c r="AE35" s="70" t="str">
        <f>IFERROR(_xll.qlRateHelperRate(AB35,Trigger),"")</f>
        <v/>
      </c>
      <c r="AF35" s="104" t="str">
        <f>IF(ISERROR(_xll.qlSwapRateHelperSpread($AB35)),IF(ISERROR(_xll.qlFuturesRateHelperConvexityAdjustment($AB35)),"",_xll.qlFuturesRateHelperConvexityAdjustment($AB35)),_xll.qlSwapRateHelperSpread($AB35))</f>
        <v/>
      </c>
      <c r="AG35" s="5" t="str">
        <f>IFERROR(_xll.qlRateHelperEarliestDate(AB35,Trigger),"")</f>
        <v/>
      </c>
      <c r="AH35" s="5" t="str">
        <f>IFERROR(_xll.qlRateHelperPillarDate(AB35,Trigger),"")</f>
        <v/>
      </c>
      <c r="AI35" s="70" t="e">
        <v>#N/A</v>
      </c>
      <c r="AJ35" s="77" t="e">
        <v>#N/A</v>
      </c>
      <c r="AK35" s="169" t="e">
        <v>#N/A</v>
      </c>
      <c r="AL35" s="170" t="e">
        <v>#N/A</v>
      </c>
      <c r="AM35" s="172" t="e">
        <f t="shared" si="3"/>
        <v>#N/A</v>
      </c>
      <c r="AN35" s="80" t="e">
        <v>#N/A</v>
      </c>
      <c r="AO35" s="161" t="e">
        <f t="shared" si="4"/>
        <v>#N/A</v>
      </c>
    </row>
    <row r="36" spans="1:41" ht="11.25" customHeight="1" x14ac:dyDescent="0.2">
      <c r="A36" s="59" t="s">
        <v>116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USDAM3L7Y_S6L3L_linear_LCHQuote</v>
      </c>
      <c r="I36" s="59" t="str">
        <f t="shared" si="20"/>
        <v>USDAM3L7Y_S6L3L_cubic_LCHQuote</v>
      </c>
      <c r="J36" s="127">
        <v>0</v>
      </c>
      <c r="K36" s="64" t="str">
        <f>_xll.qlSwapRateHelper2(,$H36,2,$B36,Calendar,$D36,$E36,$F36,$G36,$J36,$C36,Discounting1,PillarDate,,Permanent,Trigger,ObjectOverwrite)</f>
        <v>obj_003de#0002</v>
      </c>
      <c r="L36" s="64" t="str">
        <f>_xll.qlSwapRateHelper2(,$I36,2,$B36,Calendar,$D36,$E36,$F36,$G36,$J36,$C36,Discounting2,PillarDate,,Permanent,Trigger,ObjectOverwrite)</f>
        <v>obj_003d9#0002</v>
      </c>
      <c r="M36" s="48"/>
      <c r="N36" s="10" t="str">
        <f t="shared" si="14"/>
        <v>BasSw</v>
      </c>
      <c r="O36" s="94" t="str">
        <f t="shared" ref="O36:P36" si="31">IF(ISBLANK(K40),"--",K40)</f>
        <v>--</v>
      </c>
      <c r="P36" s="94" t="str">
        <f t="shared" si="31"/>
        <v>--</v>
      </c>
      <c r="Q36" s="146" t="str">
        <f>IFERROR(_xll.qlRateHelperQuoteName(O36,Trigger),"--")</f>
        <v>--</v>
      </c>
      <c r="R36" s="146" t="str">
        <f>IFERROR(_xll.qlRateHelperQuoteName(P36,Trigger),"--")</f>
        <v>--</v>
      </c>
      <c r="S36" s="98" t="str">
        <f>IFERROR(_xll.qlRateHelperQuoteValue($O36,Trigger),"--")</f>
        <v>--</v>
      </c>
      <c r="T36" s="98" t="str">
        <f>IFERROR(_xll.qlRateHelperQuoteValue($P36,Trigger),"--")</f>
        <v>--</v>
      </c>
      <c r="U36" s="141" t="b">
        <v>0</v>
      </c>
      <c r="V36" s="94">
        <v>10</v>
      </c>
      <c r="W36" s="94">
        <v>1</v>
      </c>
      <c r="X36" s="99" t="str">
        <f>IFERROR(_xll.qlRateHelperEarliestDate(O36,Trigger),"--")</f>
        <v>--</v>
      </c>
      <c r="Y36" s="99" t="str">
        <f>IFERROR(_xll.qlRateHelperPillarDate(O36,Trigger),"--")</f>
        <v>--</v>
      </c>
      <c r="AA36" s="4" t="str">
        <f t="shared" si="2"/>
        <v/>
      </c>
      <c r="AB36" s="4" t="e">
        <v>#N/A</v>
      </c>
      <c r="AC36" s="4" t="e">
        <v>#N/A</v>
      </c>
      <c r="AD36" s="4" t="str">
        <f>IFERROR(_xll.qlRateHelperQuoteName(AB36,Trigger),"")</f>
        <v/>
      </c>
      <c r="AE36" s="70" t="str">
        <f>IFERROR(_xll.qlRateHelperRate(AB36,Trigger),"")</f>
        <v/>
      </c>
      <c r="AF36" s="104" t="str">
        <f>IF(ISERROR(_xll.qlSwapRateHelperSpread($AB36)),IF(ISERROR(_xll.qlFuturesRateHelperConvexityAdjustment($AB36)),"",_xll.qlFuturesRateHelperConvexityAdjustment($AB36)),_xll.qlSwapRateHelperSpread($AB36))</f>
        <v/>
      </c>
      <c r="AG36" s="5" t="str">
        <f>IFERROR(_xll.qlRateHelperEarliestDate(AB36,Trigger),"")</f>
        <v/>
      </c>
      <c r="AH36" s="5" t="str">
        <f>IFERROR(_xll.qlRateHelperPillarDate(AB36,Trigger),"")</f>
        <v/>
      </c>
      <c r="AI36" s="70" t="e">
        <v>#N/A</v>
      </c>
      <c r="AJ36" s="77" t="e">
        <v>#N/A</v>
      </c>
      <c r="AK36" s="169" t="e">
        <v>#N/A</v>
      </c>
      <c r="AL36" s="170" t="e">
        <v>#N/A</v>
      </c>
      <c r="AM36" s="172" t="e">
        <f t="shared" si="3"/>
        <v>#N/A</v>
      </c>
      <c r="AN36" s="80" t="e">
        <v>#N/A</v>
      </c>
      <c r="AO36" s="161" t="e">
        <f t="shared" si="4"/>
        <v>#N/A</v>
      </c>
    </row>
    <row r="37" spans="1:41" ht="11.25" customHeight="1" x14ac:dyDescent="0.2">
      <c r="A37" s="59" t="s">
        <v>116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USDAM3L8Y_S6L3L_linear_LCHQuote</v>
      </c>
      <c r="I37" s="59" t="str">
        <f t="shared" si="20"/>
        <v>USDAM3L8Y_S6L3L_cubic_LCHQuote</v>
      </c>
      <c r="J37" s="127">
        <v>0</v>
      </c>
      <c r="K37" s="64" t="str">
        <f>_xll.qlSwapRateHelper2(,$H37,2,$B37,Calendar,$D37,$E37,$F37,$G37,$J37,$C37,Discounting1,PillarDate,,Permanent,Trigger,ObjectOverwrite)</f>
        <v>obj_0040f#0002</v>
      </c>
      <c r="L37" s="64" t="str">
        <f>_xll.qlSwapRateHelper2(,$I37,2,$B37,Calendar,$D37,$E37,$F37,$G37,$J37,$C37,Discounting2,PillarDate,,Permanent,Trigger,ObjectOverwrite)</f>
        <v>obj_003d6#0002</v>
      </c>
      <c r="M37" s="48"/>
      <c r="N37" s="10" t="str">
        <f t="shared" si="14"/>
        <v>BasSw</v>
      </c>
      <c r="O37" s="94" t="str">
        <f t="shared" ref="O37:P37" si="32">IF(ISBLANK(K41),"--",K41)</f>
        <v>obj_003cf#0002</v>
      </c>
      <c r="P37" s="94" t="str">
        <f t="shared" si="32"/>
        <v>obj_003d4#0002</v>
      </c>
      <c r="Q37" s="146" t="str">
        <f>IFERROR(_xll.qlRateHelperQuoteName(O37,Trigger),"--")</f>
        <v>USDAM3L12Y_S6L3L_linear_LCHQuote</v>
      </c>
      <c r="R37" s="146" t="str">
        <f>IFERROR(_xll.qlRateHelperQuoteName(P37,Trigger),"--")</f>
        <v>USDAM3L12Y_S6L3L_cubic_LCHQuote</v>
      </c>
      <c r="S37" s="98">
        <f>IFERROR(_xll.qlRateHelperQuoteValue($O37,Trigger),"--")</f>
        <v>2.3247494218148621E-2</v>
      </c>
      <c r="T37" s="98">
        <f>IFERROR(_xll.qlRateHelperQuoteValue($P37,Trigger),"--")</f>
        <v>2.3246284817094929E-2</v>
      </c>
      <c r="U37" s="141" t="b">
        <v>1</v>
      </c>
      <c r="V37" s="94">
        <v>10</v>
      </c>
      <c r="W37" s="94">
        <v>1</v>
      </c>
      <c r="X37" s="99">
        <f>IFERROR(_xll.qlRateHelperEarliestDate(O37,Trigger),"--")</f>
        <v>42338</v>
      </c>
      <c r="Y37" s="99">
        <f>IFERROR(_xll.qlRateHelperPillarDate(O37,Trigger),"--")</f>
        <v>46721</v>
      </c>
      <c r="AA37" s="4" t="str">
        <f t="shared" si="2"/>
        <v/>
      </c>
      <c r="AB37" s="4" t="e">
        <v>#N/A</v>
      </c>
      <c r="AC37" s="4" t="e">
        <v>#N/A</v>
      </c>
      <c r="AD37" s="4" t="str">
        <f>IFERROR(_xll.qlRateHelperQuoteName(AB37,Trigger),"")</f>
        <v/>
      </c>
      <c r="AE37" s="70" t="str">
        <f>IFERROR(_xll.qlRateHelperRate(AB37,Trigger),"")</f>
        <v/>
      </c>
      <c r="AF37" s="104" t="str">
        <f>IF(ISERROR(_xll.qlSwapRateHelperSpread($AB37)),IF(ISERROR(_xll.qlFuturesRateHelperConvexityAdjustment($AB37)),"",_xll.qlFuturesRateHelperConvexityAdjustment($AB37)),_xll.qlSwapRateHelperSpread($AB37))</f>
        <v/>
      </c>
      <c r="AG37" s="5" t="str">
        <f>IFERROR(_xll.qlRateHelperEarliestDate(AB37,Trigger),"")</f>
        <v/>
      </c>
      <c r="AH37" s="5" t="str">
        <f>IFERROR(_xll.qlRateHelperPillarDate(AB37,Trigger),"")</f>
        <v/>
      </c>
      <c r="AI37" s="70" t="e">
        <v>#N/A</v>
      </c>
      <c r="AJ37" s="77" t="e">
        <v>#N/A</v>
      </c>
      <c r="AK37" s="169" t="e">
        <v>#N/A</v>
      </c>
      <c r="AL37" s="170" t="e">
        <v>#N/A</v>
      </c>
      <c r="AM37" s="172" t="e">
        <f t="shared" si="3"/>
        <v>#N/A</v>
      </c>
      <c r="AN37" s="80" t="e">
        <v>#N/A</v>
      </c>
      <c r="AO37" s="161" t="e">
        <f t="shared" si="4"/>
        <v>#N/A</v>
      </c>
    </row>
    <row r="38" spans="1:41" ht="11.25" customHeight="1" x14ac:dyDescent="0.2">
      <c r="A38" s="59" t="s">
        <v>116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USDAM3L9Y_S6L3L_linear_LCHQuote</v>
      </c>
      <c r="I38" s="59" t="str">
        <f t="shared" si="20"/>
        <v>USDAM3L9Y_S6L3L_cubic_LCHQuote</v>
      </c>
      <c r="J38" s="127">
        <v>0</v>
      </c>
      <c r="K38" s="64" t="str">
        <f>_xll.qlSwapRateHelper2(,$H38,2,$B38,Calendar,$D38,$E38,$F38,$G38,$J38,$C38,Discounting1,PillarDate,,Permanent,Trigger,ObjectOverwrite)</f>
        <v>obj_0040c#0002</v>
      </c>
      <c r="L38" s="64" t="str">
        <f>_xll.qlSwapRateHelper2(,$I38,2,$B38,Calendar,$D38,$E38,$F38,$G38,$J38,$C38,Discounting2,PillarDate,,Permanent,Trigger,ObjectOverwrite)</f>
        <v>obj_003f3#0002</v>
      </c>
      <c r="M38" s="48"/>
      <c r="N38" s="10" t="str">
        <f t="shared" si="14"/>
        <v>BasSw</v>
      </c>
      <c r="O38" s="94" t="str">
        <f t="shared" ref="O38:P38" si="33">IF(ISBLANK(K42),"--",K42)</f>
        <v>--</v>
      </c>
      <c r="P38" s="94" t="str">
        <f t="shared" si="33"/>
        <v>--</v>
      </c>
      <c r="Q38" s="146" t="str">
        <f>IFERROR(_xll.qlRateHelperQuoteName(O38,Trigger),"--")</f>
        <v>--</v>
      </c>
      <c r="R38" s="146" t="str">
        <f>IFERROR(_xll.qlRateHelperQuoteName(P38,Trigger),"--")</f>
        <v>--</v>
      </c>
      <c r="S38" s="98" t="str">
        <f>IFERROR(_xll.qlRateHelperQuoteValue($O38,Trigger),"--")</f>
        <v>--</v>
      </c>
      <c r="T38" s="98" t="str">
        <f>IFERROR(_xll.qlRateHelperQuoteValue($P38,Trigger),"--")</f>
        <v>--</v>
      </c>
      <c r="U38" s="141" t="b">
        <v>0</v>
      </c>
      <c r="V38" s="94">
        <v>10</v>
      </c>
      <c r="W38" s="94">
        <v>1</v>
      </c>
      <c r="X38" s="99" t="str">
        <f>IFERROR(_xll.qlRateHelperEarliestDate(O38,Trigger),"--")</f>
        <v>--</v>
      </c>
      <c r="Y38" s="99" t="str">
        <f>IFERROR(_xll.qlRateHelperPillarDate(O38,Trigger),"--")</f>
        <v>--</v>
      </c>
      <c r="AA38" s="4" t="str">
        <f t="shared" si="2"/>
        <v/>
      </c>
      <c r="AB38" s="4" t="e">
        <v>#N/A</v>
      </c>
      <c r="AC38" s="4" t="e">
        <v>#N/A</v>
      </c>
      <c r="AD38" s="4" t="str">
        <f>IFERROR(_xll.qlRateHelperQuoteName(AB38,Trigger),"")</f>
        <v/>
      </c>
      <c r="AE38" s="70" t="str">
        <f>IFERROR(_xll.qlRateHelperRate(AB38,Trigger),"")</f>
        <v/>
      </c>
      <c r="AF38" s="104" t="str">
        <f>IF(ISERROR(_xll.qlSwapRateHelperSpread($AB38)),IF(ISERROR(_xll.qlFuturesRateHelperConvexityAdjustment($AB38)),"",_xll.qlFuturesRateHelperConvexityAdjustment($AB38)),_xll.qlSwapRateHelperSpread($AB38))</f>
        <v/>
      </c>
      <c r="AG38" s="5" t="str">
        <f>IFERROR(_xll.qlRateHelperEarliestDate(AB38,Trigger),"")</f>
        <v/>
      </c>
      <c r="AH38" s="5" t="str">
        <f>IFERROR(_xll.qlRateHelperPillarDate(AB38,Trigger),"")</f>
        <v/>
      </c>
      <c r="AI38" s="70" t="e">
        <v>#N/A</v>
      </c>
      <c r="AJ38" s="77" t="e">
        <v>#N/A</v>
      </c>
      <c r="AK38" s="169" t="e">
        <v>#N/A</v>
      </c>
      <c r="AL38" s="170" t="e">
        <v>#N/A</v>
      </c>
      <c r="AM38" s="172" t="e">
        <f t="shared" si="3"/>
        <v>#N/A</v>
      </c>
      <c r="AN38" s="80" t="e">
        <v>#N/A</v>
      </c>
      <c r="AO38" s="161" t="e">
        <f t="shared" si="4"/>
        <v>#N/A</v>
      </c>
    </row>
    <row r="39" spans="1:41" ht="11.25" customHeight="1" x14ac:dyDescent="0.2">
      <c r="A39" s="59" t="s">
        <v>116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USDAM3L10Y_S6L3L_linear_LCHQuote</v>
      </c>
      <c r="I39" s="59" t="str">
        <f t="shared" si="20"/>
        <v>USDAM3L10Y_S6L3L_cubic_LCHQuote</v>
      </c>
      <c r="J39" s="127">
        <v>0</v>
      </c>
      <c r="K39" s="64" t="str">
        <f>_xll.qlSwapRateHelper2(,$H39,2,$B39,Calendar,$D39,$E39,$F39,$G39,$J39,$C39,Discounting1,PillarDate,,Permanent,Trigger,ObjectOverwrite)</f>
        <v>obj_00402#0002</v>
      </c>
      <c r="L39" s="64" t="str">
        <f>_xll.qlSwapRateHelper2(,$I39,2,$B39,Calendar,$D39,$E39,$F39,$G39,$J39,$C39,Discounting2,PillarDate,,Permanent,Trigger,ObjectOverwrite)</f>
        <v>obj_003f4#0002</v>
      </c>
      <c r="M39" s="48"/>
      <c r="N39" s="10" t="str">
        <f t="shared" si="14"/>
        <v>BasSw</v>
      </c>
      <c r="O39" s="94" t="str">
        <f t="shared" ref="O39:P39" si="34">IF(ISBLANK(K43),"--",K43)</f>
        <v>--</v>
      </c>
      <c r="P39" s="94" t="str">
        <f t="shared" si="34"/>
        <v>--</v>
      </c>
      <c r="Q39" s="146" t="str">
        <f>IFERROR(_xll.qlRateHelperQuoteName(O39,Trigger),"--")</f>
        <v>--</v>
      </c>
      <c r="R39" s="146" t="str">
        <f>IFERROR(_xll.qlRateHelperQuoteName(P39,Trigger),"--")</f>
        <v>--</v>
      </c>
      <c r="S39" s="98" t="str">
        <f>IFERROR(_xll.qlRateHelperQuoteValue($O39,Trigger),"--")</f>
        <v>--</v>
      </c>
      <c r="T39" s="98" t="str">
        <f>IFERROR(_xll.qlRateHelperQuoteValue($P39,Trigger),"--")</f>
        <v>--</v>
      </c>
      <c r="U39" s="141" t="b">
        <v>0</v>
      </c>
      <c r="V39" s="94">
        <v>10</v>
      </c>
      <c r="W39" s="94">
        <v>1</v>
      </c>
      <c r="X39" s="99" t="str">
        <f>IFERROR(_xll.qlRateHelperEarliestDate(O39,Trigger),"--")</f>
        <v>--</v>
      </c>
      <c r="Y39" s="99" t="str">
        <f>IFERROR(_xll.qlRateHelperPillarDate(O39,Trigger),"--")</f>
        <v>--</v>
      </c>
      <c r="AA39" s="4" t="str">
        <f t="shared" si="2"/>
        <v/>
      </c>
      <c r="AB39" s="4" t="e">
        <v>#N/A</v>
      </c>
      <c r="AC39" s="4" t="e">
        <v>#N/A</v>
      </c>
      <c r="AD39" s="4" t="str">
        <f>IFERROR(_xll.qlRateHelperQuoteName(AB39,Trigger),"")</f>
        <v/>
      </c>
      <c r="AE39" s="70" t="str">
        <f>IFERROR(_xll.qlRateHelperRate(AB39,Trigger),"")</f>
        <v/>
      </c>
      <c r="AF39" s="104" t="str">
        <f>IF(ISERROR(_xll.qlSwapRateHelperSpread($AB39)),IF(ISERROR(_xll.qlFuturesRateHelperConvexityAdjustment($AB39)),"",_xll.qlFuturesRateHelperConvexityAdjustment($AB39)),_xll.qlSwapRateHelperSpread($AB39))</f>
        <v/>
      </c>
      <c r="AG39" s="5" t="str">
        <f>IFERROR(_xll.qlRateHelperEarliestDate(AB39,Trigger),"")</f>
        <v/>
      </c>
      <c r="AH39" s="5" t="str">
        <f>IFERROR(_xll.qlRateHelperPillarDate(AB39,Trigger),"")</f>
        <v/>
      </c>
      <c r="AI39" s="70" t="e">
        <v>#N/A</v>
      </c>
      <c r="AJ39" s="77" t="e">
        <v>#N/A</v>
      </c>
      <c r="AK39" s="169" t="e">
        <v>#N/A</v>
      </c>
      <c r="AL39" s="170" t="e">
        <v>#N/A</v>
      </c>
      <c r="AM39" s="172" t="e">
        <f t="shared" si="3"/>
        <v>#N/A</v>
      </c>
      <c r="AN39" s="80" t="e">
        <v>#N/A</v>
      </c>
      <c r="AO39" s="161" t="e">
        <f t="shared" si="4"/>
        <v>#N/A</v>
      </c>
    </row>
    <row r="40" spans="1:41" ht="11.25" customHeight="1" x14ac:dyDescent="0.2">
      <c r="A40" s="59" t="s">
        <v>116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USDAM3L11Y_S6L3L_linear_LCHQuote</v>
      </c>
      <c r="I40" s="59" t="str">
        <f t="shared" si="20"/>
        <v>USDAM3L11Y_S6L3L_cubic_LCHQuote</v>
      </c>
      <c r="J40" s="127">
        <v>0</v>
      </c>
      <c r="K40" s="64"/>
      <c r="L40" s="64"/>
      <c r="M40" s="48"/>
      <c r="N40" s="10" t="str">
        <f t="shared" si="14"/>
        <v>BasSw</v>
      </c>
      <c r="O40" s="94" t="str">
        <f t="shared" ref="O40:P40" si="35">IF(ISBLANK(K44),"--",K44)</f>
        <v>obj_003ef#0002</v>
      </c>
      <c r="P40" s="94" t="str">
        <f t="shared" si="35"/>
        <v>obj_003e1#0002</v>
      </c>
      <c r="Q40" s="146" t="str">
        <f>IFERROR(_xll.qlRateHelperQuoteName(O40,Trigger),"--")</f>
        <v>USDAM3L15Y_S6L3L_linear_LCHQuote</v>
      </c>
      <c r="R40" s="146" t="str">
        <f>IFERROR(_xll.qlRateHelperQuoteName(P40,Trigger),"--")</f>
        <v>USDAM3L15Y_S6L3L_cubic_LCHQuote</v>
      </c>
      <c r="S40" s="98">
        <f>IFERROR(_xll.qlRateHelperQuoteValue($O40,Trigger),"--")</f>
        <v>2.4480851943851085E-2</v>
      </c>
      <c r="T40" s="98">
        <f>IFERROR(_xll.qlRateHelperQuoteValue($P40,Trigger),"--")</f>
        <v>2.4480014658271654E-2</v>
      </c>
      <c r="U40" s="141" t="b">
        <v>1</v>
      </c>
      <c r="V40" s="94">
        <v>10</v>
      </c>
      <c r="W40" s="94">
        <v>1</v>
      </c>
      <c r="X40" s="99">
        <f>IFERROR(_xll.qlRateHelperEarliestDate(O40,Trigger),"--")</f>
        <v>42338</v>
      </c>
      <c r="Y40" s="99">
        <f>IFERROR(_xll.qlRateHelperPillarDate(O40,Trigger),"--")</f>
        <v>47816</v>
      </c>
      <c r="AA40" s="4" t="str">
        <f t="shared" si="2"/>
        <v/>
      </c>
      <c r="AB40" s="4" t="e">
        <v>#N/A</v>
      </c>
      <c r="AC40" s="4" t="e">
        <v>#N/A</v>
      </c>
      <c r="AD40" s="4" t="str">
        <f>IFERROR(_xll.qlRateHelperQuoteName(AB40,Trigger),"")</f>
        <v/>
      </c>
      <c r="AE40" s="70" t="str">
        <f>IFERROR(_xll.qlRateHelperRate(AB40,Trigger),"")</f>
        <v/>
      </c>
      <c r="AF40" s="104" t="str">
        <f>IF(ISERROR(_xll.qlSwapRateHelperSpread($AB40)),IF(ISERROR(_xll.qlFuturesRateHelperConvexityAdjustment($AB40)),"",_xll.qlFuturesRateHelperConvexityAdjustment($AB40)),_xll.qlSwapRateHelperSpread($AB40))</f>
        <v/>
      </c>
      <c r="AG40" s="5" t="str">
        <f>IFERROR(_xll.qlRateHelperEarliestDate(AB40,Trigger),"")</f>
        <v/>
      </c>
      <c r="AH40" s="5" t="str">
        <f>IFERROR(_xll.qlRateHelperPillarDate(AB40,Trigger),"")</f>
        <v/>
      </c>
      <c r="AI40" s="70" t="e">
        <v>#N/A</v>
      </c>
      <c r="AJ40" s="77" t="e">
        <v>#N/A</v>
      </c>
      <c r="AK40" s="169" t="e">
        <v>#N/A</v>
      </c>
      <c r="AL40" s="170" t="e">
        <v>#N/A</v>
      </c>
      <c r="AM40" s="172" t="e">
        <f t="shared" si="3"/>
        <v>#N/A</v>
      </c>
      <c r="AN40" s="80" t="e">
        <v>#N/A</v>
      </c>
      <c r="AO40" s="161" t="e">
        <f t="shared" si="4"/>
        <v>#N/A</v>
      </c>
    </row>
    <row r="41" spans="1:41" ht="11.25" customHeight="1" x14ac:dyDescent="0.2">
      <c r="A41" s="59" t="s">
        <v>116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USDAM3L12Y_S6L3L_linear_LCHQuote</v>
      </c>
      <c r="I41" s="59" t="str">
        <f t="shared" si="20"/>
        <v>USDAM3L12Y_S6L3L_cubic_LCHQuote</v>
      </c>
      <c r="J41" s="127">
        <v>0</v>
      </c>
      <c r="K41" s="64" t="str">
        <f>_xll.qlSwapRateHelper2(,$H41,2,$B41,Calendar,$D41,$E41,$F41,$G41,$J41,$C41,Discounting1,PillarDate,,Permanent,Trigger,ObjectOverwrite)</f>
        <v>obj_003cf#0002</v>
      </c>
      <c r="L41" s="64" t="str">
        <f>_xll.qlSwapRateHelper2(,$I41,2,$B41,Calendar,$D41,$E41,$F41,$G41,$J41,$C41,Discounting2,PillarDate,,Permanent,Trigger,ObjectOverwrite)</f>
        <v>obj_003d4#0002</v>
      </c>
      <c r="N41" s="10" t="str">
        <f t="shared" si="14"/>
        <v>BasSw</v>
      </c>
      <c r="O41" s="94" t="str">
        <f t="shared" ref="O41:P41" si="36">IF(ISBLANK(K45),"--",K45)</f>
        <v>--</v>
      </c>
      <c r="P41" s="94" t="str">
        <f t="shared" si="36"/>
        <v>--</v>
      </c>
      <c r="Q41" s="146" t="str">
        <f>IFERROR(_xll.qlRateHelperQuoteName(O41,Trigger),"--")</f>
        <v>--</v>
      </c>
      <c r="R41" s="146" t="str">
        <f>IFERROR(_xll.qlRateHelperQuoteName(P41,Trigger),"--")</f>
        <v>--</v>
      </c>
      <c r="S41" s="98" t="str">
        <f>IFERROR(_xll.qlRateHelperQuoteValue($O41,Trigger),"--")</f>
        <v>--</v>
      </c>
      <c r="T41" s="98" t="str">
        <f>IFERROR(_xll.qlRateHelperQuoteValue($P41,Trigger),"--")</f>
        <v>--</v>
      </c>
      <c r="U41" s="141" t="b">
        <v>0</v>
      </c>
      <c r="V41" s="94">
        <v>10</v>
      </c>
      <c r="W41" s="94">
        <v>1</v>
      </c>
      <c r="X41" s="99" t="str">
        <f>IFERROR(_xll.qlRateHelperEarliestDate(O41,Trigger),"--")</f>
        <v>--</v>
      </c>
      <c r="Y41" s="99" t="str">
        <f>IFERROR(_xll.qlRateHelperPillarDate(O41,Trigger),"--")</f>
        <v>--</v>
      </c>
      <c r="AA41" s="4" t="str">
        <f t="shared" si="2"/>
        <v/>
      </c>
      <c r="AB41" s="4" t="e">
        <v>#N/A</v>
      </c>
      <c r="AC41" s="4" t="e">
        <v>#N/A</v>
      </c>
      <c r="AD41" s="4" t="str">
        <f>IFERROR(_xll.qlRateHelperQuoteName(AB41,Trigger),"")</f>
        <v/>
      </c>
      <c r="AE41" s="70" t="str">
        <f>IFERROR(_xll.qlRateHelperRate(AB41,Trigger),"")</f>
        <v/>
      </c>
      <c r="AF41" s="104" t="str">
        <f>IF(ISERROR(_xll.qlSwapRateHelperSpread($AB41)),IF(ISERROR(_xll.qlFuturesRateHelperConvexityAdjustment($AB41)),"",_xll.qlFuturesRateHelperConvexityAdjustment($AB41)),_xll.qlSwapRateHelperSpread($AB41))</f>
        <v/>
      </c>
      <c r="AG41" s="5" t="str">
        <f>IFERROR(_xll.qlRateHelperEarliestDate(AB41,Trigger),"")</f>
        <v/>
      </c>
      <c r="AH41" s="5" t="str">
        <f>IFERROR(_xll.qlRateHelperPillarDate(AB41,Trigger),"")</f>
        <v/>
      </c>
      <c r="AI41" s="70" t="e">
        <v>#N/A</v>
      </c>
      <c r="AJ41" s="77" t="e">
        <v>#N/A</v>
      </c>
      <c r="AK41" s="169" t="e">
        <v>#N/A</v>
      </c>
      <c r="AL41" s="170" t="e">
        <v>#N/A</v>
      </c>
      <c r="AM41" s="172" t="e">
        <f t="shared" si="3"/>
        <v>#N/A</v>
      </c>
      <c r="AN41" s="80" t="e">
        <v>#N/A</v>
      </c>
      <c r="AO41" s="161" t="e">
        <f t="shared" si="4"/>
        <v>#N/A</v>
      </c>
    </row>
    <row r="42" spans="1:41" ht="11.25" customHeight="1" x14ac:dyDescent="0.2">
      <c r="A42" s="59" t="s">
        <v>116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USDAM3L13Y_S6L3L_linear_LCHQuote</v>
      </c>
      <c r="I42" s="59" t="str">
        <f t="shared" si="20"/>
        <v>USDAM3L13Y_S6L3L_cubic_LCHQuote</v>
      </c>
      <c r="J42" s="127">
        <v>0</v>
      </c>
      <c r="K42" s="64"/>
      <c r="L42" s="64"/>
      <c r="N42" s="10" t="str">
        <f t="shared" si="14"/>
        <v>BasSw</v>
      </c>
      <c r="O42" s="94" t="str">
        <f t="shared" ref="O42:P42" si="37">IF(ISBLANK(K46),"--",K46)</f>
        <v>--</v>
      </c>
      <c r="P42" s="94" t="str">
        <f t="shared" si="37"/>
        <v>--</v>
      </c>
      <c r="Q42" s="146" t="str">
        <f>IFERROR(_xll.qlRateHelperQuoteName(O42,Trigger),"--")</f>
        <v>--</v>
      </c>
      <c r="R42" s="146" t="str">
        <f>IFERROR(_xll.qlRateHelperQuoteName(P42,Trigger),"--")</f>
        <v>--</v>
      </c>
      <c r="S42" s="98" t="str">
        <f>IFERROR(_xll.qlRateHelperQuoteValue($O42,Trigger),"--")</f>
        <v>--</v>
      </c>
      <c r="T42" s="98" t="str">
        <f>IFERROR(_xll.qlRateHelperQuoteValue($P42,Trigger),"--")</f>
        <v>--</v>
      </c>
      <c r="U42" s="141" t="b">
        <v>0</v>
      </c>
      <c r="V42" s="94">
        <v>10</v>
      </c>
      <c r="W42" s="94">
        <v>1</v>
      </c>
      <c r="X42" s="99" t="str">
        <f>IFERROR(_xll.qlRateHelperEarliestDate(O42,Trigger),"--")</f>
        <v>--</v>
      </c>
      <c r="Y42" s="99" t="str">
        <f>IFERROR(_xll.qlRateHelperPillarDate(O42,Trigger),"--")</f>
        <v>--</v>
      </c>
      <c r="AA42" s="4" t="str">
        <f t="shared" si="2"/>
        <v/>
      </c>
      <c r="AB42" s="4" t="e">
        <v>#N/A</v>
      </c>
      <c r="AC42" s="4" t="e">
        <v>#N/A</v>
      </c>
      <c r="AD42" s="4" t="str">
        <f>IFERROR(_xll.qlRateHelperQuoteName(AB42,Trigger),"")</f>
        <v/>
      </c>
      <c r="AE42" s="70" t="str">
        <f>IFERROR(_xll.qlRateHelperRate(AB42,Trigger),"")</f>
        <v/>
      </c>
      <c r="AF42" s="104" t="str">
        <f>IF(ISERROR(_xll.qlSwapRateHelperSpread($AB42)),IF(ISERROR(_xll.qlFuturesRateHelperConvexityAdjustment($AB42)),"",_xll.qlFuturesRateHelperConvexityAdjustment($AB42)),_xll.qlSwapRateHelperSpread($AB42))</f>
        <v/>
      </c>
      <c r="AG42" s="5" t="str">
        <f>IFERROR(_xll.qlRateHelperEarliestDate(AB42,Trigger),"")</f>
        <v/>
      </c>
      <c r="AH42" s="5" t="str">
        <f>IFERROR(_xll.qlRateHelperPillarDate(AB42,Trigger),"")</f>
        <v/>
      </c>
      <c r="AI42" s="70" t="e">
        <v>#N/A</v>
      </c>
      <c r="AJ42" s="77" t="e">
        <v>#N/A</v>
      </c>
      <c r="AK42" s="169" t="e">
        <v>#N/A</v>
      </c>
      <c r="AL42" s="170" t="e">
        <v>#N/A</v>
      </c>
      <c r="AM42" s="172" t="e">
        <f t="shared" si="3"/>
        <v>#N/A</v>
      </c>
      <c r="AN42" s="80" t="e">
        <v>#N/A</v>
      </c>
      <c r="AO42" s="161" t="e">
        <f t="shared" si="4"/>
        <v>#N/A</v>
      </c>
    </row>
    <row r="43" spans="1:41" ht="11.25" customHeight="1" x14ac:dyDescent="0.2">
      <c r="A43" s="59" t="s">
        <v>116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USDAM3L14Y_S6L3L_linear_LCHQuote</v>
      </c>
      <c r="I43" s="59" t="str">
        <f t="shared" si="20"/>
        <v>USDAM3L14Y_S6L3L_cubic_LCHQuote</v>
      </c>
      <c r="J43" s="127">
        <v>0</v>
      </c>
      <c r="K43" s="64"/>
      <c r="L43" s="64"/>
      <c r="N43" s="10" t="str">
        <f t="shared" si="14"/>
        <v>BasSw</v>
      </c>
      <c r="O43" s="94" t="str">
        <f t="shared" ref="O43:P43" si="38">IF(ISBLANK(K47),"--",K47)</f>
        <v>--</v>
      </c>
      <c r="P43" s="94" t="str">
        <f t="shared" si="38"/>
        <v>--</v>
      </c>
      <c r="Q43" s="146" t="str">
        <f>IFERROR(_xll.qlRateHelperQuoteName(O43,Trigger),"--")</f>
        <v>--</v>
      </c>
      <c r="R43" s="146" t="str">
        <f>IFERROR(_xll.qlRateHelperQuoteName(P43,Trigger),"--")</f>
        <v>--</v>
      </c>
      <c r="S43" s="98" t="str">
        <f>IFERROR(_xll.qlRateHelperQuoteValue($O43,Trigger),"--")</f>
        <v>--</v>
      </c>
      <c r="T43" s="98" t="str">
        <f>IFERROR(_xll.qlRateHelperQuoteValue($P43,Trigger),"--")</f>
        <v>--</v>
      </c>
      <c r="U43" s="141" t="b">
        <v>0</v>
      </c>
      <c r="V43" s="94">
        <v>10</v>
      </c>
      <c r="W43" s="94">
        <v>1</v>
      </c>
      <c r="X43" s="99" t="str">
        <f>IFERROR(_xll.qlRateHelperEarliestDate(O43,Trigger),"--")</f>
        <v>--</v>
      </c>
      <c r="Y43" s="99" t="str">
        <f>IFERROR(_xll.qlRateHelperPillarDate(O43,Trigger),"--")</f>
        <v>--</v>
      </c>
      <c r="AA43" s="4" t="str">
        <f t="shared" si="2"/>
        <v/>
      </c>
      <c r="AB43" s="4" t="e">
        <v>#N/A</v>
      </c>
      <c r="AC43" s="4" t="e">
        <v>#N/A</v>
      </c>
      <c r="AD43" s="4" t="str">
        <f>IFERROR(_xll.qlRateHelperQuoteName(AB43,Trigger),"")</f>
        <v/>
      </c>
      <c r="AE43" s="70" t="str">
        <f>IFERROR(_xll.qlRateHelperRate(AB43,Trigger),"")</f>
        <v/>
      </c>
      <c r="AF43" s="104" t="str">
        <f>IF(ISERROR(_xll.qlSwapRateHelperSpread($AB43)),IF(ISERROR(_xll.qlFuturesRateHelperConvexityAdjustment($AB43)),"",_xll.qlFuturesRateHelperConvexityAdjustment($AB43)),_xll.qlSwapRateHelperSpread($AB43))</f>
        <v/>
      </c>
      <c r="AG43" s="5" t="str">
        <f>IFERROR(_xll.qlRateHelperEarliestDate(AB43,Trigger),"")</f>
        <v/>
      </c>
      <c r="AH43" s="5" t="str">
        <f>IFERROR(_xll.qlRateHelperPillarDate(AB43,Trigger),"")</f>
        <v/>
      </c>
      <c r="AI43" s="70" t="e">
        <v>#N/A</v>
      </c>
      <c r="AJ43" s="77" t="e">
        <v>#N/A</v>
      </c>
      <c r="AK43" s="169" t="e">
        <v>#N/A</v>
      </c>
      <c r="AL43" s="170" t="e">
        <v>#N/A</v>
      </c>
      <c r="AM43" s="172" t="e">
        <f t="shared" si="3"/>
        <v>#N/A</v>
      </c>
      <c r="AN43" s="80" t="e">
        <v>#N/A</v>
      </c>
      <c r="AO43" s="161" t="e">
        <f t="shared" si="4"/>
        <v>#N/A</v>
      </c>
    </row>
    <row r="44" spans="1:41" ht="11.25" customHeight="1" x14ac:dyDescent="0.2">
      <c r="A44" s="59" t="s">
        <v>116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USDAM3L15Y_S6L3L_linear_LCHQuote</v>
      </c>
      <c r="I44" s="59" t="str">
        <f t="shared" si="20"/>
        <v>USDAM3L15Y_S6L3L_cubic_LCHQuote</v>
      </c>
      <c r="J44" s="127">
        <v>0</v>
      </c>
      <c r="K44" s="64" t="str">
        <f>_xll.qlSwapRateHelper2(,$H44,2,$B44,Calendar,$D44,$E44,$F44,$G44,$J44,$C44,Discounting1,PillarDate,,Permanent,Trigger,ObjectOverwrite)</f>
        <v>obj_003ef#0002</v>
      </c>
      <c r="L44" s="64" t="str">
        <f>_xll.qlSwapRateHelper2(,$I44,2,$B44,Calendar,$D44,$E44,$F44,$G44,$J44,$C44,Discounting2,PillarDate,,Permanent,Trigger,ObjectOverwrite)</f>
        <v>obj_003e1#0002</v>
      </c>
      <c r="N44" s="10" t="str">
        <f t="shared" si="14"/>
        <v>BasSw</v>
      </c>
      <c r="O44" s="94" t="str">
        <f t="shared" ref="O44:P44" si="39">IF(ISBLANK(K48),"--",K48)</f>
        <v>--</v>
      </c>
      <c r="P44" s="94" t="str">
        <f t="shared" si="39"/>
        <v>--</v>
      </c>
      <c r="Q44" s="146" t="str">
        <f>IFERROR(_xll.qlRateHelperQuoteName(O44,Trigger),"--")</f>
        <v>--</v>
      </c>
      <c r="R44" s="146" t="str">
        <f>IFERROR(_xll.qlRateHelperQuoteName(P44,Trigger),"--")</f>
        <v>--</v>
      </c>
      <c r="S44" s="98" t="str">
        <f>IFERROR(_xll.qlRateHelperQuoteValue($O44,Trigger),"--")</f>
        <v>--</v>
      </c>
      <c r="T44" s="98" t="str">
        <f>IFERROR(_xll.qlRateHelperQuoteValue($P44,Trigger),"--")</f>
        <v>--</v>
      </c>
      <c r="U44" s="141" t="b">
        <v>0</v>
      </c>
      <c r="V44" s="94">
        <v>10</v>
      </c>
      <c r="W44" s="94">
        <v>1</v>
      </c>
      <c r="X44" s="99" t="str">
        <f>IFERROR(_xll.qlRateHelperEarliestDate(O44,Trigger),"--")</f>
        <v>--</v>
      </c>
      <c r="Y44" s="99" t="str">
        <f>IFERROR(_xll.qlRateHelperPillarDate(O44,Trigger),"--")</f>
        <v>--</v>
      </c>
      <c r="AA44" s="4" t="str">
        <f t="shared" si="2"/>
        <v/>
      </c>
      <c r="AB44" s="4" t="e">
        <v>#N/A</v>
      </c>
      <c r="AC44" s="4" t="e">
        <v>#N/A</v>
      </c>
      <c r="AD44" s="4" t="str">
        <f>IFERROR(_xll.qlRateHelperQuoteName(AB44,Trigger),"")</f>
        <v/>
      </c>
      <c r="AE44" s="70" t="str">
        <f>IFERROR(_xll.qlRateHelperRate(AB44,Trigger),"")</f>
        <v/>
      </c>
      <c r="AF44" s="104" t="str">
        <f>IF(ISERROR(_xll.qlSwapRateHelperSpread($AB44)),IF(ISERROR(_xll.qlFuturesRateHelperConvexityAdjustment($AB44)),"",_xll.qlFuturesRateHelperConvexityAdjustment($AB44)),_xll.qlSwapRateHelperSpread($AB44))</f>
        <v/>
      </c>
      <c r="AG44" s="5" t="str">
        <f>IFERROR(_xll.qlRateHelperEarliestDate(AB44,Trigger),"")</f>
        <v/>
      </c>
      <c r="AH44" s="5" t="str">
        <f>IFERROR(_xll.qlRateHelperPillarDate(AB44,Trigger),"")</f>
        <v/>
      </c>
      <c r="AI44" s="70" t="e">
        <v>#N/A</v>
      </c>
      <c r="AJ44" s="77" t="e">
        <v>#N/A</v>
      </c>
      <c r="AK44" s="169" t="e">
        <v>#N/A</v>
      </c>
      <c r="AL44" s="170" t="e">
        <v>#N/A</v>
      </c>
      <c r="AM44" s="172" t="e">
        <f t="shared" si="3"/>
        <v>#N/A</v>
      </c>
      <c r="AN44" s="80" t="e">
        <v>#N/A</v>
      </c>
      <c r="AO44" s="161" t="e">
        <f t="shared" si="4"/>
        <v>#N/A</v>
      </c>
    </row>
    <row r="45" spans="1:41" ht="11.25" customHeight="1" x14ac:dyDescent="0.2">
      <c r="A45" s="59" t="s">
        <v>116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USDAM3L16Y_S6L3L_linear_LCHQuote</v>
      </c>
      <c r="I45" s="59" t="str">
        <f t="shared" si="20"/>
        <v>USDAM3L16Y_S6L3L_cubic_LCHQuote</v>
      </c>
      <c r="J45" s="127">
        <v>0</v>
      </c>
      <c r="K45" s="64"/>
      <c r="L45" s="64"/>
      <c r="N45" s="10" t="str">
        <f t="shared" si="14"/>
        <v>BasSw</v>
      </c>
      <c r="O45" s="94" t="str">
        <f t="shared" ref="O45:P45" si="40">IF(ISBLANK(K49),"--",K49)</f>
        <v>obj_003cc#0002</v>
      </c>
      <c r="P45" s="94" t="str">
        <f t="shared" si="40"/>
        <v>obj_003cd#0002</v>
      </c>
      <c r="Q45" s="146" t="str">
        <f>IFERROR(_xll.qlRateHelperQuoteName(O45,Trigger),"--")</f>
        <v>USDAM3L20Y_S6L3L_linear_LCHQuote</v>
      </c>
      <c r="R45" s="146" t="str">
        <f>IFERROR(_xll.qlRateHelperQuoteName(P45,Trigger),"--")</f>
        <v>USDAM3L20Y_S6L3L_cubic_LCHQuote</v>
      </c>
      <c r="S45" s="98">
        <f>IFERROR(_xll.qlRateHelperQuoteValue($O45,Trigger),"--")</f>
        <v>2.5594122399490299E-2</v>
      </c>
      <c r="T45" s="98">
        <f>IFERROR(_xll.qlRateHelperQuoteValue($P45,Trigger),"--")</f>
        <v>2.5593594418487669E-2</v>
      </c>
      <c r="U45" s="141" t="b">
        <v>1</v>
      </c>
      <c r="V45" s="94">
        <v>10</v>
      </c>
      <c r="W45" s="94">
        <v>1</v>
      </c>
      <c r="X45" s="99">
        <f>IFERROR(_xll.qlRateHelperEarliestDate(O45,Trigger),"--")</f>
        <v>42338</v>
      </c>
      <c r="Y45" s="99">
        <f>IFERROR(_xll.qlRateHelperPillarDate(O45,Trigger),"--")</f>
        <v>49643</v>
      </c>
      <c r="AA45" s="4" t="str">
        <f t="shared" si="2"/>
        <v/>
      </c>
      <c r="AB45" s="4" t="e">
        <v>#N/A</v>
      </c>
      <c r="AC45" s="4" t="e">
        <v>#N/A</v>
      </c>
      <c r="AD45" s="4" t="str">
        <f>IFERROR(_xll.qlRateHelperQuoteName(AB45,Trigger),"")</f>
        <v/>
      </c>
      <c r="AE45" s="70" t="str">
        <f>IFERROR(_xll.qlRateHelperRate(AB45,Trigger),"")</f>
        <v/>
      </c>
      <c r="AF45" s="104" t="str">
        <f>IF(ISERROR(_xll.qlSwapRateHelperSpread($AB45)),IF(ISERROR(_xll.qlFuturesRateHelperConvexityAdjustment($AB45)),"",_xll.qlFuturesRateHelperConvexityAdjustment($AB45)),_xll.qlSwapRateHelperSpread($AB45))</f>
        <v/>
      </c>
      <c r="AG45" s="5" t="str">
        <f>IFERROR(_xll.qlRateHelperEarliestDate(AB45,Trigger),"")</f>
        <v/>
      </c>
      <c r="AH45" s="5" t="str">
        <f>IFERROR(_xll.qlRateHelperPillarDate(AB45,Trigger),"")</f>
        <v/>
      </c>
      <c r="AI45" s="70" t="e">
        <v>#N/A</v>
      </c>
      <c r="AJ45" s="77" t="e">
        <v>#N/A</v>
      </c>
      <c r="AK45" s="169" t="e">
        <v>#N/A</v>
      </c>
      <c r="AL45" s="170" t="e">
        <v>#N/A</v>
      </c>
      <c r="AM45" s="172" t="e">
        <f t="shared" si="3"/>
        <v>#N/A</v>
      </c>
      <c r="AN45" s="80" t="e">
        <v>#N/A</v>
      </c>
      <c r="AO45" s="161" t="e">
        <f t="shared" si="4"/>
        <v>#N/A</v>
      </c>
    </row>
    <row r="46" spans="1:41" ht="11.25" customHeight="1" x14ac:dyDescent="0.2">
      <c r="A46" s="59" t="s">
        <v>116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USDAM3L17Y_S6L3L_linear_LCHQuote</v>
      </c>
      <c r="I46" s="59" t="str">
        <f t="shared" si="20"/>
        <v>USDAM3L17Y_S6L3L_cubic_LCHQuote</v>
      </c>
      <c r="J46" s="127">
        <v>0</v>
      </c>
      <c r="K46" s="64"/>
      <c r="L46" s="64"/>
      <c r="N46" s="10" t="str">
        <f t="shared" si="14"/>
        <v>BasSw</v>
      </c>
      <c r="O46" s="94" t="str">
        <f t="shared" ref="O46:P46" si="41">IF(ISBLANK(K50),"--",K50)</f>
        <v>--</v>
      </c>
      <c r="P46" s="94" t="str">
        <f t="shared" si="41"/>
        <v>--</v>
      </c>
      <c r="Q46" s="146" t="str">
        <f>IFERROR(_xll.qlRateHelperQuoteName(O46,Trigger),"--")</f>
        <v>--</v>
      </c>
      <c r="R46" s="146" t="str">
        <f>IFERROR(_xll.qlRateHelperQuoteName(P46,Trigger),"--")</f>
        <v>--</v>
      </c>
      <c r="S46" s="98" t="str">
        <f>IFERROR(_xll.qlRateHelperQuoteValue($O46,Trigger),"--")</f>
        <v>--</v>
      </c>
      <c r="T46" s="98" t="str">
        <f>IFERROR(_xll.qlRateHelperQuoteValue($P46,Trigger),"--")</f>
        <v>--</v>
      </c>
      <c r="U46" s="141" t="b">
        <v>0</v>
      </c>
      <c r="V46" s="94">
        <v>10</v>
      </c>
      <c r="W46" s="94">
        <v>1</v>
      </c>
      <c r="X46" s="99" t="str">
        <f>IFERROR(_xll.qlRateHelperEarliestDate(O46,Trigger),"--")</f>
        <v>--</v>
      </c>
      <c r="Y46" s="99" t="str">
        <f>IFERROR(_xll.qlRateHelperPillarDate(O46,Trigger),"--")</f>
        <v>--</v>
      </c>
      <c r="AA46" s="4" t="str">
        <f t="shared" si="2"/>
        <v/>
      </c>
      <c r="AB46" s="4" t="e">
        <v>#N/A</v>
      </c>
      <c r="AC46" s="4" t="e">
        <v>#N/A</v>
      </c>
      <c r="AD46" s="4" t="str">
        <f>IFERROR(_xll.qlRateHelperQuoteName(AB46,Trigger),"")</f>
        <v/>
      </c>
      <c r="AE46" s="70" t="str">
        <f>IFERROR(_xll.qlRateHelperRate(AB46,Trigger),"")</f>
        <v/>
      </c>
      <c r="AF46" s="104" t="str">
        <f>IF(ISERROR(_xll.qlSwapRateHelperSpread($AB46)),IF(ISERROR(_xll.qlFuturesRateHelperConvexityAdjustment($AB46)),"",_xll.qlFuturesRateHelperConvexityAdjustment($AB46)),_xll.qlSwapRateHelperSpread($AB46))</f>
        <v/>
      </c>
      <c r="AG46" s="5" t="str">
        <f>IFERROR(_xll.qlRateHelperEarliestDate(AB46,Trigger),"")</f>
        <v/>
      </c>
      <c r="AH46" s="5" t="str">
        <f>IFERROR(_xll.qlRateHelperPillarDate(AB46,Trigger),"")</f>
        <v/>
      </c>
      <c r="AI46" s="70" t="e">
        <v>#N/A</v>
      </c>
      <c r="AJ46" s="77" t="e">
        <v>#N/A</v>
      </c>
      <c r="AK46" s="169" t="e">
        <v>#N/A</v>
      </c>
      <c r="AL46" s="170" t="e">
        <v>#N/A</v>
      </c>
      <c r="AM46" s="172" t="e">
        <f t="shared" si="3"/>
        <v>#N/A</v>
      </c>
      <c r="AN46" s="80" t="e">
        <v>#N/A</v>
      </c>
      <c r="AO46" s="161" t="e">
        <f t="shared" si="4"/>
        <v>#N/A</v>
      </c>
    </row>
    <row r="47" spans="1:41" ht="11.25" customHeight="1" x14ac:dyDescent="0.2">
      <c r="A47" s="59" t="s">
        <v>116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USDAM3L18Y_S6L3L_linear_LCHQuote</v>
      </c>
      <c r="I47" s="59" t="str">
        <f t="shared" si="20"/>
        <v>USDAM3L18Y_S6L3L_cubic_LCHQuote</v>
      </c>
      <c r="J47" s="127">
        <v>0</v>
      </c>
      <c r="K47" s="64"/>
      <c r="L47" s="64"/>
      <c r="N47" s="10" t="str">
        <f t="shared" si="14"/>
        <v>BasSw</v>
      </c>
      <c r="O47" s="94" t="str">
        <f t="shared" ref="O47:P47" si="42">IF(ISBLANK(K51),"--",K51)</f>
        <v>--</v>
      </c>
      <c r="P47" s="94" t="str">
        <f t="shared" si="42"/>
        <v>--</v>
      </c>
      <c r="Q47" s="146" t="str">
        <f>IFERROR(_xll.qlRateHelperQuoteName(O47,Trigger),"--")</f>
        <v>--</v>
      </c>
      <c r="R47" s="146" t="str">
        <f>IFERROR(_xll.qlRateHelperQuoteName(P47,Trigger),"--")</f>
        <v>--</v>
      </c>
      <c r="S47" s="98" t="str">
        <f>IFERROR(_xll.qlRateHelperQuoteValue($O47,Trigger),"--")</f>
        <v>--</v>
      </c>
      <c r="T47" s="98" t="str">
        <f>IFERROR(_xll.qlRateHelperQuoteValue($P47,Trigger),"--")</f>
        <v>--</v>
      </c>
      <c r="U47" s="141" t="b">
        <v>0</v>
      </c>
      <c r="V47" s="94">
        <v>10</v>
      </c>
      <c r="W47" s="94">
        <v>1</v>
      </c>
      <c r="X47" s="99" t="str">
        <f>IFERROR(_xll.qlRateHelperEarliestDate(O47,Trigger),"--")</f>
        <v>--</v>
      </c>
      <c r="Y47" s="99" t="str">
        <f>IFERROR(_xll.qlRateHelperPillarDate(O47,Trigger),"--")</f>
        <v>--</v>
      </c>
      <c r="AA47" s="4" t="str">
        <f t="shared" si="2"/>
        <v/>
      </c>
      <c r="AB47" s="4" t="e">
        <v>#N/A</v>
      </c>
      <c r="AC47" s="4" t="e">
        <v>#N/A</v>
      </c>
      <c r="AD47" s="4" t="str">
        <f>IFERROR(_xll.qlRateHelperQuoteName(AB47,Trigger),"")</f>
        <v/>
      </c>
      <c r="AE47" s="70" t="str">
        <f>IFERROR(_xll.qlRateHelperRate(AB47,Trigger),"")</f>
        <v/>
      </c>
      <c r="AF47" s="104" t="str">
        <f>IF(ISERROR(_xll.qlSwapRateHelperSpread($AB47)),IF(ISERROR(_xll.qlFuturesRateHelperConvexityAdjustment($AB47)),"",_xll.qlFuturesRateHelperConvexityAdjustment($AB47)),_xll.qlSwapRateHelperSpread($AB47))</f>
        <v/>
      </c>
      <c r="AG47" s="5" t="str">
        <f>IFERROR(_xll.qlRateHelperEarliestDate(AB47,Trigger),"")</f>
        <v/>
      </c>
      <c r="AH47" s="5" t="str">
        <f>IFERROR(_xll.qlRateHelperPillarDate(AB47,Trigger),"")</f>
        <v/>
      </c>
      <c r="AI47" s="70" t="e">
        <v>#N/A</v>
      </c>
      <c r="AJ47" s="77" t="e">
        <v>#N/A</v>
      </c>
      <c r="AK47" s="169" t="e">
        <v>#N/A</v>
      </c>
      <c r="AL47" s="170" t="e">
        <v>#N/A</v>
      </c>
      <c r="AM47" s="172" t="e">
        <f t="shared" si="3"/>
        <v>#N/A</v>
      </c>
      <c r="AN47" s="80" t="e">
        <v>#N/A</v>
      </c>
      <c r="AO47" s="161" t="e">
        <f t="shared" si="4"/>
        <v>#N/A</v>
      </c>
    </row>
    <row r="48" spans="1:41" ht="11.25" customHeight="1" x14ac:dyDescent="0.2">
      <c r="A48" s="59" t="s">
        <v>116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USDAM3L19Y_S6L3L_linear_LCHQuote</v>
      </c>
      <c r="I48" s="59" t="str">
        <f t="shared" si="20"/>
        <v>USDAM3L19Y_S6L3L_cubic_LCHQuote</v>
      </c>
      <c r="J48" s="127">
        <v>0</v>
      </c>
      <c r="K48" s="64"/>
      <c r="L48" s="64"/>
      <c r="N48" s="10" t="str">
        <f t="shared" si="14"/>
        <v>BasSw</v>
      </c>
      <c r="O48" s="94" t="str">
        <f t="shared" ref="O48:P48" si="43">IF(ISBLANK(K52),"--",K52)</f>
        <v>--</v>
      </c>
      <c r="P48" s="94" t="str">
        <f t="shared" si="43"/>
        <v>--</v>
      </c>
      <c r="Q48" s="146" t="str">
        <f>IFERROR(_xll.qlRateHelperQuoteName(O48,Trigger),"--")</f>
        <v>--</v>
      </c>
      <c r="R48" s="146" t="str">
        <f>IFERROR(_xll.qlRateHelperQuoteName(P48,Trigger),"--")</f>
        <v>--</v>
      </c>
      <c r="S48" s="98" t="str">
        <f>IFERROR(_xll.qlRateHelperQuoteValue($O48,Trigger),"--")</f>
        <v>--</v>
      </c>
      <c r="T48" s="98" t="str">
        <f>IFERROR(_xll.qlRateHelperQuoteValue($P48,Trigger),"--")</f>
        <v>--</v>
      </c>
      <c r="U48" s="141" t="b">
        <v>0</v>
      </c>
      <c r="V48" s="94">
        <v>10</v>
      </c>
      <c r="W48" s="94">
        <v>1</v>
      </c>
      <c r="X48" s="99" t="str">
        <f>IFERROR(_xll.qlRateHelperEarliestDate(O48,Trigger),"--")</f>
        <v>--</v>
      </c>
      <c r="Y48" s="99" t="str">
        <f>IFERROR(_xll.qlRateHelperPillarDate(O48,Trigger),"--")</f>
        <v>--</v>
      </c>
      <c r="AA48" s="4" t="str">
        <f t="shared" si="2"/>
        <v/>
      </c>
      <c r="AB48" s="4" t="e">
        <v>#N/A</v>
      </c>
      <c r="AC48" s="4" t="e">
        <v>#N/A</v>
      </c>
      <c r="AD48" s="4" t="str">
        <f>IFERROR(_xll.qlRateHelperQuoteName(AB48,Trigger),"")</f>
        <v/>
      </c>
      <c r="AE48" s="70" t="str">
        <f>IFERROR(_xll.qlRateHelperRate(AB48,Trigger),"")</f>
        <v/>
      </c>
      <c r="AF48" s="104" t="str">
        <f>IF(ISERROR(_xll.qlSwapRateHelperSpread($AB48)),IF(ISERROR(_xll.qlFuturesRateHelperConvexityAdjustment($AB48)),"",_xll.qlFuturesRateHelperConvexityAdjustment($AB48)),_xll.qlSwapRateHelperSpread($AB48))</f>
        <v/>
      </c>
      <c r="AG48" s="5" t="str">
        <f>IFERROR(_xll.qlRateHelperEarliestDate(AB48,Trigger),"")</f>
        <v/>
      </c>
      <c r="AH48" s="5" t="str">
        <f>IFERROR(_xll.qlRateHelperPillarDate(AB48,Trigger),"")</f>
        <v/>
      </c>
      <c r="AI48" s="70" t="e">
        <v>#N/A</v>
      </c>
      <c r="AJ48" s="77" t="e">
        <v>#N/A</v>
      </c>
      <c r="AK48" s="46" t="e">
        <v>#N/A</v>
      </c>
      <c r="AL48" s="46" t="e">
        <v>#N/A</v>
      </c>
      <c r="AM48" s="172" t="e">
        <f t="shared" si="3"/>
        <v>#N/A</v>
      </c>
      <c r="AN48" s="46" t="e">
        <v>#N/A</v>
      </c>
      <c r="AO48" s="161" t="e">
        <f t="shared" si="4"/>
        <v>#N/A</v>
      </c>
    </row>
    <row r="49" spans="1:41" ht="11.25" customHeight="1" x14ac:dyDescent="0.2">
      <c r="A49" s="59" t="s">
        <v>116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USDAM3L20Y_S6L3L_linear_LCHQuote</v>
      </c>
      <c r="I49" s="59" t="str">
        <f t="shared" si="20"/>
        <v>USDAM3L20Y_S6L3L_cubic_LCHQuote</v>
      </c>
      <c r="J49" s="127">
        <v>0</v>
      </c>
      <c r="K49" s="64" t="str">
        <f>_xll.qlSwapRateHelper2(,$H49,2,$B49,Calendar,$D49,$E49,$F49,$G49,$J49,$C49,Discounting1,PillarDate,,Permanent,Trigger,ObjectOverwrite)</f>
        <v>obj_003cc#0002</v>
      </c>
      <c r="L49" s="64" t="str">
        <f>_xll.qlSwapRateHelper2(,$I49,2,$B49,Calendar,$D49,$E49,$F49,$G49,$J49,$C49,Discounting2,PillarDate,,Permanent,Trigger,ObjectOverwrite)</f>
        <v>obj_003cd#0002</v>
      </c>
      <c r="N49" s="10" t="str">
        <f t="shared" si="14"/>
        <v>BasSw</v>
      </c>
      <c r="O49" s="94" t="str">
        <f t="shared" ref="O49:P49" si="44">IF(ISBLANK(K53),"--",K53)</f>
        <v>--</v>
      </c>
      <c r="P49" s="94" t="str">
        <f t="shared" si="44"/>
        <v>--</v>
      </c>
      <c r="Q49" s="146" t="str">
        <f>IFERROR(_xll.qlRateHelperQuoteName(O49,Trigger),"--")</f>
        <v>--</v>
      </c>
      <c r="R49" s="146" t="str">
        <f>IFERROR(_xll.qlRateHelperQuoteName(P49,Trigger),"--")</f>
        <v>--</v>
      </c>
      <c r="S49" s="98" t="str">
        <f>IFERROR(_xll.qlRateHelperQuoteValue($O49,Trigger),"--")</f>
        <v>--</v>
      </c>
      <c r="T49" s="98" t="str">
        <f>IFERROR(_xll.qlRateHelperQuoteValue($P49,Trigger),"--")</f>
        <v>--</v>
      </c>
      <c r="U49" s="141" t="b">
        <v>0</v>
      </c>
      <c r="V49" s="94">
        <v>10</v>
      </c>
      <c r="W49" s="94">
        <v>1</v>
      </c>
      <c r="X49" s="99" t="str">
        <f>IFERROR(_xll.qlRateHelperEarliestDate(O49,Trigger),"--")</f>
        <v>--</v>
      </c>
      <c r="Y49" s="99" t="str">
        <f>IFERROR(_xll.qlRateHelperPillarDate(O49,Trigger),"--")</f>
        <v>--</v>
      </c>
      <c r="AA49" s="4" t="str">
        <f t="shared" si="2"/>
        <v/>
      </c>
      <c r="AB49" s="4" t="e">
        <v>#N/A</v>
      </c>
      <c r="AC49" s="4" t="e">
        <v>#N/A</v>
      </c>
      <c r="AD49" s="4" t="str">
        <f>IFERROR(_xll.qlRateHelperQuoteName(AB49,Trigger),"")</f>
        <v/>
      </c>
      <c r="AE49" s="70" t="str">
        <f>IFERROR(_xll.qlRateHelperRate(AB49,Trigger),"")</f>
        <v/>
      </c>
      <c r="AF49" s="104" t="str">
        <f>IF(ISERROR(_xll.qlSwapRateHelperSpread($AB49)),IF(ISERROR(_xll.qlFuturesRateHelperConvexityAdjustment($AB49)),"",_xll.qlFuturesRateHelperConvexityAdjustment($AB49)),_xll.qlSwapRateHelperSpread($AB49))</f>
        <v/>
      </c>
      <c r="AG49" s="5" t="str">
        <f>IFERROR(_xll.qlRateHelperEarliestDate(AB49,Trigger),"")</f>
        <v/>
      </c>
      <c r="AH49" s="5" t="str">
        <f>IFERROR(_xll.qlRateHelperPillarDate(AB49,Trigger),"")</f>
        <v/>
      </c>
      <c r="AI49" s="70" t="e">
        <v>#N/A</v>
      </c>
      <c r="AJ49" s="77" t="e">
        <v>#N/A</v>
      </c>
      <c r="AK49" s="46" t="e">
        <v>#N/A</v>
      </c>
      <c r="AL49" s="46" t="e">
        <v>#N/A</v>
      </c>
      <c r="AM49" s="172" t="e">
        <f t="shared" si="3"/>
        <v>#N/A</v>
      </c>
      <c r="AN49" s="46" t="e">
        <v>#N/A</v>
      </c>
      <c r="AO49" s="161" t="e">
        <f t="shared" si="4"/>
        <v>#N/A</v>
      </c>
    </row>
    <row r="50" spans="1:41" ht="11.25" customHeight="1" x14ac:dyDescent="0.2">
      <c r="A50" s="59" t="s">
        <v>116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USDAM3L21Y_S6L3L_linear_LCHQuote</v>
      </c>
      <c r="I50" s="59" t="str">
        <f t="shared" si="20"/>
        <v>USDAM3L21Y_S6L3L_cubic_LCHQuote</v>
      </c>
      <c r="J50" s="127">
        <v>0</v>
      </c>
      <c r="K50" s="64"/>
      <c r="L50" s="64"/>
      <c r="N50" s="10" t="str">
        <f t="shared" si="14"/>
        <v>BasSw</v>
      </c>
      <c r="O50" s="94" t="str">
        <f t="shared" ref="O50:P50" si="45">IF(ISBLANK(K54),"--",K54)</f>
        <v>obj_003f1#0002</v>
      </c>
      <c r="P50" s="94" t="str">
        <f t="shared" si="45"/>
        <v>obj_003fd#0002</v>
      </c>
      <c r="Q50" s="146" t="str">
        <f>IFERROR(_xll.qlRateHelperQuoteName(O50,Trigger),"--")</f>
        <v>USDAM3L25Y_S6L3L_linear_LCHQuote</v>
      </c>
      <c r="R50" s="146" t="str">
        <f>IFERROR(_xll.qlRateHelperQuoteName(P50,Trigger),"--")</f>
        <v>USDAM3L25Y_S6L3L_cubic_LCHQuote</v>
      </c>
      <c r="S50" s="98">
        <f>IFERROR(_xll.qlRateHelperQuoteValue($O50,Trigger),"--")</f>
        <v>2.6120372886436198E-2</v>
      </c>
      <c r="T50" s="98">
        <f>IFERROR(_xll.qlRateHelperQuoteValue($P50,Trigger),"--")</f>
        <v>2.6119682917479053E-2</v>
      </c>
      <c r="U50" s="141" t="b">
        <v>1</v>
      </c>
      <c r="V50" s="94">
        <v>10</v>
      </c>
      <c r="W50" s="94">
        <v>1</v>
      </c>
      <c r="X50" s="99">
        <f>IFERROR(_xll.qlRateHelperEarliestDate(O50,Trigger),"--")</f>
        <v>42338</v>
      </c>
      <c r="Y50" s="99">
        <f>IFERROR(_xll.qlRateHelperPillarDate(O50,Trigger),"--")</f>
        <v>51470</v>
      </c>
      <c r="AA50" s="4" t="str">
        <f t="shared" si="2"/>
        <v/>
      </c>
      <c r="AB50" s="4" t="e">
        <v>#N/A</v>
      </c>
      <c r="AC50" s="4" t="e">
        <v>#N/A</v>
      </c>
      <c r="AD50" s="4" t="str">
        <f>IFERROR(_xll.qlRateHelperQuoteName(AB50,Trigger),"")</f>
        <v/>
      </c>
      <c r="AE50" s="70" t="str">
        <f>IFERROR(_xll.qlRateHelperRate(AB50,Trigger),"")</f>
        <v/>
      </c>
      <c r="AF50" s="104" t="str">
        <f>IF(ISERROR(_xll.qlSwapRateHelperSpread($AB50)),IF(ISERROR(_xll.qlFuturesRateHelperConvexityAdjustment($AB50)),"",_xll.qlFuturesRateHelperConvexityAdjustment($AB50)),_xll.qlSwapRateHelperSpread($AB50))</f>
        <v/>
      </c>
      <c r="AG50" s="5" t="str">
        <f>IFERROR(_xll.qlRateHelperEarliestDate(AB50,Trigger),"")</f>
        <v/>
      </c>
      <c r="AH50" s="5" t="str">
        <f>IFERROR(_xll.qlRateHelperPillarDate(AB50,Trigger),"")</f>
        <v/>
      </c>
      <c r="AI50" s="70" t="e">
        <v>#N/A</v>
      </c>
      <c r="AJ50" s="77" t="e">
        <v>#N/A</v>
      </c>
      <c r="AK50" s="46" t="e">
        <v>#N/A</v>
      </c>
      <c r="AL50" s="46" t="e">
        <v>#N/A</v>
      </c>
      <c r="AM50" s="172" t="e">
        <f t="shared" si="3"/>
        <v>#N/A</v>
      </c>
      <c r="AN50" s="46" t="e">
        <v>#N/A</v>
      </c>
      <c r="AO50" s="161" t="e">
        <f t="shared" si="4"/>
        <v>#N/A</v>
      </c>
    </row>
    <row r="51" spans="1:41" ht="11.25" customHeight="1" x14ac:dyDescent="0.2">
      <c r="A51" s="59" t="s">
        <v>116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USDAM3L22Y_S6L3L_linear_LCHQuote</v>
      </c>
      <c r="I51" s="59" t="str">
        <f t="shared" si="20"/>
        <v>USDAM3L22Y_S6L3L_cubic_LCHQuote</v>
      </c>
      <c r="J51" s="127">
        <v>0</v>
      </c>
      <c r="K51" s="64"/>
      <c r="L51" s="64"/>
      <c r="N51" s="10" t="str">
        <f t="shared" si="14"/>
        <v>BasSw</v>
      </c>
      <c r="O51" s="94" t="str">
        <f t="shared" ref="O51:P51" si="46">IF(ISBLANK(K55),"--",K55)</f>
        <v>--</v>
      </c>
      <c r="P51" s="94" t="str">
        <f t="shared" si="46"/>
        <v>--</v>
      </c>
      <c r="Q51" s="146" t="str">
        <f>IFERROR(_xll.qlRateHelperQuoteName(O51,Trigger),"--")</f>
        <v>--</v>
      </c>
      <c r="R51" s="146" t="str">
        <f>IFERROR(_xll.qlRateHelperQuoteName(P51,Trigger),"--")</f>
        <v>--</v>
      </c>
      <c r="S51" s="98" t="str">
        <f>IFERROR(_xll.qlRateHelperQuoteValue($O51,Trigger),"--")</f>
        <v>--</v>
      </c>
      <c r="T51" s="98" t="str">
        <f>IFERROR(_xll.qlRateHelperQuoteValue($P51,Trigger),"--")</f>
        <v>--</v>
      </c>
      <c r="U51" s="141" t="b">
        <v>0</v>
      </c>
      <c r="V51" s="94">
        <v>10</v>
      </c>
      <c r="W51" s="94">
        <v>1</v>
      </c>
      <c r="X51" s="99" t="str">
        <f>IFERROR(_xll.qlRateHelperEarliestDate(O51,Trigger),"--")</f>
        <v>--</v>
      </c>
      <c r="Y51" s="99" t="str">
        <f>IFERROR(_xll.qlRateHelperPillarDate(O51,Trigger),"--")</f>
        <v>--</v>
      </c>
      <c r="AA51" s="4" t="str">
        <f t="shared" si="2"/>
        <v/>
      </c>
      <c r="AB51" s="4" t="e">
        <v>#N/A</v>
      </c>
      <c r="AC51" s="4" t="e">
        <v>#N/A</v>
      </c>
      <c r="AD51" s="4" t="str">
        <f>IFERROR(_xll.qlRateHelperQuoteName(AB51,Trigger),"")</f>
        <v/>
      </c>
      <c r="AE51" s="70" t="str">
        <f>IFERROR(_xll.qlRateHelperRate(AB51,Trigger),"")</f>
        <v/>
      </c>
      <c r="AF51" s="104" t="str">
        <f>IF(ISERROR(_xll.qlSwapRateHelperSpread($AB51)),IF(ISERROR(_xll.qlFuturesRateHelperConvexityAdjustment($AB51)),"",_xll.qlFuturesRateHelperConvexityAdjustment($AB51)),_xll.qlSwapRateHelperSpread($AB51))</f>
        <v/>
      </c>
      <c r="AG51" s="5" t="str">
        <f>IFERROR(_xll.qlRateHelperEarliestDate(AB51,Trigger),"")</f>
        <v/>
      </c>
      <c r="AH51" s="5" t="str">
        <f>IFERROR(_xll.qlRateHelperPillarDate(AB51,Trigger),"")</f>
        <v/>
      </c>
      <c r="AI51" s="70" t="e">
        <v>#N/A</v>
      </c>
      <c r="AJ51" s="77" t="e">
        <v>#N/A</v>
      </c>
      <c r="AK51" s="46" t="e">
        <v>#N/A</v>
      </c>
      <c r="AL51" s="46" t="e">
        <v>#N/A</v>
      </c>
      <c r="AM51" s="172" t="e">
        <f t="shared" si="3"/>
        <v>#N/A</v>
      </c>
      <c r="AN51" s="46" t="e">
        <v>#N/A</v>
      </c>
      <c r="AO51" s="161" t="e">
        <f t="shared" si="4"/>
        <v>#N/A</v>
      </c>
    </row>
    <row r="52" spans="1:41" ht="11.25" customHeight="1" x14ac:dyDescent="0.2">
      <c r="A52" s="59" t="s">
        <v>116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USDAM3L23Y_S6L3L_linear_LCHQuote</v>
      </c>
      <c r="I52" s="59" t="str">
        <f t="shared" si="20"/>
        <v>USDAM3L23Y_S6L3L_cubic_LCHQuote</v>
      </c>
      <c r="J52" s="127">
        <v>0</v>
      </c>
      <c r="K52" s="64"/>
      <c r="L52" s="64"/>
      <c r="N52" s="10" t="str">
        <f t="shared" si="14"/>
        <v>BasSw</v>
      </c>
      <c r="O52" s="94" t="str">
        <f t="shared" ref="O52:P52" si="47">IF(ISBLANK(K56),"--",K56)</f>
        <v>--</v>
      </c>
      <c r="P52" s="94" t="str">
        <f t="shared" si="47"/>
        <v>--</v>
      </c>
      <c r="Q52" s="146" t="str">
        <f>IFERROR(_xll.qlRateHelperQuoteName(O52,Trigger),"--")</f>
        <v>--</v>
      </c>
      <c r="R52" s="146" t="str">
        <f>IFERROR(_xll.qlRateHelperQuoteName(P52,Trigger),"--")</f>
        <v>--</v>
      </c>
      <c r="S52" s="98" t="str">
        <f>IFERROR(_xll.qlRateHelperQuoteValue($O52,Trigger),"--")</f>
        <v>--</v>
      </c>
      <c r="T52" s="98" t="str">
        <f>IFERROR(_xll.qlRateHelperQuoteValue($P52,Trigger),"--")</f>
        <v>--</v>
      </c>
      <c r="U52" s="141" t="b">
        <v>0</v>
      </c>
      <c r="V52" s="94">
        <v>10</v>
      </c>
      <c r="W52" s="94">
        <v>1</v>
      </c>
      <c r="X52" s="99" t="str">
        <f>IFERROR(_xll.qlRateHelperEarliestDate(O52,Trigger),"--")</f>
        <v>--</v>
      </c>
      <c r="Y52" s="99" t="str">
        <f>IFERROR(_xll.qlRateHelperPillarDate(O52,Trigger),"--")</f>
        <v>--</v>
      </c>
      <c r="AA52" s="4" t="str">
        <f t="shared" si="2"/>
        <v/>
      </c>
      <c r="AB52" s="4" t="e">
        <v>#N/A</v>
      </c>
      <c r="AC52" s="4" t="e">
        <v>#N/A</v>
      </c>
      <c r="AD52" s="4" t="str">
        <f>IFERROR(_xll.qlRateHelperQuoteName(AB52,Trigger),"")</f>
        <v/>
      </c>
      <c r="AE52" s="70" t="str">
        <f>IFERROR(_xll.qlRateHelperRate(AB52,Trigger),"")</f>
        <v/>
      </c>
      <c r="AF52" s="104" t="str">
        <f>IF(ISERROR(_xll.qlSwapRateHelperSpread($AB52)),IF(ISERROR(_xll.qlFuturesRateHelperConvexityAdjustment($AB52)),"",_xll.qlFuturesRateHelperConvexityAdjustment($AB52)),_xll.qlSwapRateHelperSpread($AB52))</f>
        <v/>
      </c>
      <c r="AG52" s="5" t="str">
        <f>IFERROR(_xll.qlRateHelperEarliestDate(AB52,Trigger),"")</f>
        <v/>
      </c>
      <c r="AH52" s="5" t="str">
        <f>IFERROR(_xll.qlRateHelperPillarDate(AB52,Trigger),"")</f>
        <v/>
      </c>
      <c r="AI52" s="70" t="e">
        <v>#N/A</v>
      </c>
      <c r="AJ52" s="77" t="e">
        <v>#N/A</v>
      </c>
      <c r="AK52" s="46" t="e">
        <v>#N/A</v>
      </c>
      <c r="AL52" s="46" t="e">
        <v>#N/A</v>
      </c>
      <c r="AM52" s="172" t="e">
        <f t="shared" si="3"/>
        <v>#N/A</v>
      </c>
      <c r="AN52" s="46" t="e">
        <v>#N/A</v>
      </c>
      <c r="AO52" s="161" t="e">
        <f t="shared" si="4"/>
        <v>#N/A</v>
      </c>
    </row>
    <row r="53" spans="1:41" ht="11.25" customHeight="1" x14ac:dyDescent="0.2">
      <c r="A53" s="59" t="s">
        <v>116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USDAM3L24Y_S6L3L_linear_LCHQuote</v>
      </c>
      <c r="I53" s="59" t="str">
        <f t="shared" si="20"/>
        <v>USDAM3L24Y_S6L3L_cubic_LCHQuote</v>
      </c>
      <c r="J53" s="127">
        <v>0</v>
      </c>
      <c r="K53" s="64"/>
      <c r="L53" s="64"/>
      <c r="N53" s="10" t="str">
        <f t="shared" si="14"/>
        <v>BasSw</v>
      </c>
      <c r="O53" s="94" t="str">
        <f t="shared" ref="O53:P53" si="48">IF(ISBLANK(K57),"--",K57)</f>
        <v>--</v>
      </c>
      <c r="P53" s="94" t="str">
        <f t="shared" si="48"/>
        <v>--</v>
      </c>
      <c r="Q53" s="146" t="str">
        <f>IFERROR(_xll.qlRateHelperQuoteName(O53,Trigger),"--")</f>
        <v>--</v>
      </c>
      <c r="R53" s="146" t="str">
        <f>IFERROR(_xll.qlRateHelperQuoteName(P53,Trigger),"--")</f>
        <v>--</v>
      </c>
      <c r="S53" s="98" t="str">
        <f>IFERROR(_xll.qlRateHelperQuoteValue($O53,Trigger),"--")</f>
        <v>--</v>
      </c>
      <c r="T53" s="98" t="str">
        <f>IFERROR(_xll.qlRateHelperQuoteValue($P53,Trigger),"--")</f>
        <v>--</v>
      </c>
      <c r="U53" s="141" t="b">
        <v>0</v>
      </c>
      <c r="V53" s="94">
        <v>10</v>
      </c>
      <c r="W53" s="94">
        <v>1</v>
      </c>
      <c r="X53" s="99" t="str">
        <f>IFERROR(_xll.qlRateHelperEarliestDate(O53,Trigger),"--")</f>
        <v>--</v>
      </c>
      <c r="Y53" s="99" t="str">
        <f>IFERROR(_xll.qlRateHelperPillarDate(O53,Trigger),"--")</f>
        <v>--</v>
      </c>
      <c r="AA53" s="4" t="str">
        <f t="shared" si="2"/>
        <v/>
      </c>
      <c r="AB53" s="4" t="e">
        <v>#N/A</v>
      </c>
      <c r="AC53" s="4" t="e">
        <v>#N/A</v>
      </c>
      <c r="AD53" s="4" t="str">
        <f>IFERROR(_xll.qlRateHelperQuoteName(AB53,Trigger),"")</f>
        <v/>
      </c>
      <c r="AE53" s="70" t="str">
        <f>IFERROR(_xll.qlRateHelperRate(AB53,Trigger),"")</f>
        <v/>
      </c>
      <c r="AF53" s="104" t="str">
        <f>IF(ISERROR(_xll.qlSwapRateHelperSpread($AB53)),IF(ISERROR(_xll.qlFuturesRateHelperConvexityAdjustment($AB53)),"",_xll.qlFuturesRateHelperConvexityAdjustment($AB53)),_xll.qlSwapRateHelperSpread($AB53))</f>
        <v/>
      </c>
      <c r="AG53" s="5" t="str">
        <f>IFERROR(_xll.qlRateHelperEarliestDate(AB53,Trigger),"")</f>
        <v/>
      </c>
      <c r="AH53" s="5" t="str">
        <f>IFERROR(_xll.qlRateHelperPillarDate(AB53,Trigger),"")</f>
        <v/>
      </c>
      <c r="AI53" s="70" t="e">
        <v>#N/A</v>
      </c>
      <c r="AJ53" s="77" t="e">
        <v>#N/A</v>
      </c>
      <c r="AK53" s="46" t="e">
        <v>#N/A</v>
      </c>
      <c r="AL53" s="46" t="e">
        <v>#N/A</v>
      </c>
      <c r="AM53" s="172" t="e">
        <f t="shared" si="3"/>
        <v>#N/A</v>
      </c>
      <c r="AN53" s="46" t="e">
        <v>#N/A</v>
      </c>
      <c r="AO53" s="161" t="e">
        <f t="shared" si="4"/>
        <v>#N/A</v>
      </c>
    </row>
    <row r="54" spans="1:41" ht="11.25" customHeight="1" x14ac:dyDescent="0.2">
      <c r="A54" s="59" t="s">
        <v>116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USDAM3L25Y_S6L3L_linear_LCHQuote</v>
      </c>
      <c r="I54" s="59" t="str">
        <f t="shared" si="20"/>
        <v>USDAM3L25Y_S6L3L_cubic_LCHQuote</v>
      </c>
      <c r="J54" s="127">
        <v>0</v>
      </c>
      <c r="K54" s="64" t="str">
        <f>_xll.qlSwapRateHelper2(,$H54,2,$B54,Calendar,$D54,$E54,$F54,$G54,$J54,$C54,Discounting1,PillarDate,,Permanent,Trigger,ObjectOverwrite)</f>
        <v>obj_003f1#0002</v>
      </c>
      <c r="L54" s="64" t="str">
        <f>_xll.qlSwapRateHelper2(,$I54,2,$B54,Calendar,$D54,$E54,$F54,$G54,$J54,$C54,Discounting2,PillarDate,,Permanent,Trigger,ObjectOverwrite)</f>
        <v>obj_003fd#0002</v>
      </c>
      <c r="N54" s="10" t="str">
        <f t="shared" si="14"/>
        <v>BasSw</v>
      </c>
      <c r="O54" s="94" t="str">
        <f t="shared" ref="O54:P54" si="49">IF(ISBLANK(K58),"--",K58)</f>
        <v>--</v>
      </c>
      <c r="P54" s="94" t="str">
        <f t="shared" si="49"/>
        <v>--</v>
      </c>
      <c r="Q54" s="146" t="str">
        <f>IFERROR(_xll.qlRateHelperQuoteName(O54,Trigger),"--")</f>
        <v>--</v>
      </c>
      <c r="R54" s="146" t="str">
        <f>IFERROR(_xll.qlRateHelperQuoteName(P54,Trigger),"--")</f>
        <v>--</v>
      </c>
      <c r="S54" s="98" t="str">
        <f>IFERROR(_xll.qlRateHelperQuoteValue($O54,Trigger),"--")</f>
        <v>--</v>
      </c>
      <c r="T54" s="98" t="str">
        <f>IFERROR(_xll.qlRateHelperQuoteValue($P54,Trigger),"--")</f>
        <v>--</v>
      </c>
      <c r="U54" s="141" t="b">
        <v>0</v>
      </c>
      <c r="V54" s="94">
        <v>10</v>
      </c>
      <c r="W54" s="94">
        <v>1</v>
      </c>
      <c r="X54" s="99" t="str">
        <f>IFERROR(_xll.qlRateHelperEarliestDate(O54,Trigger),"--")</f>
        <v>--</v>
      </c>
      <c r="Y54" s="99" t="str">
        <f>IFERROR(_xll.qlRateHelperPillarDate(O54,Trigger),"--")</f>
        <v>--</v>
      </c>
      <c r="AA54" s="4" t="str">
        <f t="shared" si="2"/>
        <v/>
      </c>
      <c r="AB54" s="4" t="e">
        <v>#N/A</v>
      </c>
      <c r="AC54" s="4" t="e">
        <v>#N/A</v>
      </c>
      <c r="AD54" s="4" t="str">
        <f>IFERROR(_xll.qlRateHelperQuoteName(AB54,Trigger),"")</f>
        <v/>
      </c>
      <c r="AE54" s="70" t="str">
        <f>IFERROR(_xll.qlRateHelperRate(AB54,Trigger),"")</f>
        <v/>
      </c>
      <c r="AF54" s="104" t="str">
        <f>IF(ISERROR(_xll.qlSwapRateHelperSpread($AB54)),IF(ISERROR(_xll.qlFuturesRateHelperConvexityAdjustment($AB54)),"",_xll.qlFuturesRateHelperConvexityAdjustment($AB54)),_xll.qlSwapRateHelperSpread($AB54))</f>
        <v/>
      </c>
      <c r="AG54" s="5" t="str">
        <f>IFERROR(_xll.qlRateHelperEarliestDate(AB54,Trigger),"")</f>
        <v/>
      </c>
      <c r="AH54" s="5" t="str">
        <f>IFERROR(_xll.qlRateHelperPillarDate(AB54,Trigger),"")</f>
        <v/>
      </c>
      <c r="AI54" s="70" t="e">
        <v>#N/A</v>
      </c>
      <c r="AJ54" s="77" t="e">
        <v>#N/A</v>
      </c>
      <c r="AK54" s="46" t="e">
        <v>#N/A</v>
      </c>
      <c r="AL54" s="46" t="e">
        <v>#N/A</v>
      </c>
      <c r="AM54" s="172" t="e">
        <f t="shared" si="3"/>
        <v>#N/A</v>
      </c>
      <c r="AN54" s="46" t="e">
        <v>#N/A</v>
      </c>
      <c r="AO54" s="161" t="e">
        <f t="shared" si="4"/>
        <v>#N/A</v>
      </c>
    </row>
    <row r="55" spans="1:41" ht="11.25" customHeight="1" x14ac:dyDescent="0.2">
      <c r="A55" s="59" t="s">
        <v>116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USDAM3L26Y_S6L3L_linear_LCHQuote</v>
      </c>
      <c r="I55" s="59" t="str">
        <f t="shared" si="20"/>
        <v>USDAM3L26Y_S6L3L_cubic_LCHQuote</v>
      </c>
      <c r="J55" s="127">
        <v>0</v>
      </c>
      <c r="K55" s="64"/>
      <c r="L55" s="64"/>
      <c r="N55" s="10" t="str">
        <f t="shared" si="14"/>
        <v>BasSw</v>
      </c>
      <c r="O55" s="94" t="str">
        <f t="shared" ref="O55:P55" si="50">IF(ISBLANK(K59),"--",K59)</f>
        <v>obj_00407#0002</v>
      </c>
      <c r="P55" s="94" t="str">
        <f t="shared" si="50"/>
        <v>obj_003f2#0002</v>
      </c>
      <c r="Q55" s="146" t="str">
        <f>IFERROR(_xll.qlRateHelperQuoteName(O55,Trigger),"--")</f>
        <v>USDAM3L30Y_S6L3L_linear_LCHQuote</v>
      </c>
      <c r="R55" s="146" t="str">
        <f>IFERROR(_xll.qlRateHelperQuoteName(P55,Trigger),"--")</f>
        <v>USDAM3L30Y_S6L3L_cubic_LCHQuote</v>
      </c>
      <c r="S55" s="98">
        <f>IFERROR(_xll.qlRateHelperQuoteValue($O55,Trigger),"--")</f>
        <v>2.638549076292904E-2</v>
      </c>
      <c r="T55" s="98">
        <f>IFERROR(_xll.qlRateHelperQuoteValue($P55,Trigger),"--")</f>
        <v>2.6384673415452711E-2</v>
      </c>
      <c r="U55" s="141" t="b">
        <v>1</v>
      </c>
      <c r="V55" s="94">
        <v>10</v>
      </c>
      <c r="W55" s="94">
        <v>1</v>
      </c>
      <c r="X55" s="99">
        <f>IFERROR(_xll.qlRateHelperEarliestDate(O55,Trigger),"--")</f>
        <v>42338</v>
      </c>
      <c r="Y55" s="99">
        <f>IFERROR(_xll.qlRateHelperPillarDate(O55,Trigger),"--")</f>
        <v>53296</v>
      </c>
      <c r="AA55" s="4" t="str">
        <f t="shared" si="2"/>
        <v/>
      </c>
      <c r="AB55" s="4" t="e">
        <v>#N/A</v>
      </c>
      <c r="AC55" s="4" t="e">
        <v>#N/A</v>
      </c>
      <c r="AD55" s="4" t="str">
        <f>IFERROR(_xll.qlRateHelperQuoteName(AB55,Trigger),"")</f>
        <v/>
      </c>
      <c r="AE55" s="70" t="str">
        <f>IFERROR(_xll.qlRateHelperRate(AB55,Trigger),"")</f>
        <v/>
      </c>
      <c r="AF55" s="104" t="str">
        <f>IF(ISERROR(_xll.qlSwapRateHelperSpread($AB55)),IF(ISERROR(_xll.qlFuturesRateHelperConvexityAdjustment($AB55)),"",_xll.qlFuturesRateHelperConvexityAdjustment($AB55)),_xll.qlSwapRateHelperSpread($AB55))</f>
        <v/>
      </c>
      <c r="AG55" s="5" t="str">
        <f>IFERROR(_xll.qlRateHelperEarliestDate(AB55,Trigger),"")</f>
        <v/>
      </c>
      <c r="AH55" s="5" t="str">
        <f>IFERROR(_xll.qlRateHelperPillarDate(AB55,Trigger),"")</f>
        <v/>
      </c>
      <c r="AI55" s="70" t="e">
        <v>#N/A</v>
      </c>
      <c r="AJ55" s="77" t="e">
        <v>#N/A</v>
      </c>
      <c r="AK55" s="46" t="e">
        <v>#N/A</v>
      </c>
      <c r="AL55" s="46" t="e">
        <v>#N/A</v>
      </c>
      <c r="AM55" s="172" t="e">
        <f t="shared" si="3"/>
        <v>#N/A</v>
      </c>
      <c r="AN55" s="46" t="e">
        <v>#N/A</v>
      </c>
      <c r="AO55" s="161" t="e">
        <f t="shared" si="4"/>
        <v>#N/A</v>
      </c>
    </row>
    <row r="56" spans="1:41" ht="11.25" customHeight="1" x14ac:dyDescent="0.2">
      <c r="A56" s="59" t="s">
        <v>116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USDAM3L27Y_S6L3L_linear_LCHQuote</v>
      </c>
      <c r="I56" s="59" t="str">
        <f t="shared" si="20"/>
        <v>USDAM3L27Y_S6L3L_cubic_LCHQuote</v>
      </c>
      <c r="J56" s="127">
        <v>0</v>
      </c>
      <c r="K56" s="64"/>
      <c r="L56" s="64"/>
      <c r="N56" s="10" t="str">
        <f t="shared" si="14"/>
        <v>BasSw</v>
      </c>
      <c r="O56" s="94" t="str">
        <f t="shared" ref="O56:P56" si="51">IF(ISBLANK(K60),"--",K60)</f>
        <v>--</v>
      </c>
      <c r="P56" s="94" t="str">
        <f t="shared" si="51"/>
        <v>--</v>
      </c>
      <c r="Q56" s="146" t="str">
        <f>IFERROR(_xll.qlRateHelperQuoteName(O56,Trigger),"--")</f>
        <v>--</v>
      </c>
      <c r="R56" s="146" t="str">
        <f>IFERROR(_xll.qlRateHelperQuoteName(P56,Trigger),"--")</f>
        <v>--</v>
      </c>
      <c r="S56" s="98" t="str">
        <f>IFERROR(_xll.qlRateHelperQuoteValue($O56,Trigger),"--")</f>
        <v>--</v>
      </c>
      <c r="T56" s="98" t="str">
        <f>IFERROR(_xll.qlRateHelperQuoteValue($P56,Trigger),"--")</f>
        <v>--</v>
      </c>
      <c r="U56" s="141" t="b">
        <v>0</v>
      </c>
      <c r="V56" s="94">
        <v>10</v>
      </c>
      <c r="W56" s="94">
        <v>1</v>
      </c>
      <c r="X56" s="99" t="str">
        <f>IFERROR(_xll.qlRateHelperEarliestDate(O56,Trigger),"--")</f>
        <v>--</v>
      </c>
      <c r="Y56" s="99" t="str">
        <f>IFERROR(_xll.qlRateHelperPillarDate(O56,Trigger),"--")</f>
        <v>--</v>
      </c>
      <c r="AA56" s="4" t="str">
        <f t="shared" si="2"/>
        <v/>
      </c>
      <c r="AB56" s="4" t="e">
        <v>#N/A</v>
      </c>
      <c r="AC56" s="4" t="e">
        <v>#N/A</v>
      </c>
      <c r="AD56" s="4" t="str">
        <f>IFERROR(_xll.qlRateHelperQuoteName(AB56,Trigger),"")</f>
        <v/>
      </c>
      <c r="AE56" s="70" t="str">
        <f>IFERROR(_xll.qlRateHelperRate(AB56,Trigger),"")</f>
        <v/>
      </c>
      <c r="AF56" s="104" t="str">
        <f>IF(ISERROR(_xll.qlSwapRateHelperSpread($AB56)),IF(ISERROR(_xll.qlFuturesRateHelperConvexityAdjustment($AB56)),"",_xll.qlFuturesRateHelperConvexityAdjustment($AB56)),_xll.qlSwapRateHelperSpread($AB56))</f>
        <v/>
      </c>
      <c r="AG56" s="5" t="str">
        <f>IFERROR(_xll.qlRateHelperEarliestDate(AB56,Trigger),"")</f>
        <v/>
      </c>
      <c r="AH56" s="5" t="str">
        <f>IFERROR(_xll.qlRateHelperPillarDate(AB56,Trigger),"")</f>
        <v/>
      </c>
      <c r="AI56" s="70" t="e">
        <v>#N/A</v>
      </c>
      <c r="AJ56" s="77" t="e">
        <v>#N/A</v>
      </c>
      <c r="AK56" s="46" t="e">
        <v>#N/A</v>
      </c>
      <c r="AL56" s="46" t="e">
        <v>#N/A</v>
      </c>
      <c r="AM56" s="172" t="e">
        <f t="shared" si="3"/>
        <v>#N/A</v>
      </c>
      <c r="AN56" s="46" t="e">
        <v>#N/A</v>
      </c>
      <c r="AO56" s="161" t="e">
        <f t="shared" si="4"/>
        <v>#N/A</v>
      </c>
    </row>
    <row r="57" spans="1:41" ht="11.25" customHeight="1" x14ac:dyDescent="0.2">
      <c r="A57" s="59" t="s">
        <v>116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USDAM3L28Y_S6L3L_linear_LCHQuote</v>
      </c>
      <c r="I57" s="59" t="str">
        <f t="shared" si="20"/>
        <v>USDAM3L28Y_S6L3L_cubic_LCHQuote</v>
      </c>
      <c r="J57" s="127">
        <v>0</v>
      </c>
      <c r="K57" s="64"/>
      <c r="L57" s="64"/>
      <c r="N57" s="10" t="str">
        <f t="shared" si="14"/>
        <v>BasSw</v>
      </c>
      <c r="O57" s="94" t="str">
        <f t="shared" ref="O57:P57" si="52">IF(ISBLANK(K61),"--",K61)</f>
        <v>obj_003f9#0002</v>
      </c>
      <c r="P57" s="94" t="str">
        <f t="shared" si="52"/>
        <v>obj_003e0#0002</v>
      </c>
      <c r="Q57" s="146" t="str">
        <f>IFERROR(_xll.qlRateHelperQuoteName(O57,Trigger),"--")</f>
        <v>USDAM3L40Y_S6L3L_linear_LCHQuote</v>
      </c>
      <c r="R57" s="146" t="str">
        <f>IFERROR(_xll.qlRateHelperQuoteName(P57,Trigger),"--")</f>
        <v>USDAM3L40Y_S6L3L_cubic_LCHQuote</v>
      </c>
      <c r="S57" s="98">
        <f>IFERROR(_xll.qlRateHelperQuoteValue($O57,Trigger),"--")</f>
        <v>2.6965029680184199E-2</v>
      </c>
      <c r="T57" s="98">
        <f>IFERROR(_xll.qlRateHelperQuoteValue($P57,Trigger),"--")</f>
        <v>2.6964339102446826E-2</v>
      </c>
      <c r="U57" s="141" t="b">
        <v>1</v>
      </c>
      <c r="V57" s="94">
        <v>10</v>
      </c>
      <c r="W57" s="94">
        <v>1</v>
      </c>
      <c r="X57" s="99">
        <f>IFERROR(_xll.qlRateHelperEarliestDate(O57,Trigger),"--")</f>
        <v>42338</v>
      </c>
      <c r="Y57" s="99">
        <f>IFERROR(_xll.qlRateHelperPillarDate(O57,Trigger),"--")</f>
        <v>56948</v>
      </c>
      <c r="AA57" s="4" t="str">
        <f t="shared" si="2"/>
        <v/>
      </c>
      <c r="AB57" s="4" t="e">
        <v>#N/A</v>
      </c>
      <c r="AC57" s="4" t="e">
        <v>#N/A</v>
      </c>
      <c r="AD57" s="4" t="str">
        <f>IFERROR(_xll.qlRateHelperQuoteName(AB57,Trigger),"")</f>
        <v/>
      </c>
      <c r="AE57" s="70" t="str">
        <f>IFERROR(_xll.qlRateHelperRate(AB57,Trigger),"")</f>
        <v/>
      </c>
      <c r="AF57" s="104" t="str">
        <f>IF(ISERROR(_xll.qlSwapRateHelperSpread($AB57)),IF(ISERROR(_xll.qlFuturesRateHelperConvexityAdjustment($AB57)),"",_xll.qlFuturesRateHelperConvexityAdjustment($AB57)),_xll.qlSwapRateHelperSpread($AB57))</f>
        <v/>
      </c>
      <c r="AG57" s="5" t="str">
        <f>IFERROR(_xll.qlRateHelperEarliestDate(AB57,Trigger),"")</f>
        <v/>
      </c>
      <c r="AH57" s="5" t="str">
        <f>IFERROR(_xll.qlRateHelperPillarDate(AB57,Trigger),"")</f>
        <v/>
      </c>
      <c r="AI57" s="70" t="e">
        <v>#N/A</v>
      </c>
      <c r="AJ57" s="77" t="e">
        <v>#N/A</v>
      </c>
      <c r="AK57" s="46" t="e">
        <v>#N/A</v>
      </c>
      <c r="AL57" s="46" t="e">
        <v>#N/A</v>
      </c>
      <c r="AM57" s="172" t="e">
        <f t="shared" si="3"/>
        <v>#N/A</v>
      </c>
      <c r="AN57" s="46" t="e">
        <v>#N/A</v>
      </c>
      <c r="AO57" s="161" t="e">
        <f t="shared" si="4"/>
        <v>#N/A</v>
      </c>
    </row>
    <row r="58" spans="1:41" ht="11.25" customHeight="1" x14ac:dyDescent="0.2">
      <c r="A58" s="59" t="s">
        <v>116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USDAM3L29Y_S6L3L_linear_LCHQuote</v>
      </c>
      <c r="I58" s="59" t="str">
        <f t="shared" si="20"/>
        <v>USDAM3L29Y_S6L3L_cubic_LCHQuote</v>
      </c>
      <c r="J58" s="127">
        <v>0</v>
      </c>
      <c r="K58" s="64"/>
      <c r="L58" s="64"/>
      <c r="N58" s="10" t="str">
        <f t="shared" si="14"/>
        <v>BasSw</v>
      </c>
      <c r="O58" s="94" t="str">
        <f t="shared" ref="O58:P58" si="53">IF(ISBLANK(K62),"--",K62)</f>
        <v>obj_003d3#0002</v>
      </c>
      <c r="P58" s="94" t="str">
        <f t="shared" si="53"/>
        <v>obj_0040d#0002</v>
      </c>
      <c r="Q58" s="146" t="str">
        <f>IFERROR(_xll.qlRateHelperQuoteName(O58,Trigger),"--")</f>
        <v>USDAM3L50Y_S6L3L_linear_LCHQuote</v>
      </c>
      <c r="R58" s="146" t="str">
        <f>IFERROR(_xll.qlRateHelperQuoteName(P58,Trigger),"--")</f>
        <v>USDAM3L50Y_S6L3L_cubic_LCHQuote</v>
      </c>
      <c r="S58" s="98">
        <f>IFERROR(_xll.qlRateHelperQuoteValue($O58,Trigger),"--")</f>
        <v>2.7543460055610959E-2</v>
      </c>
      <c r="T58" s="98">
        <f>IFERROR(_xll.qlRateHelperQuoteValue($P58,Trigger),"--")</f>
        <v>2.754283329485822E-2</v>
      </c>
      <c r="U58" s="141" t="b">
        <v>1</v>
      </c>
      <c r="V58" s="94">
        <v>10</v>
      </c>
      <c r="W58" s="94">
        <v>1</v>
      </c>
      <c r="X58" s="99">
        <f>IFERROR(_xll.qlRateHelperEarliestDate(O58,Trigger),"--")</f>
        <v>42338</v>
      </c>
      <c r="Y58" s="99">
        <f>IFERROR(_xll.qlRateHelperPillarDate(O58,Trigger),"--")</f>
        <v>60601</v>
      </c>
      <c r="AA58" s="4" t="str">
        <f t="shared" si="2"/>
        <v/>
      </c>
      <c r="AB58" s="4" t="e">
        <v>#N/A</v>
      </c>
      <c r="AC58" s="4" t="e">
        <v>#N/A</v>
      </c>
      <c r="AD58" s="4" t="str">
        <f>IFERROR(_xll.qlRateHelperQuoteName(AB58,Trigger),"")</f>
        <v/>
      </c>
      <c r="AE58" s="70" t="str">
        <f>IFERROR(_xll.qlRateHelperRate(AB58,Trigger),"")</f>
        <v/>
      </c>
      <c r="AF58" s="104" t="str">
        <f>IF(ISERROR(_xll.qlSwapRateHelperSpread($AB58)),IF(ISERROR(_xll.qlFuturesRateHelperConvexityAdjustment($AB58)),"",_xll.qlFuturesRateHelperConvexityAdjustment($AB58)),_xll.qlSwapRateHelperSpread($AB58))</f>
        <v/>
      </c>
      <c r="AG58" s="5" t="str">
        <f>IFERROR(_xll.qlRateHelperEarliestDate(AB58,Trigger),"")</f>
        <v/>
      </c>
      <c r="AH58" s="5" t="str">
        <f>IFERROR(_xll.qlRateHelperPillarDate(AB58,Trigger),"")</f>
        <v/>
      </c>
      <c r="AI58" s="70" t="e">
        <v>#N/A</v>
      </c>
      <c r="AJ58" s="77" t="e">
        <v>#N/A</v>
      </c>
      <c r="AK58" s="46" t="e">
        <v>#N/A</v>
      </c>
      <c r="AL58" s="46" t="e">
        <v>#N/A</v>
      </c>
      <c r="AM58" s="172" t="e">
        <f t="shared" si="3"/>
        <v>#N/A</v>
      </c>
      <c r="AN58" s="46" t="e">
        <v>#N/A</v>
      </c>
      <c r="AO58" s="161" t="e">
        <f t="shared" si="4"/>
        <v>#N/A</v>
      </c>
    </row>
    <row r="59" spans="1:41" ht="11.25" customHeight="1" x14ac:dyDescent="0.2">
      <c r="A59" s="59" t="s">
        <v>116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USDAM3L30Y_S6L3L_linear_LCHQuote</v>
      </c>
      <c r="I59" s="59" t="str">
        <f t="shared" si="20"/>
        <v>USDAM3L30Y_S6L3L_cubic_LCHQuote</v>
      </c>
      <c r="J59" s="127">
        <v>0</v>
      </c>
      <c r="K59" s="64" t="str">
        <f>_xll.qlSwapRateHelper2(,$H59,2,$B59,Calendar,$D59,$E59,$F59,$G59,$J59,$C59,Discounting1,PillarDate,,Permanent,Trigger,ObjectOverwrite)</f>
        <v>obj_00407#0002</v>
      </c>
      <c r="L59" s="64" t="str">
        <f>_xll.qlSwapRateHelper2(,$I59,2,$B59,Calendar,$D59,$E59,$F59,$G59,$J59,$C59,Discounting2,PillarDate,,Permanent,Trigger,ObjectOverwrite)</f>
        <v>obj_003f2#0002</v>
      </c>
      <c r="N59" s="11" t="str">
        <f t="shared" si="14"/>
        <v>BasSw</v>
      </c>
      <c r="O59" s="95" t="str">
        <f t="shared" ref="O59:P59" si="54">IF(ISBLANK(K63),"--",K63)</f>
        <v>obj_003d2#0002</v>
      </c>
      <c r="P59" s="95" t="str">
        <f t="shared" si="54"/>
        <v>obj_00400#0002</v>
      </c>
      <c r="Q59" s="147" t="str">
        <f>IFERROR(_xll.qlRateHelperQuoteName(O59,Trigger),"--")</f>
        <v>USDAM3L60Y_S6L3L_linear_LCHQuote</v>
      </c>
      <c r="R59" s="147" t="str">
        <f>IFERROR(_xll.qlRateHelperQuoteName(P59,Trigger),"--")</f>
        <v>USDAM3L60Y_S6L3L_cubic_LCHQuote</v>
      </c>
      <c r="S59" s="101">
        <f>IFERROR(_xll.qlRateHelperQuoteValue($O59,Trigger),"--")</f>
        <v>2.8122179546207292E-2</v>
      </c>
      <c r="T59" s="101">
        <f>IFERROR(_xll.qlRateHelperQuoteValue($P59,Trigger),"--")</f>
        <v>2.8121669781503381E-2</v>
      </c>
      <c r="U59" s="144" t="b">
        <v>1</v>
      </c>
      <c r="V59" s="95">
        <v>10</v>
      </c>
      <c r="W59" s="95">
        <v>1</v>
      </c>
      <c r="X59" s="102">
        <f>IFERROR(_xll.qlRateHelperEarliestDate(O59,Trigger),"--")</f>
        <v>42338</v>
      </c>
      <c r="Y59" s="102">
        <f>IFERROR(_xll.qlRateHelperPillarDate(O59,Trigger),"--")</f>
        <v>64252</v>
      </c>
      <c r="AA59" s="6" t="str">
        <f t="shared" si="2"/>
        <v/>
      </c>
      <c r="AB59" s="6" t="e">
        <v>#N/A</v>
      </c>
      <c r="AC59" s="6" t="e">
        <v>#N/A</v>
      </c>
      <c r="AD59" s="6" t="str">
        <f>IFERROR(_xll.qlRateHelperQuoteName(AB59,Trigger),"")</f>
        <v/>
      </c>
      <c r="AE59" s="79" t="str">
        <f>IFERROR(_xll.qlRateHelperRate(AB59,Trigger),"")</f>
        <v/>
      </c>
      <c r="AF59" s="105" t="str">
        <f>IF(ISERROR(_xll.qlSwapRateHelperSpread($AB59)),IF(ISERROR(_xll.qlFuturesRateHelperConvexityAdjustment($AB59)),"",_xll.qlFuturesRateHelperConvexityAdjustment($AB59)),_xll.qlSwapRateHelperSpread($AB59))</f>
        <v/>
      </c>
      <c r="AG59" s="12" t="str">
        <f>IFERROR(_xll.qlRateHelperEarliestDate(AB59,Trigger),"")</f>
        <v/>
      </c>
      <c r="AH59" s="12" t="str">
        <f>IFERROR(_xll.qlRateHelperPillarDate(AB59,Trigger),"")</f>
        <v/>
      </c>
      <c r="AI59" s="79" t="e">
        <v>#N/A</v>
      </c>
      <c r="AJ59" s="78" t="e">
        <v>#N/A</v>
      </c>
      <c r="AK59" s="46" t="e">
        <v>#N/A</v>
      </c>
      <c r="AL59" s="46" t="e">
        <v>#N/A</v>
      </c>
      <c r="AM59" s="172" t="e">
        <f t="shared" si="3"/>
        <v>#N/A</v>
      </c>
      <c r="AN59" s="46" t="e">
        <v>#N/A</v>
      </c>
      <c r="AO59" s="161" t="e">
        <f t="shared" si="4"/>
        <v>#N/A</v>
      </c>
    </row>
    <row r="60" spans="1:41" ht="11.25" customHeight="1" x14ac:dyDescent="0.2">
      <c r="A60" s="59" t="s">
        <v>116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USDAM3L35Y_S6L3L_linear_LCHQuote</v>
      </c>
      <c r="I60" s="59" t="str">
        <f t="shared" si="20"/>
        <v>USDAM3L35Y_S6L3L_cubic_LCHQuote</v>
      </c>
      <c r="J60" s="127">
        <v>0</v>
      </c>
      <c r="K60" s="64"/>
      <c r="L60" s="64"/>
    </row>
    <row r="61" spans="1:41" ht="11.25" customHeight="1" x14ac:dyDescent="0.2">
      <c r="A61" s="59" t="s">
        <v>116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USDAM3L40Y_S6L3L_linear_LCHQuote</v>
      </c>
      <c r="I61" s="59" t="str">
        <f t="shared" si="20"/>
        <v>USDAM3L40Y_S6L3L_cubic_LCHQuote</v>
      </c>
      <c r="J61" s="127">
        <v>0</v>
      </c>
      <c r="K61" s="64" t="str">
        <f>_xll.qlSwapRateHelper2(,$H61,2,$B61,Calendar,$D61,$E61,$F61,$G61,$J61,$C61,Discounting1,PillarDate,,Permanent,Trigger,ObjectOverwrite)</f>
        <v>obj_003f9#0002</v>
      </c>
      <c r="L61" s="64" t="str">
        <f>_xll.qlSwapRateHelper2(,$I61,2,$B61,Calendar,$D61,$E61,$F61,$G61,$J61,$C61,Discounting2,PillarDate,,Permanent,Trigger,ObjectOverwrite)</f>
        <v>obj_003e0#0002</v>
      </c>
    </row>
    <row r="62" spans="1:41" ht="11.25" customHeight="1" x14ac:dyDescent="0.2">
      <c r="A62" s="59" t="s">
        <v>116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USDAM3L50Y_S6L3L_linear_LCHQuote</v>
      </c>
      <c r="I62" s="59" t="str">
        <f t="shared" si="20"/>
        <v>USDAM3L50Y_S6L3L_cubic_LCHQuote</v>
      </c>
      <c r="J62" s="125">
        <v>0</v>
      </c>
      <c r="K62" s="64" t="str">
        <f>_xll.qlSwapRateHelper2(,$H62,2,$B62,Calendar,$D62,$E62,$F62,$G62,$J62,$C62,Discounting1,PillarDate,,Permanent,Trigger,ObjectOverwrite)</f>
        <v>obj_003d3#0002</v>
      </c>
      <c r="L62" s="64" t="str">
        <f>_xll.qlSwapRateHelper2(,$I62,2,$B62,Calendar,$D62,$E62,$F62,$G62,$J62,$C62,Discounting2,PillarDate,,Permanent,Trigger,ObjectOverwrite)</f>
        <v>obj_0040d#0002</v>
      </c>
    </row>
    <row r="63" spans="1:41" ht="11.25" customHeight="1" x14ac:dyDescent="0.2">
      <c r="A63" s="1" t="s">
        <v>116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USDAM3L60Y_S6L3L_linear_LCHQuote</v>
      </c>
      <c r="I63" s="1" t="str">
        <f t="shared" si="20"/>
        <v>USDAM3L60Y_S6L3L_cubic_LCHQuote</v>
      </c>
      <c r="J63" s="128">
        <v>0</v>
      </c>
      <c r="K63" s="3" t="str">
        <f>_xll.qlSwapRateHelper2(,$H63,2,$B63,Calendar,$D63,$E63,$F63,$G63,$J63,$C63,Discounting1,PillarDate,,Permanent,Trigger,ObjectOverwrite)</f>
        <v>obj_003d2#0002</v>
      </c>
      <c r="L63" s="3" t="str">
        <f>_xll.qlSwapRateHelper2(,$I63,2,$B63,Calendar,$D63,$E63,$F63,$G63,$J63,$C63,Discounting2,PillarDate,,Permanent,Trigger,ObjectOverwrite)</f>
        <v>obj_00400#0002</v>
      </c>
    </row>
    <row r="64" spans="1:4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3:13" x14ac:dyDescent="0.2">
      <c r="M90" s="46" t="s">
        <v>36</v>
      </c>
    </row>
  </sheetData>
  <mergeCells count="1">
    <mergeCell ref="AQ2:AR2"/>
  </mergeCells>
  <dataValidations count="4">
    <dataValidation type="list" allowBlank="1" showInputMessage="1" showErrorMessage="1" sqref="AR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128</v>
      </c>
      <c r="AG1" s="178" t="s">
        <v>135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132</v>
      </c>
      <c r="Z2" s="73" t="s">
        <v>133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2">_xll.qlPiecewiseYieldCurveData(yieldcurve1_1M,Trigger)</f>
        <v>2.3469113149609281E-3</v>
      </c>
      <c r="AG2" s="76">
        <f t="array" ref="AG2:AG52">_xll.qlPiecewiseYieldCurveData(yieldcurve2_1M,Trigger)</f>
        <v>1</v>
      </c>
      <c r="AJ2" s="46" t="s">
        <v>136</v>
      </c>
      <c r="AL2" s="46" t="s">
        <v>137</v>
      </c>
      <c r="AN2" s="218" t="s">
        <v>84</v>
      </c>
      <c r="AO2" s="219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IF(ReportQuoteOverwrite,Currency&amp;$B3&amp;"D"&amp;ReportQuoteSuffix,Currency&amp;$B3&amp;"D"&amp;QuoteSuffix)</f>
        <v>USD1MD_LCHQuote</v>
      </c>
      <c r="I3" s="124"/>
      <c r="J3" s="3" t="str">
        <f>_xll.qlDepositRateHelper(,H3,G3,Permanent,Trigger,ObjectOverwrite)</f>
        <v>obj_004a0#0002</v>
      </c>
      <c r="K3" s="3" t="str">
        <f>J3</f>
        <v>obj_004a0#0002</v>
      </c>
      <c r="L3" s="49"/>
      <c r="M3" s="10" t="str">
        <f>A3</f>
        <v>Dp</v>
      </c>
      <c r="N3" s="94" t="str">
        <f>IF(ISBLANK(J3),"--",J3)</f>
        <v>obj_004a0#0002</v>
      </c>
      <c r="O3" s="94" t="str">
        <f>IF(ISBLANK(K3),"--",K3)</f>
        <v>obj_004a0#0002</v>
      </c>
      <c r="P3" s="146" t="str">
        <f>IFERROR(_xll.qlRateHelperQuoteName(N3,Trigger),"--")</f>
        <v>USD1MD_LCHQuote</v>
      </c>
      <c r="Q3" s="98">
        <f>IFERROR(_xll.qlRateHelperQuoteValue($N3,Trigger),"--")</f>
        <v>2.3149999999999998E-3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42335</v>
      </c>
      <c r="V3" s="99">
        <f>IFERROR(_xll.qlRateHelperPillarDate(N3,Trigger),"--")</f>
        <v>42367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obj_004a0</v>
      </c>
      <c r="Z3" s="4" t="str">
        <f t="array" ref="Z3:Z52">_xll.qlRateHelperSelection(_xll.ohFilter(RateHelpers2,IncludeFlag),_xll.ohFilter(Priority,IncludeFlag),$AO$3,$AO$4,$AO$5,$AO$6,_xll.ohFilter(MinDistance,IncludeFlag),Trigger)</f>
        <v>obj_004a0</v>
      </c>
      <c r="AA3" s="4" t="str">
        <f>IFERROR(_xll.qlRateHelperQuoteName(Y3,Trigger),"")</f>
        <v>USD1MD_LCHQuote</v>
      </c>
      <c r="AB3" s="70">
        <f>IFERROR(_xll.qlRateHelperRate(Y3,Trigger),"")</f>
        <v>2.3149999999999998E-3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42335</v>
      </c>
      <c r="AE3" s="5">
        <f>IFERROR(_xll.qlRateHelperPillarDate(Y3,Trigger),"")</f>
        <v>42367</v>
      </c>
      <c r="AF3" s="70">
        <v>2.3469113149609281E-3</v>
      </c>
      <c r="AG3" s="77">
        <v>0.99978140749836097</v>
      </c>
      <c r="AH3" s="169">
        <f t="array" ref="AH3:AH52">_xll.ohFilter([1]REP00100!$C$2:$C$2000,([1]REP00100!$A$2:$A$2000="USD_LIBOR_1M_EOD"))</f>
        <v>42355</v>
      </c>
      <c r="AI3" s="170">
        <f t="array" ref="AI3:AI52">_xll.ohFilter([1]REP00100!$E$2:$E$2000,([1]REP00100!$A$2:$A$2000="USD_LIBOR_1M_EOD"))</f>
        <v>1.9997314849049199E-3</v>
      </c>
      <c r="AJ3" s="172">
        <f t="shared" ref="AJ3:AJ52" si="1">AF3-AI3</f>
        <v>3.4717983005600828E-4</v>
      </c>
      <c r="AK3" s="80">
        <f t="array" ref="AK3:AK52">_xll.ohFilter([1]REP00101!$F$2:$F$2000,([1]REP00101!$A$2:$A$2000="USD_LIBOR_1M_EOD"))</f>
        <v>0.99981374099086595</v>
      </c>
      <c r="AL3" s="161">
        <f t="shared" ref="AL3:AL52" si="2">AG3-AK3</f>
        <v>-3.2333492504976746E-5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103" t="s">
        <v>115</v>
      </c>
      <c r="H4" s="103" t="s">
        <v>155</v>
      </c>
      <c r="I4" s="103" t="s">
        <v>158</v>
      </c>
      <c r="L4" s="48"/>
      <c r="M4" s="68" t="str">
        <f t="shared" ref="M4:M14" si="3">A6</f>
        <v>Sw</v>
      </c>
      <c r="N4" s="131" t="str">
        <f t="shared" ref="N4:O14" si="4">IF(ISBLANK(J6),"--",J6)</f>
        <v>obj_0048d#0002</v>
      </c>
      <c r="O4" s="131" t="str">
        <f t="shared" si="4"/>
        <v>obj_0048d#0002</v>
      </c>
      <c r="P4" s="145" t="str">
        <f>IFERROR(_xll.qlRateHelperQuoteName(N4,Trigger),"--")</f>
        <v>USD2X1S_LCHQuote</v>
      </c>
      <c r="Q4" s="133">
        <f>IFERROR(_xll.qlRateHelperQuoteValue($N4,Trigger),"--")</f>
        <v>3.0099999999999992E-3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42338</v>
      </c>
      <c r="V4" s="134">
        <f>IFERROR(_xll.qlRateHelperPillarDate(N4,Trigger),"--")</f>
        <v>42398</v>
      </c>
      <c r="X4" s="4" t="str">
        <f t="shared" si="0"/>
        <v>Sw</v>
      </c>
      <c r="Y4" s="4" t="str">
        <v>obj_0048d</v>
      </c>
      <c r="Z4" s="4" t="str">
        <v>obj_0048d</v>
      </c>
      <c r="AA4" s="4" t="str">
        <f>IFERROR(_xll.qlRateHelperQuoteName(Y4,Trigger),"")</f>
        <v>USD2X1S_LCHQuote</v>
      </c>
      <c r="AB4" s="70">
        <f>IFERROR(_xll.qlRateHelperRate(Y4,Trigger),"")</f>
        <v>3.0099999999999992E-3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42338</v>
      </c>
      <c r="AE4" s="5">
        <f>IFERROR(_xll.qlRateHelperPillarDate(Y4,Trigger),"")</f>
        <v>42398</v>
      </c>
      <c r="AF4" s="70">
        <v>2.9859286708755553E-3</v>
      </c>
      <c r="AG4" s="77">
        <v>0.99946955373685797</v>
      </c>
      <c r="AH4" s="169">
        <v>42388</v>
      </c>
      <c r="AI4" s="170">
        <v>2.5070396773826699E-3</v>
      </c>
      <c r="AJ4" s="172">
        <f t="shared" si="1"/>
        <v>4.7888899349288541E-4</v>
      </c>
      <c r="AK4" s="80">
        <v>0.99953990954974503</v>
      </c>
      <c r="AL4" s="161">
        <f t="shared" si="2"/>
        <v>-7.035581288705739E-5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132</v>
      </c>
      <c r="K5" s="65" t="s">
        <v>133</v>
      </c>
      <c r="L5" s="48"/>
      <c r="M5" s="10" t="str">
        <f t="shared" si="3"/>
        <v>Sw</v>
      </c>
      <c r="N5" s="94" t="str">
        <f t="shared" si="4"/>
        <v>obj_00486#0002</v>
      </c>
      <c r="O5" s="94" t="str">
        <f t="shared" si="4"/>
        <v>obj_00486#0002</v>
      </c>
      <c r="P5" s="146" t="str">
        <f>IFERROR(_xll.qlRateHelperQuoteName(N5,Trigger),"--")</f>
        <v>USD3X1S_LCHQuote</v>
      </c>
      <c r="Q5" s="98">
        <f>IFERROR(_xll.qlRateHelperQuoteValue($N5,Trigger),"--")</f>
        <v>3.4099999999999998E-3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42338</v>
      </c>
      <c r="V5" s="99">
        <f>IFERROR(_xll.qlRateHelperPillarDate(N5,Trigger),"--")</f>
        <v>42429</v>
      </c>
      <c r="X5" s="4" t="str">
        <f t="shared" si="0"/>
        <v>Sw</v>
      </c>
      <c r="Y5" s="4" t="str">
        <v>obj_00486</v>
      </c>
      <c r="Z5" s="4" t="str">
        <v>obj_00486</v>
      </c>
      <c r="AA5" s="4" t="str">
        <f>IFERROR(_xll.qlRateHelperQuoteName(Y5,Trigger),"")</f>
        <v>USD3X1S_LCHQuote</v>
      </c>
      <c r="AB5" s="70">
        <f>IFERROR(_xll.qlRateHelperRate(Y5,Trigger),"")</f>
        <v>3.4099999999999998E-3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42338</v>
      </c>
      <c r="AE5" s="5">
        <f>IFERROR(_xll.qlRateHelperPillarDate(Y5,Trigger),"")</f>
        <v>42429</v>
      </c>
      <c r="AF5" s="70">
        <v>3.3838069588249522E-3</v>
      </c>
      <c r="AG5" s="77">
        <v>0.99911282455641393</v>
      </c>
      <c r="AH5" s="169">
        <v>42417</v>
      </c>
      <c r="AI5" s="170">
        <v>2.8917394710604701E-3</v>
      </c>
      <c r="AJ5" s="172">
        <f t="shared" si="1"/>
        <v>4.9206748776448213E-4</v>
      </c>
      <c r="AK5" s="80">
        <v>0.99924095750820496</v>
      </c>
      <c r="AL5" s="161">
        <f t="shared" si="2"/>
        <v>-1.281329517910379E-4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IF(ReportQuoteOverwrite,Currency&amp;$H$4&amp;$I$4&amp;SUBSTITUTE(B6,"12M","1Y")&amp;ReportQuoteSuffix,Currency&amp;SUBSTITUTE($B6,"M","")&amp;$G$4&amp;QuoteSuffix)</f>
        <v>USD2X1S_LCHQuote</v>
      </c>
      <c r="I6" s="126">
        <v>0</v>
      </c>
      <c r="J6" s="64" t="str">
        <f>_xll.qlSwapRateHelper2(,$H6,2,$B6,Calendar,$D6,$E6,$F6,$G6,$I6,$C6,Discounting1,PillarDate,,Permanent,Trigger,ObjectOverwrite)</f>
        <v>obj_0048d#0002</v>
      </c>
      <c r="K6" s="64" t="str">
        <f>J6</f>
        <v>obj_0048d#0002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obj_00482</v>
      </c>
      <c r="Z6" s="4" t="str">
        <v>obj_00482</v>
      </c>
      <c r="AA6" s="4" t="str">
        <f>IFERROR(_xll.qlRateHelperQuoteName(Y6,Trigger),"")</f>
        <v>USD6X1S_LCHQuote</v>
      </c>
      <c r="AB6" s="70">
        <f>IFERROR(_xll.qlRateHelperRate(Y6,Trigger),"")</f>
        <v>4.2800000000000008E-3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42338</v>
      </c>
      <c r="AE6" s="5">
        <f>IFERROR(_xll.qlRateHelperPillarDate(Y6,Trigger),"")</f>
        <v>42521</v>
      </c>
      <c r="AF6" s="70">
        <v>4.2770313388208019E-3</v>
      </c>
      <c r="AG6" s="77">
        <v>0.99780046698882141</v>
      </c>
      <c r="AH6" s="169">
        <v>42507</v>
      </c>
      <c r="AI6" s="170">
        <v>3.7468287072873799E-3</v>
      </c>
      <c r="AJ6" s="172">
        <f t="shared" si="1"/>
        <v>5.3020263153342193E-4</v>
      </c>
      <c r="AK6" s="80">
        <v>0.99809406946625701</v>
      </c>
      <c r="AL6" s="161">
        <f t="shared" si="2"/>
        <v>-2.9360247743559498E-4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USD3X1S_LCHQuote</v>
      </c>
      <c r="I7" s="127">
        <v>0</v>
      </c>
      <c r="J7" s="64" t="str">
        <f>_xll.qlSwapRateHelper2(,$H7,2,$B7,Calendar,$D7,$E7,$F7,$G7,$I7,$C7,Discounting1,PillarDate,,Permanent,Trigger,ObjectOverwrite)</f>
        <v>obj_00486#0002</v>
      </c>
      <c r="K7" s="64" t="str">
        <f t="shared" ref="K7:K16" si="7">J7</f>
        <v>obj_00486#0002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obj_00485</v>
      </c>
      <c r="Z7" s="4" t="str">
        <v>obj_00485</v>
      </c>
      <c r="AA7" s="4" t="str">
        <f>IFERROR(_xll.qlRateHelperQuoteName(Y7,Trigger),"")</f>
        <v>USD9X1S_LCHQuote</v>
      </c>
      <c r="AB7" s="70">
        <f>IFERROR(_xll.qlRateHelperRate(Y7,Trigger),"")</f>
        <v>5.0699999999999999E-3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42338</v>
      </c>
      <c r="AE7" s="5">
        <f>IFERROR(_xll.qlRateHelperPillarDate(Y7,Trigger),"")</f>
        <v>42612</v>
      </c>
      <c r="AF7" s="70">
        <v>5.0780797499602719E-3</v>
      </c>
      <c r="AG7" s="77">
        <v>0.99612743716589425</v>
      </c>
      <c r="AH7" s="169">
        <v>42599</v>
      </c>
      <c r="AI7" s="170">
        <v>4.5434500088747699E-3</v>
      </c>
      <c r="AJ7" s="172">
        <f t="shared" si="1"/>
        <v>5.34629741085502E-4</v>
      </c>
      <c r="AK7" s="80">
        <v>0.99654725886649997</v>
      </c>
      <c r="AL7" s="161">
        <f t="shared" si="2"/>
        <v>-4.1982170060572699E-4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USD4X1S_LCHQuote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obj_00482#0002</v>
      </c>
      <c r="O8" s="94" t="str">
        <f t="shared" si="4"/>
        <v>obj_00482#0002</v>
      </c>
      <c r="P8" s="146" t="str">
        <f>IFERROR(_xll.qlRateHelperQuoteName(N8,Trigger),"--")</f>
        <v>USD6X1S_LCHQuote</v>
      </c>
      <c r="Q8" s="98">
        <f>IFERROR(_xll.qlRateHelperQuoteValue($N8,Trigger),"--")</f>
        <v>4.2800000000000008E-3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42338</v>
      </c>
      <c r="V8" s="99">
        <f>IFERROR(_xll.qlRateHelperPillarDate(N8,Trigger),"--")</f>
        <v>42521</v>
      </c>
      <c r="X8" s="4" t="str">
        <f t="shared" si="0"/>
        <v>Sw</v>
      </c>
      <c r="Y8" s="4" t="str">
        <v>obj_00487</v>
      </c>
      <c r="Z8" s="4" t="str">
        <v>obj_00487</v>
      </c>
      <c r="AA8" s="4" t="str">
        <f>IFERROR(_xll.qlRateHelperQuoteName(Y8,Trigger),"")</f>
        <v>USD12X1S_LCHQuote</v>
      </c>
      <c r="AB8" s="70">
        <f>IFERROR(_xll.qlRateHelperRate(Y8,Trigger),"")</f>
        <v>5.7800000000000004E-3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42338</v>
      </c>
      <c r="AE8" s="5">
        <f>IFERROR(_xll.qlRateHelperPillarDate(Y8,Trigger),"")</f>
        <v>42704</v>
      </c>
      <c r="AF8" s="70">
        <v>5.7949780561585918E-3</v>
      </c>
      <c r="AG8" s="77">
        <v>0.99412858927246439</v>
      </c>
      <c r="AH8" s="169">
        <v>42691</v>
      </c>
      <c r="AI8" s="170">
        <v>5.3071188501061101E-3</v>
      </c>
      <c r="AJ8" s="172">
        <f t="shared" si="1"/>
        <v>4.8785920605248171E-4</v>
      </c>
      <c r="AK8" s="80">
        <v>0.99463638339829996</v>
      </c>
      <c r="AL8" s="161">
        <f t="shared" si="2"/>
        <v>-5.0779412583557004E-4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USD5X1S_LCHQuote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obj_0047e</v>
      </c>
      <c r="Z9" s="4" t="str">
        <v>obj_00452</v>
      </c>
      <c r="AA9" s="4" t="str">
        <f>IFERROR(_xll.qlRateHelperQuoteName(Y9,Trigger),"")</f>
        <v>USDAM3L2Y_LCHQuote</v>
      </c>
      <c r="AB9" s="70">
        <f>IFERROR(_xll.qlRateHelperRate(Y9,Trigger),"")</f>
        <v>9.7220000000000015E-3</v>
      </c>
      <c r="AC9" s="104">
        <f>IF(ISERROR(_xll.qlSwapRateHelperSpread($Y9)),IF(ISERROR(_xll.qlFuturesRateHelperConvexityAdjustment($Y9)),"",_xll.qlFuturesRateHelperConvexityAdjustment($Y9)),_xll.qlSwapRateHelperSpread($Y9))</f>
        <v>1.0625000000000001E-3</v>
      </c>
      <c r="AD9" s="5">
        <f>IFERROR(_xll.qlRateHelperEarliestDate(Y9,Trigger),"")</f>
        <v>42338</v>
      </c>
      <c r="AE9" s="5">
        <f>IFERROR(_xll.qlRateHelperPillarDate(Y9,Trigger),"")</f>
        <v>43069</v>
      </c>
      <c r="AF9" s="70">
        <v>8.7051931404655506E-3</v>
      </c>
      <c r="AG9" s="77">
        <v>0.98260113513538072</v>
      </c>
      <c r="AH9" s="169">
        <v>43056</v>
      </c>
      <c r="AI9" s="170">
        <v>8.3324844990752094E-3</v>
      </c>
      <c r="AJ9" s="172">
        <f t="shared" si="1"/>
        <v>3.7270864139034125E-4</v>
      </c>
      <c r="AK9" s="80">
        <v>0.98336279563020801</v>
      </c>
      <c r="AL9" s="161">
        <f t="shared" si="2"/>
        <v>-7.6166049482728759E-4</v>
      </c>
      <c r="AO9" s="214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obj_00482#0002</v>
      </c>
      <c r="K10" s="64" t="str">
        <f t="shared" si="7"/>
        <v>obj_00482#0002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obj_00463</v>
      </c>
      <c r="Z10" s="4" t="str">
        <v>obj_0046f</v>
      </c>
      <c r="AA10" s="4" t="str">
        <f>IFERROR(_xll.qlRateHelperQuoteName(Y10,Trigger),"")</f>
        <v>USDAM3L3Y_LCHQuote</v>
      </c>
      <c r="AB10" s="70">
        <f>IFERROR(_xll.qlRateHelperRate(Y10,Trigger),"")</f>
        <v>1.2281E-2</v>
      </c>
      <c r="AC10" s="104">
        <f>IF(ISERROR(_xll.qlSwapRateHelperSpread($Y10)),IF(ISERROR(_xll.qlFuturesRateHelperConvexityAdjustment($Y10)),"",_xll.qlFuturesRateHelperConvexityAdjustment($Y10)),_xll.qlSwapRateHelperSpread($Y10))</f>
        <v>1.1624999999999999E-3</v>
      </c>
      <c r="AD10" s="5">
        <f>IFERROR(_xll.qlRateHelperEarliestDate(Y10,Trigger),"")</f>
        <v>42338</v>
      </c>
      <c r="AE10" s="5">
        <f>IFERROR(_xll.qlRateHelperPillarDate(Y10,Trigger),"")</f>
        <v>43434</v>
      </c>
      <c r="AF10" s="70">
        <v>1.1199915960243872E-2</v>
      </c>
      <c r="AG10" s="77">
        <v>0.96678048478671541</v>
      </c>
      <c r="AH10" s="169">
        <v>43423</v>
      </c>
      <c r="AI10" s="170">
        <v>1.10237809153501E-2</v>
      </c>
      <c r="AJ10" s="172">
        <f t="shared" si="1"/>
        <v>1.7613504489377187E-4</v>
      </c>
      <c r="AK10" s="80">
        <v>0.96726669020201095</v>
      </c>
      <c r="AL10" s="161">
        <f t="shared" si="2"/>
        <v>-4.8620541529553751E-4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USD7X1S_LCHQuote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obj_00485#0002</v>
      </c>
      <c r="O11" s="94" t="str">
        <f t="shared" si="4"/>
        <v>obj_00485#0002</v>
      </c>
      <c r="P11" s="146" t="str">
        <f>IFERROR(_xll.qlRateHelperQuoteName(N11,Trigger),"--")</f>
        <v>USD9X1S_LCHQuote</v>
      </c>
      <c r="Q11" s="98">
        <f>IFERROR(_xll.qlRateHelperQuoteValue($N11,Trigger),"--")</f>
        <v>5.0699999999999999E-3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42338</v>
      </c>
      <c r="V11" s="99">
        <f>IFERROR(_xll.qlRateHelperPillarDate(N11,Trigger),"--")</f>
        <v>42612</v>
      </c>
      <c r="X11" s="4" t="str">
        <f t="shared" si="0"/>
        <v>BasSw</v>
      </c>
      <c r="Y11" s="4" t="str">
        <v>obj_00455</v>
      </c>
      <c r="Z11" s="4" t="str">
        <v>obj_0045b</v>
      </c>
      <c r="AA11" s="4" t="str">
        <f>IFERROR(_xll.qlRateHelperQuoteName(Y11,Trigger),"")</f>
        <v>USDAM3L4Y_LCHQuote</v>
      </c>
      <c r="AB11" s="70">
        <f>IFERROR(_xll.qlRateHelperRate(Y11,Trigger),"")</f>
        <v>1.4254500000000002E-2</v>
      </c>
      <c r="AC11" s="104">
        <f>IF(ISERROR(_xll.qlSwapRateHelperSpread($Y11)),IF(ISERROR(_xll.qlFuturesRateHelperConvexityAdjustment($Y11)),"",_xll.qlFuturesRateHelperConvexityAdjustment($Y11)),_xll.qlSwapRateHelperSpread($Y11))</f>
        <v>1.25E-3</v>
      </c>
      <c r="AD11" s="5">
        <f>IFERROR(_xll.qlRateHelperEarliestDate(Y11,Trigger),"")</f>
        <v>42338</v>
      </c>
      <c r="AE11" s="5">
        <f>IFERROR(_xll.qlRateHelperPillarDate(Y11,Trigger),"")</f>
        <v>43798</v>
      </c>
      <c r="AF11" s="70">
        <v>1.312340772942373E-2</v>
      </c>
      <c r="AG11" s="77">
        <v>0.94868896503373101</v>
      </c>
      <c r="AH11" s="169">
        <v>43787</v>
      </c>
      <c r="AI11" s="170">
        <v>1.31333444714841E-2</v>
      </c>
      <c r="AJ11" s="172">
        <f t="shared" si="1"/>
        <v>-9.9367420603700685E-6</v>
      </c>
      <c r="AK11" s="80">
        <v>0.94861813741429801</v>
      </c>
      <c r="AL11" s="161">
        <f t="shared" si="2"/>
        <v>7.0827619433000422E-5</v>
      </c>
      <c r="AO11" s="214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USD8X1S_LCHQuote</v>
      </c>
      <c r="I12" s="127">
        <v>0</v>
      </c>
      <c r="J12" s="64"/>
      <c r="K12" s="64"/>
      <c r="L12" s="48" t="s">
        <v>36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obj_00467</v>
      </c>
      <c r="Z12" s="4" t="str">
        <v>obj_00473</v>
      </c>
      <c r="AA12" s="4" t="str">
        <f>IFERROR(_xll.qlRateHelperQuoteName(Y12,Trigger),"")</f>
        <v>USDAM3L5Y_LCHQuote</v>
      </c>
      <c r="AB12" s="70">
        <f>IFERROR(_xll.qlRateHelperRate(Y12,Trigger),"")</f>
        <v>1.5780499999999999E-2</v>
      </c>
      <c r="AC12" s="104">
        <f>IF(ISERROR(_xll.qlSwapRateHelperSpread($Y12)),IF(ISERROR(_xll.qlFuturesRateHelperConvexityAdjustment($Y12)),"",_xll.qlFuturesRateHelperConvexityAdjustment($Y12)),_xll.qlSwapRateHelperSpread($Y12))</f>
        <v>1.3125000000000001E-3</v>
      </c>
      <c r="AD12" s="5">
        <f>IFERROR(_xll.qlRateHelperEarliestDate(Y12,Trigger),"")</f>
        <v>42338</v>
      </c>
      <c r="AE12" s="5">
        <f>IFERROR(_xll.qlRateHelperPillarDate(Y12,Trigger),"")</f>
        <v>44165</v>
      </c>
      <c r="AF12" s="70">
        <v>1.4623862205512136E-2</v>
      </c>
      <c r="AG12" s="77">
        <v>0.92922814259496878</v>
      </c>
      <c r="AH12" s="169">
        <v>44152</v>
      </c>
      <c r="AI12" s="170">
        <v>1.48626447293704E-2</v>
      </c>
      <c r="AJ12" s="172">
        <f t="shared" si="1"/>
        <v>-2.3878252385826394E-4</v>
      </c>
      <c r="AK12" s="80">
        <v>0.92815827176951904</v>
      </c>
      <c r="AL12" s="161">
        <f t="shared" si="2"/>
        <v>1.0698708254497369E-3</v>
      </c>
      <c r="AO12" s="214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obj_00485#0002</v>
      </c>
      <c r="K13" s="64" t="str">
        <f t="shared" si="7"/>
        <v>obj_00485#0002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obj_0046c</v>
      </c>
      <c r="Z13" s="4" t="str">
        <v>obj_00460</v>
      </c>
      <c r="AA13" s="4" t="str">
        <f>IFERROR(_xll.qlRateHelperQuoteName(Y13,Trigger),"")</f>
        <v>USDAM3L6Y_LCHQuote</v>
      </c>
      <c r="AB13" s="70">
        <f>IFERROR(_xll.qlRateHelperRate(Y13,Trigger),"")</f>
        <v>1.71755E-2</v>
      </c>
      <c r="AC13" s="104">
        <f>IF(ISERROR(_xll.qlSwapRateHelperSpread($Y13)),IF(ISERROR(_xll.qlFuturesRateHelperConvexityAdjustment($Y13)),"",_xll.qlFuturesRateHelperConvexityAdjustment($Y13)),_xll.qlSwapRateHelperSpread($Y13))</f>
        <v>1.325E-3</v>
      </c>
      <c r="AD13" s="5">
        <f>IFERROR(_xll.qlRateHelperEarliestDate(Y13,Trigger),"")</f>
        <v>42338</v>
      </c>
      <c r="AE13" s="5">
        <f>IFERROR(_xll.qlRateHelperPillarDate(Y13,Trigger),"")</f>
        <v>44530</v>
      </c>
      <c r="AF13" s="70">
        <v>1.6052262394160934E-2</v>
      </c>
      <c r="AG13" s="77">
        <v>0.9078974162652157</v>
      </c>
      <c r="AH13" s="169">
        <v>44517</v>
      </c>
      <c r="AI13" s="170">
        <v>1.64013102891702E-2</v>
      </c>
      <c r="AJ13" s="172">
        <f t="shared" si="1"/>
        <v>-3.4904789500926625E-4</v>
      </c>
      <c r="AK13" s="80">
        <v>0.90604043335068096</v>
      </c>
      <c r="AL13" s="161">
        <f t="shared" si="2"/>
        <v>1.8569829145347327E-3</v>
      </c>
      <c r="AO13" s="214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USD10X1S_LCHQuote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obj_00487#0002</v>
      </c>
      <c r="O14" s="95" t="str">
        <f t="shared" si="4"/>
        <v>obj_00487#0002</v>
      </c>
      <c r="P14" s="147" t="str">
        <f>IFERROR(_xll.qlRateHelperQuoteName(N14,Trigger),"--")</f>
        <v>USD12X1S_LCHQuote</v>
      </c>
      <c r="Q14" s="101">
        <f>IFERROR(_xll.qlRateHelperQuoteValue($N14,Trigger),"--")</f>
        <v>5.7800000000000004E-3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42338</v>
      </c>
      <c r="V14" s="102">
        <f>IFERROR(_xll.qlRateHelperPillarDate(N14,Trigger),"--")</f>
        <v>42704</v>
      </c>
      <c r="X14" s="4" t="str">
        <f t="shared" si="0"/>
        <v>BasSw</v>
      </c>
      <c r="Y14" s="4" t="str">
        <v>obj_0045c</v>
      </c>
      <c r="Z14" s="4" t="str">
        <v>obj_0045e</v>
      </c>
      <c r="AA14" s="4" t="str">
        <f>IFERROR(_xll.qlRateHelperQuoteName(Y14,Trigger),"")</f>
        <v>USDAM3L7Y_LCHQuote</v>
      </c>
      <c r="AB14" s="70">
        <f>IFERROR(_xll.qlRateHelperRate(Y14,Trigger),"")</f>
        <v>1.8283000000000001E-2</v>
      </c>
      <c r="AC14" s="104">
        <f>IF(ISERROR(_xll.qlSwapRateHelperSpread($Y14)),IF(ISERROR(_xll.qlFuturesRateHelperConvexityAdjustment($Y14)),"",_xll.qlFuturesRateHelperConvexityAdjustment($Y14)),_xll.qlSwapRateHelperSpread($Y14))</f>
        <v>1.325E-3</v>
      </c>
      <c r="AD14" s="5">
        <f>IFERROR(_xll.qlRateHelperEarliestDate(Y14,Trigger),"")</f>
        <v>42338</v>
      </c>
      <c r="AE14" s="5">
        <f>IFERROR(_xll.qlRateHelperPillarDate(Y14,Trigger),"")</f>
        <v>44895</v>
      </c>
      <c r="AF14" s="70">
        <v>1.7204089194150694E-2</v>
      </c>
      <c r="AG14" s="77">
        <v>0.88624492263773524</v>
      </c>
      <c r="AH14" s="169">
        <v>44882</v>
      </c>
      <c r="AI14" s="170">
        <v>1.7757990747537498E-2</v>
      </c>
      <c r="AJ14" s="172">
        <f t="shared" si="1"/>
        <v>-5.5390155338680414E-4</v>
      </c>
      <c r="AK14" s="80">
        <v>0.88285592369412202</v>
      </c>
      <c r="AL14" s="161">
        <f t="shared" si="2"/>
        <v>3.3889989436132195E-3</v>
      </c>
      <c r="AO14" s="214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USD11X1S_LCHQuote</v>
      </c>
      <c r="I15" s="127">
        <v>0</v>
      </c>
      <c r="J15" s="64"/>
      <c r="K15" s="64"/>
      <c r="L15" s="48"/>
      <c r="M15" s="68" t="str">
        <f t="shared" ref="M15:M52" si="8">A19</f>
        <v>BasSw</v>
      </c>
      <c r="N15" s="131" t="str">
        <f t="shared" ref="N15:N52" si="9">IF(ISBLANK(J19),"--",J19)</f>
        <v>--</v>
      </c>
      <c r="O15" s="131" t="str">
        <f t="shared" ref="O15:O52" si="10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obj_0047a</v>
      </c>
      <c r="Z15" s="4" t="str">
        <v>obj_0044f</v>
      </c>
      <c r="AA15" s="4" t="str">
        <f>IFERROR(_xll.qlRateHelperQuoteName(Y15,Trigger),"")</f>
        <v>USDAM3L8Y_LCHQuote</v>
      </c>
      <c r="AB15" s="70">
        <f>IFERROR(_xll.qlRateHelperRate(Y15,Trigger),"")</f>
        <v>1.92465E-2</v>
      </c>
      <c r="AC15" s="104">
        <f>IF(ISERROR(_xll.qlSwapRateHelperSpread($Y15)),IF(ISERROR(_xll.qlFuturesRateHelperConvexityAdjustment($Y15)),"",_xll.qlFuturesRateHelperConvexityAdjustment($Y15)),_xll.qlSwapRateHelperSpread($Y15))</f>
        <v>1.2999999999999999E-3</v>
      </c>
      <c r="AD15" s="5">
        <f>IFERROR(_xll.qlRateHelperEarliestDate(Y15,Trigger),"")</f>
        <v>42338</v>
      </c>
      <c r="AE15" s="5">
        <f>IFERROR(_xll.qlRateHelperPillarDate(Y15,Trigger),"")</f>
        <v>45260</v>
      </c>
      <c r="AF15" s="70">
        <v>1.824005499984557E-2</v>
      </c>
      <c r="AG15" s="77">
        <v>0.86392136244089179</v>
      </c>
      <c r="AH15" s="169">
        <v>45247</v>
      </c>
      <c r="AI15" s="170">
        <v>1.8852952617440698E-2</v>
      </c>
      <c r="AJ15" s="172">
        <f t="shared" si="1"/>
        <v>-6.1289761759512895E-4</v>
      </c>
      <c r="AK15" s="80">
        <v>0.85973635115413205</v>
      </c>
      <c r="AL15" s="161">
        <f t="shared" si="2"/>
        <v>4.1850112867597433E-3</v>
      </c>
      <c r="AO15" s="214"/>
    </row>
    <row r="16" spans="1:41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obj_00487#0002</v>
      </c>
      <c r="K16" s="3" t="str">
        <f t="shared" si="7"/>
        <v>obj_00487#0002</v>
      </c>
      <c r="L16" s="48"/>
      <c r="M16" s="10" t="str">
        <f t="shared" si="8"/>
        <v>BasSw</v>
      </c>
      <c r="N16" s="94" t="str">
        <f t="shared" si="9"/>
        <v>--</v>
      </c>
      <c r="O16" s="94" t="str">
        <f t="shared" si="10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obj_00461</v>
      </c>
      <c r="Z16" s="4" t="str">
        <v>obj_00456</v>
      </c>
      <c r="AA16" s="4" t="str">
        <f>IFERROR(_xll.qlRateHelperQuoteName(Y16,Trigger),"")</f>
        <v>USDAM3L9Y_LCHQuote</v>
      </c>
      <c r="AB16" s="70">
        <f>IFERROR(_xll.qlRateHelperRate(Y16,Trigger),"")</f>
        <v>2.0109500000000002E-2</v>
      </c>
      <c r="AC16" s="104">
        <f>IF(ISERROR(_xll.qlSwapRateHelperSpread($Y16)),IF(ISERROR(_xll.qlFuturesRateHelperConvexityAdjustment($Y16)),"",_xll.qlFuturesRateHelperConvexityAdjustment($Y16)),_xll.qlSwapRateHelperSpread($Y16))</f>
        <v>1.2875E-3</v>
      </c>
      <c r="AD16" s="5">
        <f>IFERROR(_xll.qlRateHelperEarliestDate(Y16,Trigger),"")</f>
        <v>42338</v>
      </c>
      <c r="AE16" s="5">
        <f>IFERROR(_xll.qlRateHelperPillarDate(Y16,Trigger),"")</f>
        <v>45625</v>
      </c>
      <c r="AF16" s="70">
        <v>1.9164694513546073E-2</v>
      </c>
      <c r="AG16" s="77">
        <v>0.84125983345158195</v>
      </c>
      <c r="AH16" s="169">
        <v>45614</v>
      </c>
      <c r="AI16" s="170">
        <v>1.9797353177350301E-2</v>
      </c>
      <c r="AJ16" s="172">
        <f t="shared" si="1"/>
        <v>-6.3265866380422808E-4</v>
      </c>
      <c r="AK16" s="80">
        <v>0.83643455133454103</v>
      </c>
      <c r="AL16" s="161">
        <f t="shared" si="2"/>
        <v>4.8252821170409188E-3</v>
      </c>
    </row>
    <row r="17" spans="1:38" ht="11.25" customHeight="1" x14ac:dyDescent="0.2">
      <c r="F17" s="50" t="s">
        <v>155</v>
      </c>
      <c r="G17" s="50" t="s">
        <v>156</v>
      </c>
      <c r="H17" s="103" t="s">
        <v>158</v>
      </c>
      <c r="L17" s="48"/>
      <c r="M17" s="10" t="str">
        <f t="shared" si="8"/>
        <v>BasSw</v>
      </c>
      <c r="N17" s="94" t="str">
        <f t="shared" si="9"/>
        <v>--</v>
      </c>
      <c r="O17" s="94" t="str">
        <f t="shared" si="10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obj_0046e</v>
      </c>
      <c r="Z17" s="4" t="str">
        <v>obj_0046a</v>
      </c>
      <c r="AA17" s="4" t="str">
        <f>IFERROR(_xll.qlRateHelperQuoteName(Y17,Trigger),"")</f>
        <v>USDAM3L10Y_LCHQuote</v>
      </c>
      <c r="AB17" s="70">
        <f>IFERROR(_xll.qlRateHelperRate(Y17,Trigger),"")</f>
        <v>2.0827999999999999E-2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1.2875E-3</v>
      </c>
      <c r="AD17" s="5">
        <f>IFERROR(_xll.qlRateHelperEarliestDate(Y17,Trigger),"")</f>
        <v>42338</v>
      </c>
      <c r="AE17" s="5">
        <f>IFERROR(_xll.qlRateHelperPillarDate(Y17,Trigger),"")</f>
        <v>45989</v>
      </c>
      <c r="AF17" s="70">
        <v>1.9927700209244045E-2</v>
      </c>
      <c r="AG17" s="77">
        <v>0.81905013615517963</v>
      </c>
      <c r="AH17" s="169">
        <v>45978</v>
      </c>
      <c r="AI17" s="170">
        <v>2.0595195111580301E-2</v>
      </c>
      <c r="AJ17" s="172">
        <f t="shared" si="1"/>
        <v>-6.6749490233625544E-4</v>
      </c>
      <c r="AK17" s="80">
        <v>0.81355298378672802</v>
      </c>
      <c r="AL17" s="161">
        <f t="shared" si="2"/>
        <v>5.4971523684516077E-3</v>
      </c>
    </row>
    <row r="18" spans="1:38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132</v>
      </c>
      <c r="K18" s="65" t="s">
        <v>133</v>
      </c>
      <c r="L18" s="48"/>
      <c r="M18" s="10" t="str">
        <f t="shared" si="8"/>
        <v>BasSw</v>
      </c>
      <c r="N18" s="94" t="str">
        <f t="shared" si="9"/>
        <v>--</v>
      </c>
      <c r="O18" s="94" t="str">
        <f t="shared" si="10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obj_00470</v>
      </c>
      <c r="Z18" s="4" t="str">
        <v>obj_0045a</v>
      </c>
      <c r="AA18" s="4" t="str">
        <f>IFERROR(_xll.qlRateHelperQuoteName(Y18,Trigger),"")</f>
        <v>USDAM3L12Y_LCHQuote</v>
      </c>
      <c r="AB18" s="70">
        <f>IFERROR(_xll.qlRateHelperRate(Y18,Trigger),"")</f>
        <v>2.1975499999999995E-2</v>
      </c>
      <c r="AC18" s="104">
        <f>IF(ISERROR(_xll.qlSwapRateHelperSpread($Y18)),IF(ISERROR(_xll.qlFuturesRateHelperConvexityAdjustment($Y18)),"",_xll.qlFuturesRateHelperConvexityAdjustment($Y18)),_xll.qlSwapRateHelperSpread($Y18))</f>
        <v>1.2750000000000001E-3</v>
      </c>
      <c r="AD18" s="5">
        <f>IFERROR(_xll.qlRateHelperEarliestDate(Y18,Trigger),"")</f>
        <v>42338</v>
      </c>
      <c r="AE18" s="5">
        <f>IFERROR(_xll.qlRateHelperPillarDate(Y18,Trigger),"")</f>
        <v>46721</v>
      </c>
      <c r="AF18" s="70">
        <v>2.1171387870009228E-2</v>
      </c>
      <c r="AG18" s="77">
        <v>0.77529032382048468</v>
      </c>
      <c r="AH18" s="169">
        <v>46708</v>
      </c>
      <c r="AI18" s="170">
        <v>2.1960327372038201E-2</v>
      </c>
      <c r="AJ18" s="172">
        <f t="shared" si="1"/>
        <v>-7.8893950202897287E-4</v>
      </c>
      <c r="AK18" s="80">
        <v>0.76802905733180105</v>
      </c>
      <c r="AL18" s="161">
        <f t="shared" si="2"/>
        <v>7.2612664886836376E-3</v>
      </c>
    </row>
    <row r="19" spans="1:38" ht="11.25" customHeight="1" x14ac:dyDescent="0.2">
      <c r="A19" s="59" t="s">
        <v>116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IF(ReportQuoteOverwrite,Currency&amp;$G$17&amp;$H$17&amp;$B19&amp;ReportQuoteSuffix,Currency&amp;$F$17&amp;$G$17&amp;B19&amp;QuoteSuffix)</f>
        <v>USDAM3L6M_LCHQuote</v>
      </c>
      <c r="I19" s="154" t="str">
        <f t="shared" ref="I19:I56" si="13">IF(ReportQuoteOverwrite,0,Currency&amp;$G$17&amp;$H$17&amp;B19&amp;QuoteSuffix)</f>
        <v>USD3L1L6M_LCHQuote</v>
      </c>
      <c r="J19" s="64"/>
      <c r="K19" s="64"/>
      <c r="L19" s="48"/>
      <c r="M19" s="10" t="str">
        <f t="shared" si="8"/>
        <v>BasSw</v>
      </c>
      <c r="N19" s="94" t="str">
        <f t="shared" si="9"/>
        <v>--</v>
      </c>
      <c r="O19" s="94" t="str">
        <f t="shared" si="1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obj_00477</v>
      </c>
      <c r="Z19" s="4" t="str">
        <v>obj_00453</v>
      </c>
      <c r="AA19" s="4" t="str">
        <f>IFERROR(_xll.qlRateHelperQuoteName(Y19,Trigger),"")</f>
        <v>USDAM3L15Y_LCHQuote</v>
      </c>
      <c r="AB19" s="70">
        <f>IFERROR(_xll.qlRateHelperRate(Y19,Trigger),"")</f>
        <v>2.3182499999999998E-2</v>
      </c>
      <c r="AC19" s="104">
        <f>IF(ISERROR(_xll.qlSwapRateHelperSpread($Y19)),IF(ISERROR(_xll.qlFuturesRateHelperConvexityAdjustment($Y19)),"",_xll.qlFuturesRateHelperConvexityAdjustment($Y19)),_xll.qlSwapRateHelperSpread($Y19))</f>
        <v>1.2750000000000001E-3</v>
      </c>
      <c r="AD19" s="5">
        <f>IFERROR(_xll.qlRateHelperEarliestDate(Y19,Trigger),"")</f>
        <v>42338</v>
      </c>
      <c r="AE19" s="5">
        <f>IFERROR(_xll.qlRateHelperPillarDate(Y19,Trigger),"")</f>
        <v>47816</v>
      </c>
      <c r="AF19" s="70">
        <v>2.2482839634387471E-2</v>
      </c>
      <c r="AG19" s="77">
        <v>0.71341308418425864</v>
      </c>
      <c r="AH19" s="169">
        <v>47805</v>
      </c>
      <c r="AI19" s="170">
        <v>2.3351216251613099E-2</v>
      </c>
      <c r="AJ19" s="172">
        <f t="shared" si="1"/>
        <v>-8.6837661722562881E-4</v>
      </c>
      <c r="AK19" s="80">
        <v>0.70413514433624202</v>
      </c>
      <c r="AL19" s="161">
        <f t="shared" si="2"/>
        <v>9.2779398480166142E-3</v>
      </c>
    </row>
    <row r="20" spans="1:38" ht="11.25" customHeight="1" x14ac:dyDescent="0.2">
      <c r="A20" s="59" t="s">
        <v>116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USDAM3L1Y_LCHQuote</v>
      </c>
      <c r="I20" s="154" t="str">
        <f t="shared" si="13"/>
        <v>USD3L1L1Y_LCHQuote</v>
      </c>
      <c r="J20" s="64"/>
      <c r="K20" s="64"/>
      <c r="L20" s="48"/>
      <c r="M20" s="10" t="str">
        <f t="shared" si="8"/>
        <v>BasSw</v>
      </c>
      <c r="N20" s="94" t="str">
        <f t="shared" si="9"/>
        <v>obj_0047e#0002</v>
      </c>
      <c r="O20" s="94" t="str">
        <f t="shared" si="10"/>
        <v>obj_00452#0002</v>
      </c>
      <c r="P20" s="146" t="str">
        <f>IFERROR(_xll.qlRateHelperQuoteName(N20,Trigger),"--")</f>
        <v>USDAM3L2Y_LCHQuote</v>
      </c>
      <c r="Q20" s="98">
        <f>IFERROR(_xll.qlRateHelperQuoteValue($N20,Trigger),"--")</f>
        <v>9.7220000000000015E-3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42338</v>
      </c>
      <c r="V20" s="99">
        <f>IFERROR(_xll.qlRateHelperPillarDate(N20,Trigger),"--")</f>
        <v>43069</v>
      </c>
      <c r="X20" s="4" t="str">
        <f t="shared" si="0"/>
        <v>BasSw</v>
      </c>
      <c r="Y20" s="4" t="str">
        <v>obj_00472</v>
      </c>
      <c r="Z20" s="4" t="str">
        <v>obj_0044e</v>
      </c>
      <c r="AA20" s="4" t="str">
        <f>IFERROR(_xll.qlRateHelperQuoteName(Y20,Trigger),"")</f>
        <v>USDAM3L20Y_LCHQuote</v>
      </c>
      <c r="AB20" s="70">
        <f>IFERROR(_xll.qlRateHelperRate(Y20,Trigger),"")</f>
        <v>2.43185E-2</v>
      </c>
      <c r="AC20" s="104">
        <f>IF(ISERROR(_xll.qlSwapRateHelperSpread($Y20)),IF(ISERROR(_xll.qlFuturesRateHelperConvexityAdjustment($Y20)),"",_xll.qlFuturesRateHelperConvexityAdjustment($Y20)),_xll.qlSwapRateHelperSpread($Y20))</f>
        <v>1.3625E-3</v>
      </c>
      <c r="AD20" s="5">
        <f>IFERROR(_xll.qlRateHelperEarliestDate(Y20,Trigger),"")</f>
        <v>42338</v>
      </c>
      <c r="AE20" s="5">
        <f>IFERROR(_xll.qlRateHelperPillarDate(Y20,Trigger),"")</f>
        <v>49643</v>
      </c>
      <c r="AF20" s="70">
        <v>2.3620807276730042E-2</v>
      </c>
      <c r="AG20" s="77">
        <v>0.62320361990712758</v>
      </c>
      <c r="AH20" s="169">
        <v>49632</v>
      </c>
      <c r="AI20" s="170">
        <v>2.4673471652687701E-2</v>
      </c>
      <c r="AJ20" s="172">
        <f t="shared" si="1"/>
        <v>-1.0526643759576591E-3</v>
      </c>
      <c r="AK20" s="80">
        <v>0.610187364093003</v>
      </c>
      <c r="AL20" s="161">
        <f t="shared" si="2"/>
        <v>1.3016255814124578E-2</v>
      </c>
    </row>
    <row r="21" spans="1:38" ht="11.25" customHeight="1" x14ac:dyDescent="0.2">
      <c r="A21" s="59" t="s">
        <v>116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USDAM3L15M_LCHQuote</v>
      </c>
      <c r="I21" s="154" t="str">
        <f t="shared" si="13"/>
        <v>USD3L1L15M_LCHQuote</v>
      </c>
      <c r="J21" s="64"/>
      <c r="K21" s="64"/>
      <c r="L21" s="48"/>
      <c r="M21" s="10" t="str">
        <f t="shared" si="8"/>
        <v>BasSw</v>
      </c>
      <c r="N21" s="94" t="str">
        <f t="shared" si="9"/>
        <v>obj_00463#0002</v>
      </c>
      <c r="O21" s="94" t="str">
        <f t="shared" si="10"/>
        <v>obj_0046f#0002</v>
      </c>
      <c r="P21" s="146" t="str">
        <f>IFERROR(_xll.qlRateHelperQuoteName(N21,Trigger),"--")</f>
        <v>USDAM3L3Y_LCHQuote</v>
      </c>
      <c r="Q21" s="98">
        <f>IFERROR(_xll.qlRateHelperQuoteValue($N21,Trigger),"--")</f>
        <v>1.2281E-2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42338</v>
      </c>
      <c r="V21" s="99">
        <f>IFERROR(_xll.qlRateHelperPillarDate(N21,Trigger),"--")</f>
        <v>43434</v>
      </c>
      <c r="X21" s="4" t="str">
        <f t="shared" si="0"/>
        <v>BasSw</v>
      </c>
      <c r="Y21" s="4" t="str">
        <v>obj_00478</v>
      </c>
      <c r="Z21" s="4" t="str">
        <v>obj_00471</v>
      </c>
      <c r="AA21" s="4" t="str">
        <f>IFERROR(_xll.qlRateHelperQuoteName(Y21,Trigger),"")</f>
        <v>USDAM3L25Y_LCHQuote</v>
      </c>
      <c r="AB21" s="70">
        <f>IFERROR(_xll.qlRateHelperRate(Y21,Trigger),"")</f>
        <v>2.4855000000000002E-2</v>
      </c>
      <c r="AC21" s="104">
        <f>IF(ISERROR(_xll.qlSwapRateHelperSpread($Y21)),IF(ISERROR(_xll.qlFuturesRateHelperConvexityAdjustment($Y21)),"",_xll.qlFuturesRateHelperConvexityAdjustment($Y21)),_xll.qlSwapRateHelperSpread($Y21))</f>
        <v>1.3749999999999999E-3</v>
      </c>
      <c r="AD21" s="5">
        <f>IFERROR(_xll.qlRateHelperEarliestDate(Y21,Trigger),"")</f>
        <v>42338</v>
      </c>
      <c r="AE21" s="5">
        <f>IFERROR(_xll.qlRateHelperPillarDate(Y21,Trigger),"")</f>
        <v>51470</v>
      </c>
      <c r="AF21" s="70">
        <v>2.4177711309579405E-2</v>
      </c>
      <c r="AG21" s="77">
        <v>0.54609726897792477</v>
      </c>
      <c r="AH21" s="169">
        <v>51459</v>
      </c>
      <c r="AI21" s="170">
        <v>2.5228002469982799E-2</v>
      </c>
      <c r="AJ21" s="172">
        <f t="shared" si="1"/>
        <v>-1.0502911604033938E-3</v>
      </c>
      <c r="AK21" s="80">
        <v>0.53191519635072204</v>
      </c>
      <c r="AL21" s="161">
        <f t="shared" si="2"/>
        <v>1.4182072627202724E-2</v>
      </c>
    </row>
    <row r="22" spans="1:38" ht="11.25" customHeight="1" x14ac:dyDescent="0.2">
      <c r="A22" s="59" t="s">
        <v>116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USDAM3L18M_LCHQuote</v>
      </c>
      <c r="I22" s="154" t="str">
        <f t="shared" si="13"/>
        <v>USD3L1L18M_LCHQuote</v>
      </c>
      <c r="J22" s="64"/>
      <c r="K22" s="64"/>
      <c r="L22" s="48"/>
      <c r="M22" s="10" t="str">
        <f t="shared" si="8"/>
        <v>BasSw</v>
      </c>
      <c r="N22" s="94" t="str">
        <f t="shared" si="9"/>
        <v>obj_00455#0002</v>
      </c>
      <c r="O22" s="94" t="str">
        <f t="shared" si="10"/>
        <v>obj_0045b#0002</v>
      </c>
      <c r="P22" s="146" t="str">
        <f>IFERROR(_xll.qlRateHelperQuoteName(N22,Trigger),"--")</f>
        <v>USDAM3L4Y_LCHQuote</v>
      </c>
      <c r="Q22" s="98">
        <f>IFERROR(_xll.qlRateHelperQuoteValue($N22,Trigger),"--")</f>
        <v>1.4254500000000002E-2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42338</v>
      </c>
      <c r="V22" s="99">
        <f>IFERROR(_xll.qlRateHelperPillarDate(N22,Trigger),"--")</f>
        <v>43798</v>
      </c>
      <c r="X22" s="4" t="str">
        <f t="shared" si="0"/>
        <v>BasSw</v>
      </c>
      <c r="Y22" s="4" t="str">
        <v>obj_00457</v>
      </c>
      <c r="Z22" s="4" t="str">
        <v>obj_00450</v>
      </c>
      <c r="AA22" s="4" t="str">
        <f>IFERROR(_xll.qlRateHelperQuoteName(Y22,Trigger),"")</f>
        <v>USDAM3L30Y_LCHQuote</v>
      </c>
      <c r="AB22" s="70">
        <f>IFERROR(_xll.qlRateHelperRate(Y22,Trigger),"")</f>
        <v>2.5144000000000003E-2</v>
      </c>
      <c r="AC22" s="104">
        <f>IF(ISERROR(_xll.qlSwapRateHelperSpread($Y22)),IF(ISERROR(_xll.qlFuturesRateHelperConvexityAdjustment($Y22)),"",_xll.qlFuturesRateHelperConvexityAdjustment($Y22)),_xll.qlSwapRateHelperSpread($Y22))</f>
        <v>1.4250000000000001E-3</v>
      </c>
      <c r="AD22" s="5">
        <f>IFERROR(_xll.qlRateHelperEarliestDate(Y22,Trigger),"")</f>
        <v>42338</v>
      </c>
      <c r="AE22" s="5">
        <f>IFERROR(_xll.qlRateHelperPillarDate(Y22,Trigger),"")</f>
        <v>53296</v>
      </c>
      <c r="AF22" s="70">
        <v>2.4399833247431515E-2</v>
      </c>
      <c r="AG22" s="77">
        <v>0.48067667797981778</v>
      </c>
      <c r="AH22" s="169">
        <v>53283</v>
      </c>
      <c r="AI22" s="170">
        <v>2.5520955448390999E-2</v>
      </c>
      <c r="AJ22" s="172">
        <f t="shared" si="1"/>
        <v>-1.1211222009594839E-3</v>
      </c>
      <c r="AK22" s="80">
        <v>0.46482615966010499</v>
      </c>
      <c r="AL22" s="161">
        <f t="shared" si="2"/>
        <v>1.5850518319712792E-2</v>
      </c>
    </row>
    <row r="23" spans="1:38" ht="11.25" customHeight="1" x14ac:dyDescent="0.2">
      <c r="A23" s="59" t="s">
        <v>116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USDAM3L21M_LCHQuote</v>
      </c>
      <c r="I23" s="154" t="str">
        <f t="shared" si="13"/>
        <v>USD3L1L21M_LCHQuote</v>
      </c>
      <c r="J23" s="64"/>
      <c r="K23" s="64"/>
      <c r="L23" s="48"/>
      <c r="M23" s="10" t="str">
        <f t="shared" si="8"/>
        <v>BasSw</v>
      </c>
      <c r="N23" s="94" t="str">
        <f t="shared" si="9"/>
        <v>obj_00467#0002</v>
      </c>
      <c r="O23" s="94" t="str">
        <f t="shared" si="10"/>
        <v>obj_00473#0002</v>
      </c>
      <c r="P23" s="146" t="str">
        <f>IFERROR(_xll.qlRateHelperQuoteName(N23,Trigger),"--")</f>
        <v>USDAM3L5Y_LCHQuote</v>
      </c>
      <c r="Q23" s="98">
        <f>IFERROR(_xll.qlRateHelperQuoteValue($N23,Trigger),"--")</f>
        <v>1.5780499999999999E-2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42338</v>
      </c>
      <c r="V23" s="99">
        <f>IFERROR(_xll.qlRateHelperPillarDate(N23,Trigger),"--")</f>
        <v>44165</v>
      </c>
      <c r="X23" s="4" t="str">
        <f t="shared" si="0"/>
        <v>BasSw</v>
      </c>
      <c r="Y23" s="4" t="str">
        <v>obj_00475</v>
      </c>
      <c r="Z23" s="4" t="str">
        <v>obj_00458</v>
      </c>
      <c r="AA23" s="4" t="str">
        <f>IFERROR(_xll.qlRateHelperQuoteName(Y23,Trigger),"")</f>
        <v>USDAM3L40Y_LCHQuote</v>
      </c>
      <c r="AB23" s="70">
        <f>IFERROR(_xll.qlRateHelperRate(Y23,Trigger),"")</f>
        <v>2.5722000000000005E-2</v>
      </c>
      <c r="AC23" s="104">
        <f>IF(ISERROR(_xll.qlSwapRateHelperSpread($Y23)),IF(ISERROR(_xll.qlFuturesRateHelperConvexityAdjustment($Y23)),"",_xll.qlFuturesRateHelperConvexityAdjustment($Y23)),_xll.qlSwapRateHelperSpread($Y23))</f>
        <v>1.4250000000000001E-3</v>
      </c>
      <c r="AD23" s="5">
        <f>IFERROR(_xll.qlRateHelperEarliestDate(Y23,Trigger),"")</f>
        <v>42338</v>
      </c>
      <c r="AE23" s="5">
        <f>IFERROR(_xll.qlRateHelperPillarDate(Y23,Trigger),"")</f>
        <v>56948</v>
      </c>
      <c r="AF23" s="70">
        <v>2.511755244256822E-2</v>
      </c>
      <c r="AG23" s="77">
        <v>0.36581078627735586</v>
      </c>
      <c r="AH23" s="169">
        <v>56935</v>
      </c>
      <c r="AI23" s="170">
        <v>2.5675589366879401E-2</v>
      </c>
      <c r="AJ23" s="172">
        <f t="shared" si="1"/>
        <v>-5.5803692431118102E-4</v>
      </c>
      <c r="AK23" s="80">
        <v>0.35799593841777999</v>
      </c>
      <c r="AL23" s="161">
        <f t="shared" si="2"/>
        <v>7.8148478595758686E-3</v>
      </c>
    </row>
    <row r="24" spans="1:38" ht="11.25" customHeight="1" x14ac:dyDescent="0.2">
      <c r="A24" s="59" t="s">
        <v>116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USDAM3L2Y_LCHQuote</v>
      </c>
      <c r="I24" s="154" t="str">
        <f t="shared" si="13"/>
        <v>USD3L1L2Y_LCHQuote</v>
      </c>
      <c r="J24" s="64" t="str">
        <f>_xll.qlSwapRateHelper2(,$H24,2,$B24,Calendar,$D24,$E24,$F24,$G24,$I24,$C24,Discounting1,PillarDate,,Permanent,Trigger,ObjectOverwrite)</f>
        <v>obj_0047e#0002</v>
      </c>
      <c r="K24" s="64" t="str">
        <f>_xll.qlSwapRateHelper2(,$H24,2,$B24,Calendar,$D24,$E24,$F24,$G24,$I24,$C24,Discounting2,PillarDate,,Permanent,Trigger,ObjectOverwrite)</f>
        <v>obj_00452#0002</v>
      </c>
      <c r="L24" s="48"/>
      <c r="M24" s="10" t="str">
        <f t="shared" si="8"/>
        <v>BasSw</v>
      </c>
      <c r="N24" s="94" t="str">
        <f t="shared" si="9"/>
        <v>obj_0046c#0002</v>
      </c>
      <c r="O24" s="94" t="str">
        <f t="shared" si="10"/>
        <v>obj_00460#0002</v>
      </c>
      <c r="P24" s="146" t="str">
        <f>IFERROR(_xll.qlRateHelperQuoteName(N24,Trigger),"--")</f>
        <v>USDAM3L6Y_LCHQuote</v>
      </c>
      <c r="Q24" s="98">
        <f>IFERROR(_xll.qlRateHelperQuoteValue($N24,Trigger),"--")</f>
        <v>1.71755E-2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42338</v>
      </c>
      <c r="V24" s="99">
        <f>IFERROR(_xll.qlRateHelperPillarDate(N24,Trigger),"--")</f>
        <v>44530</v>
      </c>
      <c r="X24" s="4" t="str">
        <f t="shared" si="0"/>
        <v>BasSw</v>
      </c>
      <c r="Y24" s="4" t="str">
        <v>obj_0046b</v>
      </c>
      <c r="Z24" s="4" t="str">
        <v>obj_00459</v>
      </c>
      <c r="AA24" s="4" t="str">
        <f>IFERROR(_xll.qlRateHelperQuoteName(Y24,Trigger),"")</f>
        <v>USDAM3L50Y_LCHQuote</v>
      </c>
      <c r="AB24" s="70">
        <f>IFERROR(_xll.qlRateHelperRate(Y24,Trigger),"")</f>
        <v>2.6300000000000007E-2</v>
      </c>
      <c r="AC24" s="104">
        <f>IF(ISERROR(_xll.qlSwapRateHelperSpread($Y24)),IF(ISERROR(_xll.qlFuturesRateHelperConvexityAdjustment($Y24)),"",_xll.qlFuturesRateHelperConvexityAdjustment($Y24)),_xll.qlSwapRateHelperSpread($Y24))</f>
        <v>1.4250000000000001E-3</v>
      </c>
      <c r="AD24" s="5">
        <f>IFERROR(_xll.qlRateHelperEarliestDate(Y24,Trigger),"")</f>
        <v>42338</v>
      </c>
      <c r="AE24" s="5">
        <f>IFERROR(_xll.qlRateHelperPillarDate(Y24,Trigger),"")</f>
        <v>60601</v>
      </c>
      <c r="AF24" s="70">
        <v>2.5996622775678869E-2</v>
      </c>
      <c r="AG24" s="77">
        <v>0.27220637160990119</v>
      </c>
      <c r="AH24" s="169">
        <v>60588</v>
      </c>
      <c r="AI24" s="170">
        <v>2.5323032758111999E-2</v>
      </c>
      <c r="AJ24" s="172">
        <f t="shared" si="1"/>
        <v>6.7359001756686979E-4</v>
      </c>
      <c r="AK24" s="80">
        <v>0.28190496881594701</v>
      </c>
      <c r="AL24" s="161">
        <f t="shared" si="2"/>
        <v>-9.6985972060458225E-3</v>
      </c>
    </row>
    <row r="25" spans="1:38" ht="11.25" customHeight="1" x14ac:dyDescent="0.2">
      <c r="A25" s="59" t="s">
        <v>116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USDAM3L3Y_LCHQuote</v>
      </c>
      <c r="I25" s="154" t="str">
        <f t="shared" si="13"/>
        <v>USD3L1L3Y_LCHQuote</v>
      </c>
      <c r="J25" s="64" t="str">
        <f>_xll.qlSwapRateHelper2(,$H25,2,$B25,Calendar,$D25,$E25,$F25,$G25,$I25,$C25,Discounting1,PillarDate,,Permanent,Trigger,ObjectOverwrite)</f>
        <v>obj_00463#0002</v>
      </c>
      <c r="K25" s="64" t="str">
        <f>_xll.qlSwapRateHelper2(,$H25,2,$B25,Calendar,$D25,$E25,$F25,$G25,$I25,$C25,Discounting2,PillarDate,,Permanent,Trigger,ObjectOverwrite)</f>
        <v>obj_0046f#0002</v>
      </c>
      <c r="L25" s="48"/>
      <c r="M25" s="10" t="str">
        <f t="shared" si="8"/>
        <v>BasSw</v>
      </c>
      <c r="N25" s="94" t="str">
        <f t="shared" si="9"/>
        <v>obj_0045c#0002</v>
      </c>
      <c r="O25" s="94" t="str">
        <f t="shared" si="10"/>
        <v>obj_0045e#0002</v>
      </c>
      <c r="P25" s="146" t="str">
        <f>IFERROR(_xll.qlRateHelperQuoteName(N25,Trigger),"--")</f>
        <v>USDAM3L7Y_LCHQuote</v>
      </c>
      <c r="Q25" s="98">
        <f>IFERROR(_xll.qlRateHelperQuoteValue($N25,Trigger),"--")</f>
        <v>1.8283000000000001E-2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42338</v>
      </c>
      <c r="V25" s="99">
        <f>IFERROR(_xll.qlRateHelperPillarDate(N25,Trigger),"--")</f>
        <v>44895</v>
      </c>
      <c r="X25" s="4" t="str">
        <f t="shared" si="0"/>
        <v>BasSw</v>
      </c>
      <c r="Y25" s="4" t="str">
        <v>obj_00451</v>
      </c>
      <c r="Z25" s="4" t="str">
        <v>obj_00465</v>
      </c>
      <c r="AA25" s="4" t="str">
        <f>IFERROR(_xll.qlRateHelperQuoteName(Y25,Trigger),"")</f>
        <v>USDAM3L60Y_LCHQuote</v>
      </c>
      <c r="AB25" s="70">
        <f>IFERROR(_xll.qlRateHelperRate(Y25,Trigger),"")</f>
        <v>2.687800000000001E-2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1.4250000000000001E-3</v>
      </c>
      <c r="AD25" s="5">
        <f>IFERROR(_xll.qlRateHelperEarliestDate(Y25,Trigger),"")</f>
        <v>42338</v>
      </c>
      <c r="AE25" s="5">
        <f>IFERROR(_xll.qlRateHelperPillarDate(Y25,Trigger),"")</f>
        <v>64252</v>
      </c>
      <c r="AF25" s="70">
        <v>2.7072994534511834E-2</v>
      </c>
      <c r="AG25" s="77">
        <v>0.19674418631334456</v>
      </c>
      <c r="AH25" s="169">
        <v>64241</v>
      </c>
      <c r="AI25" s="170">
        <v>2.46916401091632E-2</v>
      </c>
      <c r="AJ25" s="172">
        <f t="shared" si="1"/>
        <v>2.3813544253486335E-3</v>
      </c>
      <c r="AK25" s="80">
        <v>0.227247060687154</v>
      </c>
      <c r="AL25" s="161">
        <f t="shared" si="2"/>
        <v>-3.0502874373809441E-2</v>
      </c>
    </row>
    <row r="26" spans="1:38" ht="11.25" customHeight="1" x14ac:dyDescent="0.2">
      <c r="A26" s="59" t="s">
        <v>116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USDAM3L4Y_LCHQuote</v>
      </c>
      <c r="I26" s="154" t="str">
        <f t="shared" si="13"/>
        <v>USD3L1L4Y_LCHQuote</v>
      </c>
      <c r="J26" s="64" t="str">
        <f>_xll.qlSwapRateHelper2(,$H26,2,$B26,Calendar,$D26,$E26,$F26,$G26,$I26,$C26,Discounting1,PillarDate,,Permanent,Trigger,ObjectOverwrite)</f>
        <v>obj_00455#0002</v>
      </c>
      <c r="K26" s="64" t="str">
        <f>_xll.qlSwapRateHelper2(,$H26,2,$B26,Calendar,$D26,$E26,$F26,$G26,$I26,$C26,Discounting2,PillarDate,,Permanent,Trigger,ObjectOverwrite)</f>
        <v>obj_0045b#0002</v>
      </c>
      <c r="L26" s="48"/>
      <c r="M26" s="10" t="str">
        <f t="shared" si="8"/>
        <v>BasSw</v>
      </c>
      <c r="N26" s="94" t="str">
        <f t="shared" si="9"/>
        <v>obj_0047a#0002</v>
      </c>
      <c r="O26" s="94" t="str">
        <f t="shared" si="10"/>
        <v>obj_0044f#0002</v>
      </c>
      <c r="P26" s="146" t="str">
        <f>IFERROR(_xll.qlRateHelperQuoteName(N26,Trigger),"--")</f>
        <v>USDAM3L8Y_LCHQuote</v>
      </c>
      <c r="Q26" s="98">
        <f>IFERROR(_xll.qlRateHelperQuoteValue($N26,Trigger),"--")</f>
        <v>1.92465E-2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42338</v>
      </c>
      <c r="V26" s="99">
        <f>IFERROR(_xll.qlRateHelperPillarDate(N26,Trigger),"--")</f>
        <v>45260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116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USDAM3L5Y_LCHQuote</v>
      </c>
      <c r="I27" s="154" t="str">
        <f t="shared" si="13"/>
        <v>USD3L1L5Y_LCHQuote</v>
      </c>
      <c r="J27" s="64" t="str">
        <f>_xll.qlSwapRateHelper2(,$H27,2,$B27,Calendar,$D27,$E27,$F27,$G27,$I27,$C27,Discounting1,PillarDate,,Permanent,Trigger,ObjectOverwrite)</f>
        <v>obj_00467#0002</v>
      </c>
      <c r="K27" s="64" t="str">
        <f>_xll.qlSwapRateHelper2(,$H27,2,$B27,Calendar,$D27,$E27,$F27,$G27,$I27,$C27,Discounting2,PillarDate,,Permanent,Trigger,ObjectOverwrite)</f>
        <v>obj_00473#0002</v>
      </c>
      <c r="L27" s="48"/>
      <c r="M27" s="10" t="str">
        <f t="shared" si="8"/>
        <v>BasSw</v>
      </c>
      <c r="N27" s="94" t="str">
        <f t="shared" si="9"/>
        <v>obj_00461#0002</v>
      </c>
      <c r="O27" s="94" t="str">
        <f t="shared" si="10"/>
        <v>obj_00456#0002</v>
      </c>
      <c r="P27" s="146" t="str">
        <f>IFERROR(_xll.qlRateHelperQuoteName(N27,Trigger),"--")</f>
        <v>USDAM3L9Y_LCHQuote</v>
      </c>
      <c r="Q27" s="98">
        <f>IFERROR(_xll.qlRateHelperQuoteValue($N27,Trigger),"--")</f>
        <v>2.0109500000000002E-2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42338</v>
      </c>
      <c r="V27" s="99">
        <f>IFERROR(_xll.qlRateHelperPillarDate(N27,Trigger),"--")</f>
        <v>45625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116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USDAM3L6Y_LCHQuote</v>
      </c>
      <c r="I28" s="154" t="str">
        <f t="shared" si="13"/>
        <v>USD3L1L6Y_LCHQuote</v>
      </c>
      <c r="J28" s="64" t="str">
        <f>_xll.qlSwapRateHelper2(,$H28,2,$B28,Calendar,$D28,$E28,$F28,$G28,$I28,$C28,Discounting1,PillarDate,,Permanent,Trigger,ObjectOverwrite)</f>
        <v>obj_0046c#0002</v>
      </c>
      <c r="K28" s="64" t="str">
        <f>_xll.qlSwapRateHelper2(,$H28,2,$B28,Calendar,$D28,$E28,$F28,$G28,$I28,$C28,Discounting2,PillarDate,,Permanent,Trigger,ObjectOverwrite)</f>
        <v>obj_00460#0002</v>
      </c>
      <c r="L28" s="48"/>
      <c r="M28" s="10" t="str">
        <f t="shared" si="8"/>
        <v>BasSw</v>
      </c>
      <c r="N28" s="94" t="str">
        <f t="shared" si="9"/>
        <v>obj_0046e#0002</v>
      </c>
      <c r="O28" s="94" t="str">
        <f t="shared" si="10"/>
        <v>obj_0046a#0002</v>
      </c>
      <c r="P28" s="146" t="str">
        <f>IFERROR(_xll.qlRateHelperQuoteName(N28,Trigger),"--")</f>
        <v>USDAM3L10Y_LCHQuote</v>
      </c>
      <c r="Q28" s="98">
        <f>IFERROR(_xll.qlRateHelperQuoteValue($N28,Trigger),"--")</f>
        <v>2.0827999999999999E-2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42338</v>
      </c>
      <c r="V28" s="99">
        <f>IFERROR(_xll.qlRateHelperPillarDate(N28,Trigger),"--")</f>
        <v>45989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116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USDAM3L7Y_LCHQuote</v>
      </c>
      <c r="I29" s="154" t="str">
        <f t="shared" si="13"/>
        <v>USD3L1L7Y_LCHQuote</v>
      </c>
      <c r="J29" s="64" t="str">
        <f>_xll.qlSwapRateHelper2(,$H29,2,$B29,Calendar,$D29,$E29,$F29,$G29,$I29,$C29,Discounting1,PillarDate,,Permanent,Trigger,ObjectOverwrite)</f>
        <v>obj_0045c#0002</v>
      </c>
      <c r="K29" s="64" t="str">
        <f>_xll.qlSwapRateHelper2(,$H29,2,$B29,Calendar,$D29,$E29,$F29,$G29,$I29,$C29,Discounting2,PillarDate,,Permanent,Trigger,ObjectOverwrite)</f>
        <v>obj_0045e#0002</v>
      </c>
      <c r="L29" s="48"/>
      <c r="M29" s="10" t="str">
        <f t="shared" si="8"/>
        <v>BasSw</v>
      </c>
      <c r="N29" s="94" t="str">
        <f t="shared" si="9"/>
        <v>--</v>
      </c>
      <c r="O29" s="94" t="str">
        <f t="shared" si="10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116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USDAM3L8Y_LCHQuote</v>
      </c>
      <c r="I30" s="154" t="str">
        <f t="shared" si="13"/>
        <v>USD3L1L8Y_LCHQuote</v>
      </c>
      <c r="J30" s="64" t="str">
        <f>_xll.qlSwapRateHelper2(,$H30,2,$B30,Calendar,$D30,$E30,$F30,$G30,$I30,$C30,Discounting1,PillarDate,,Permanent,Trigger,ObjectOverwrite)</f>
        <v>obj_0047a#0002</v>
      </c>
      <c r="K30" s="64" t="str">
        <f>_xll.qlSwapRateHelper2(,$H30,2,$B30,Calendar,$D30,$E30,$F30,$G30,$I30,$C30,Discounting2,PillarDate,,Permanent,Trigger,ObjectOverwrite)</f>
        <v>obj_0044f#0002</v>
      </c>
      <c r="L30" s="48"/>
      <c r="M30" s="10" t="str">
        <f t="shared" si="8"/>
        <v>BasSw</v>
      </c>
      <c r="N30" s="94" t="str">
        <f t="shared" si="9"/>
        <v>obj_00470#0002</v>
      </c>
      <c r="O30" s="94" t="str">
        <f t="shared" si="10"/>
        <v>obj_0045a#0002</v>
      </c>
      <c r="P30" s="146" t="str">
        <f>IFERROR(_xll.qlRateHelperQuoteName(N30,Trigger),"--")</f>
        <v>USDAM3L12Y_LCHQuote</v>
      </c>
      <c r="Q30" s="98">
        <f>IFERROR(_xll.qlRateHelperQuoteValue($N30,Trigger),"--")</f>
        <v>2.1975499999999995E-2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42338</v>
      </c>
      <c r="V30" s="99">
        <f>IFERROR(_xll.qlRateHelperPillarDate(N30,Trigger),"--")</f>
        <v>46721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116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USDAM3L9Y_LCHQuote</v>
      </c>
      <c r="I31" s="154" t="str">
        <f t="shared" si="13"/>
        <v>USD3L1L9Y_LCHQuote</v>
      </c>
      <c r="J31" s="64" t="str">
        <f>_xll.qlSwapRateHelper2(,$H31,2,$B31,Calendar,$D31,$E31,$F31,$G31,$I31,$C31,Discounting1,PillarDate,,Permanent,Trigger,ObjectOverwrite)</f>
        <v>obj_00461#0002</v>
      </c>
      <c r="K31" s="64" t="str">
        <f>_xll.qlSwapRateHelper2(,$H31,2,$B31,Calendar,$D31,$E31,$F31,$G31,$I31,$C31,Discounting2,PillarDate,,Permanent,Trigger,ObjectOverwrite)</f>
        <v>obj_00456#0002</v>
      </c>
      <c r="L31" s="48"/>
      <c r="M31" s="10" t="str">
        <f t="shared" si="8"/>
        <v>BasSw</v>
      </c>
      <c r="N31" s="94" t="str">
        <f t="shared" si="9"/>
        <v>--</v>
      </c>
      <c r="O31" s="94" t="str">
        <f t="shared" si="10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116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USDAM3L10Y_LCHQuote</v>
      </c>
      <c r="I32" s="154" t="str">
        <f t="shared" si="13"/>
        <v>USD3L1L10Y_LCHQuote</v>
      </c>
      <c r="J32" s="64" t="str">
        <f>_xll.qlSwapRateHelper2(,$H32,2,$B32,Calendar,$D32,$E32,$F32,$G32,$I32,$C32,Discounting1,PillarDate,,Permanent,Trigger,ObjectOverwrite)</f>
        <v>obj_0046e#0002</v>
      </c>
      <c r="K32" s="64" t="str">
        <f>_xll.qlSwapRateHelper2(,$H32,2,$B32,Calendar,$D32,$E32,$F32,$G32,$I32,$C32,Discounting2,PillarDate,,Permanent,Trigger,ObjectOverwrite)</f>
        <v>obj_0046a#0002</v>
      </c>
      <c r="L32" s="48"/>
      <c r="M32" s="10" t="str">
        <f t="shared" si="8"/>
        <v>BasSw</v>
      </c>
      <c r="N32" s="94" t="str">
        <f t="shared" si="9"/>
        <v>--</v>
      </c>
      <c r="O32" s="94" t="str">
        <f t="shared" si="10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116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USDAM3L11Y_LCHQuote</v>
      </c>
      <c r="I33" s="154" t="str">
        <f t="shared" si="13"/>
        <v>USD3L1L11Y_LCHQuote</v>
      </c>
      <c r="J33" s="64"/>
      <c r="K33" s="64"/>
      <c r="L33" s="48"/>
      <c r="M33" s="10" t="str">
        <f t="shared" si="8"/>
        <v>BasSw</v>
      </c>
      <c r="N33" s="94" t="str">
        <f t="shared" si="9"/>
        <v>obj_00477#0002</v>
      </c>
      <c r="O33" s="94" t="str">
        <f t="shared" si="10"/>
        <v>obj_00453#0002</v>
      </c>
      <c r="P33" s="146" t="str">
        <f>IFERROR(_xll.qlRateHelperQuoteName(N33,Trigger),"--")</f>
        <v>USDAM3L15Y_LCHQuote</v>
      </c>
      <c r="Q33" s="98">
        <f>IFERROR(_xll.qlRateHelperQuoteValue($N33,Trigger),"--")</f>
        <v>2.3182499999999998E-2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42338</v>
      </c>
      <c r="V33" s="99">
        <f>IFERROR(_xll.qlRateHelperPillarDate(N33,Trigger),"--")</f>
        <v>47816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116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USDAM3L12Y_LCHQuote</v>
      </c>
      <c r="I34" s="154" t="str">
        <f t="shared" si="13"/>
        <v>USD3L1L12Y_LCHQuote</v>
      </c>
      <c r="J34" s="64" t="str">
        <f>_xll.qlSwapRateHelper2(,$H34,2,$B34,Calendar,$D34,$E34,$F34,$G34,$I34,$C34,Discounting1,PillarDate,,Permanent,Trigger,ObjectOverwrite)</f>
        <v>obj_00470#0002</v>
      </c>
      <c r="K34" s="64" t="str">
        <f>_xll.qlSwapRateHelper2(,$H34,2,$B34,Calendar,$D34,$E34,$F34,$G34,$I34,$C34,Discounting2,PillarDate,,Permanent,Trigger,ObjectOverwrite)</f>
        <v>obj_0045a#0002</v>
      </c>
      <c r="L34" s="48"/>
      <c r="M34" s="10" t="str">
        <f t="shared" si="8"/>
        <v>BasSw</v>
      </c>
      <c r="N34" s="94" t="str">
        <f t="shared" si="9"/>
        <v>--</v>
      </c>
      <c r="O34" s="94" t="str">
        <f t="shared" si="10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116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USDAM3L13Y_LCHQuote</v>
      </c>
      <c r="I35" s="154" t="str">
        <f t="shared" si="13"/>
        <v>USD3L1L13Y_LCHQuote</v>
      </c>
      <c r="J35" s="64"/>
      <c r="K35" s="64"/>
      <c r="L35" s="48"/>
      <c r="M35" s="10" t="str">
        <f t="shared" si="8"/>
        <v>BasSw</v>
      </c>
      <c r="N35" s="94" t="str">
        <f t="shared" si="9"/>
        <v>--</v>
      </c>
      <c r="O35" s="94" t="str">
        <f t="shared" si="10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4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116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USDAM3L14Y_LCHQuote</v>
      </c>
      <c r="I36" s="154" t="str">
        <f t="shared" si="13"/>
        <v>USD3L1L14Y_LCHQuote</v>
      </c>
      <c r="J36" s="64"/>
      <c r="K36" s="64"/>
      <c r="L36" s="48"/>
      <c r="M36" s="10" t="str">
        <f t="shared" si="8"/>
        <v>BasSw</v>
      </c>
      <c r="N36" s="94" t="str">
        <f t="shared" si="9"/>
        <v>--</v>
      </c>
      <c r="O36" s="94" t="str">
        <f t="shared" si="1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116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USDAM3L15Y_LCHQuote</v>
      </c>
      <c r="I37" s="154" t="str">
        <f t="shared" si="13"/>
        <v>USD3L1L15Y_LCHQuote</v>
      </c>
      <c r="J37" s="64" t="str">
        <f>_xll.qlSwapRateHelper2(,$H37,2,$B37,Calendar,$D37,$E37,$F37,$G37,$I37,$C37,Discounting1,PillarDate,,Permanent,Trigger,ObjectOverwrite)</f>
        <v>obj_00477#0002</v>
      </c>
      <c r="K37" s="64" t="str">
        <f>_xll.qlSwapRateHelper2(,$H37,2,$B37,Calendar,$D37,$E37,$F37,$G37,$I37,$C37,Discounting2,PillarDate,,Permanent,Trigger,ObjectOverwrite)</f>
        <v>obj_00453#0002</v>
      </c>
      <c r="L37" s="48"/>
      <c r="M37" s="10" t="str">
        <f t="shared" si="8"/>
        <v>BasSw</v>
      </c>
      <c r="N37" s="94" t="str">
        <f t="shared" si="9"/>
        <v>--</v>
      </c>
      <c r="O37" s="94" t="str">
        <f t="shared" si="1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116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USDAM3L16Y_LCHQuote</v>
      </c>
      <c r="I38" s="154" t="str">
        <f t="shared" si="13"/>
        <v>USD3L1L16Y_LCHQuote</v>
      </c>
      <c r="J38" s="64"/>
      <c r="K38" s="64"/>
      <c r="L38" s="48"/>
      <c r="M38" s="10" t="str">
        <f t="shared" si="8"/>
        <v>BasSw</v>
      </c>
      <c r="N38" s="94" t="str">
        <f t="shared" si="9"/>
        <v>obj_00472#0002</v>
      </c>
      <c r="O38" s="94" t="str">
        <f t="shared" si="10"/>
        <v>obj_0044e#0002</v>
      </c>
      <c r="P38" s="146" t="str">
        <f>IFERROR(_xll.qlRateHelperQuoteName(N38,Trigger),"--")</f>
        <v>USDAM3L20Y_LCHQuote</v>
      </c>
      <c r="Q38" s="98">
        <f>IFERROR(_xll.qlRateHelperQuoteValue($N38,Trigger),"--")</f>
        <v>2.43185E-2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42338</v>
      </c>
      <c r="V38" s="99">
        <f>IFERROR(_xll.qlRateHelperPillarDate(N38,Trigger),"--")</f>
        <v>49643</v>
      </c>
      <c r="X38" s="4" t="str">
        <f t="shared" si="1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116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USDAM3L17Y_LCHQuote</v>
      </c>
      <c r="I39" s="154" t="str">
        <f t="shared" si="13"/>
        <v>USD3L1L17Y_LCHQuote</v>
      </c>
      <c r="J39" s="64"/>
      <c r="K39" s="64"/>
      <c r="L39" s="48"/>
      <c r="M39" s="10" t="str">
        <f t="shared" si="8"/>
        <v>BasSw</v>
      </c>
      <c r="N39" s="94" t="str">
        <f t="shared" si="9"/>
        <v>--</v>
      </c>
      <c r="O39" s="94" t="str">
        <f t="shared" si="10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116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USDAM3L18Y_LCHQuote</v>
      </c>
      <c r="I40" s="154" t="str">
        <f t="shared" si="13"/>
        <v>USD3L1L18Y_LCHQuote</v>
      </c>
      <c r="J40" s="64"/>
      <c r="K40" s="64"/>
      <c r="L40" s="48"/>
      <c r="M40" s="10" t="str">
        <f t="shared" si="8"/>
        <v>BasSw</v>
      </c>
      <c r="N40" s="94" t="str">
        <f t="shared" si="9"/>
        <v>--</v>
      </c>
      <c r="O40" s="94" t="str">
        <f t="shared" si="10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116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USDAM3L19Y_LCHQuote</v>
      </c>
      <c r="I41" s="154" t="str">
        <f t="shared" si="13"/>
        <v>USD3L1L19Y_LCHQuote</v>
      </c>
      <c r="J41" s="64"/>
      <c r="K41" s="64"/>
      <c r="M41" s="10" t="str">
        <f t="shared" si="8"/>
        <v>BasSw</v>
      </c>
      <c r="N41" s="94" t="str">
        <f t="shared" si="9"/>
        <v>--</v>
      </c>
      <c r="O41" s="94" t="str">
        <f t="shared" si="10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116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USDAM3L20Y_LCHQuote</v>
      </c>
      <c r="I42" s="154" t="str">
        <f t="shared" si="13"/>
        <v>USD3L1L20Y_LCHQuote</v>
      </c>
      <c r="J42" s="64" t="str">
        <f>_xll.qlSwapRateHelper2(,$H42,2,$B42,Calendar,$D42,$E42,$F42,$G42,$I42,$C42,Discounting1,PillarDate,,Permanent,Trigger,ObjectOverwrite)</f>
        <v>obj_00472#0002</v>
      </c>
      <c r="K42" s="64" t="str">
        <f>_xll.qlSwapRateHelper2(,$H42,2,$B42,Calendar,$D42,$E42,$F42,$G42,$I42,$C42,Discounting2,PillarDate,,Permanent,Trigger,ObjectOverwrite)</f>
        <v>obj_0044e#0002</v>
      </c>
      <c r="M42" s="10" t="str">
        <f t="shared" si="8"/>
        <v>BasSw</v>
      </c>
      <c r="N42" s="94" t="str">
        <f t="shared" si="9"/>
        <v>--</v>
      </c>
      <c r="O42" s="94" t="str">
        <f t="shared" si="10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116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USDAM3L21Y_LCHQuote</v>
      </c>
      <c r="I43" s="154" t="str">
        <f t="shared" si="13"/>
        <v>USD3L1L21Y_LCHQuote</v>
      </c>
      <c r="J43" s="64"/>
      <c r="K43" s="64"/>
      <c r="M43" s="10" t="str">
        <f t="shared" si="8"/>
        <v>BasSw</v>
      </c>
      <c r="N43" s="94" t="str">
        <f t="shared" si="9"/>
        <v>obj_00478#0002</v>
      </c>
      <c r="O43" s="94" t="str">
        <f t="shared" si="10"/>
        <v>obj_00471#0002</v>
      </c>
      <c r="P43" s="146" t="str">
        <f>IFERROR(_xll.qlRateHelperQuoteName(N43,Trigger),"--")</f>
        <v>USDAM3L25Y_LCHQuote</v>
      </c>
      <c r="Q43" s="98">
        <f>IFERROR(_xll.qlRateHelperQuoteValue($N43,Trigger),"--")</f>
        <v>2.4855000000000002E-2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42338</v>
      </c>
      <c r="V43" s="99">
        <f>IFERROR(_xll.qlRateHelperPillarDate(N43,Trigger),"--")</f>
        <v>51470</v>
      </c>
      <c r="X43" s="4" t="str">
        <f t="shared" si="1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116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USDAM3L22Y_LCHQuote</v>
      </c>
      <c r="I44" s="154" t="str">
        <f t="shared" si="13"/>
        <v>USD3L1L22Y_LCHQuote</v>
      </c>
      <c r="J44" s="64"/>
      <c r="K44" s="64"/>
      <c r="M44" s="10" t="str">
        <f t="shared" si="8"/>
        <v>BasSw</v>
      </c>
      <c r="N44" s="94" t="str">
        <f t="shared" si="9"/>
        <v>--</v>
      </c>
      <c r="O44" s="94" t="str">
        <f t="shared" si="10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116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USDAM3L23Y_LCHQuote</v>
      </c>
      <c r="I45" s="154" t="str">
        <f t="shared" si="13"/>
        <v>USD3L1L23Y_LCHQuote</v>
      </c>
      <c r="J45" s="64"/>
      <c r="K45" s="64"/>
      <c r="M45" s="10" t="str">
        <f t="shared" si="8"/>
        <v>BasSw</v>
      </c>
      <c r="N45" s="94" t="str">
        <f t="shared" si="9"/>
        <v>--</v>
      </c>
      <c r="O45" s="94" t="str">
        <f t="shared" si="10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116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USDAM3L24Y_LCHQuote</v>
      </c>
      <c r="I46" s="154" t="str">
        <f t="shared" si="13"/>
        <v>USD3L1L24Y_LCHQuote</v>
      </c>
      <c r="J46" s="64"/>
      <c r="K46" s="64"/>
      <c r="M46" s="10" t="str">
        <f t="shared" si="8"/>
        <v>BasSw</v>
      </c>
      <c r="N46" s="94" t="str">
        <f t="shared" si="9"/>
        <v>--</v>
      </c>
      <c r="O46" s="94" t="str">
        <f t="shared" si="1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116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USDAM3L25Y_LCHQuote</v>
      </c>
      <c r="I47" s="154" t="str">
        <f t="shared" si="13"/>
        <v>USD3L1L25Y_LCHQuote</v>
      </c>
      <c r="J47" s="64" t="str">
        <f>_xll.qlSwapRateHelper2(,$H47,2,$B47,Calendar,$D47,$E47,$F47,$G47,$I47,$C47,Discounting1,PillarDate,,Permanent,Trigger,ObjectOverwrite)</f>
        <v>obj_00478#0002</v>
      </c>
      <c r="K47" s="64" t="str">
        <f>_xll.qlSwapRateHelper2(,$H47,2,$B47,Calendar,$D47,$E47,$F47,$G47,$I47,$C47,Discounting2,PillarDate,,Permanent,Trigger,ObjectOverwrite)</f>
        <v>obj_00471#0002</v>
      </c>
      <c r="M47" s="10" t="str">
        <f t="shared" si="8"/>
        <v>BasSw</v>
      </c>
      <c r="N47" s="94" t="str">
        <f t="shared" si="9"/>
        <v>--</v>
      </c>
      <c r="O47" s="94" t="str">
        <f t="shared" si="1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116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USDAM3L26Y_LCHQuote</v>
      </c>
      <c r="I48" s="154" t="str">
        <f t="shared" si="13"/>
        <v>USD3L1L26Y_LCHQuote</v>
      </c>
      <c r="J48" s="64"/>
      <c r="K48" s="64"/>
      <c r="M48" s="10" t="str">
        <f t="shared" si="8"/>
        <v>BasSw</v>
      </c>
      <c r="N48" s="94" t="str">
        <f t="shared" si="9"/>
        <v>obj_00457#0002</v>
      </c>
      <c r="O48" s="94" t="str">
        <f t="shared" si="10"/>
        <v>obj_00450#0002</v>
      </c>
      <c r="P48" s="146" t="str">
        <f>IFERROR(_xll.qlRateHelperQuoteName(N48,Trigger),"--")</f>
        <v>USDAM3L30Y_LCHQuote</v>
      </c>
      <c r="Q48" s="98">
        <f>IFERROR(_xll.qlRateHelperQuoteValue($N48,Trigger),"--")</f>
        <v>2.5144000000000003E-2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42338</v>
      </c>
      <c r="V48" s="99">
        <f>IFERROR(_xll.qlRateHelperPillarDate(N48,Trigger),"--")</f>
        <v>53296</v>
      </c>
      <c r="X48" s="4" t="str">
        <f t="shared" si="1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116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USDAM3L27Y_LCHQuote</v>
      </c>
      <c r="I49" s="154" t="str">
        <f t="shared" si="13"/>
        <v>USD3L1L27Y_LCHQuote</v>
      </c>
      <c r="J49" s="64"/>
      <c r="K49" s="64"/>
      <c r="M49" s="10" t="str">
        <f t="shared" si="8"/>
        <v>BasSw</v>
      </c>
      <c r="N49" s="94" t="str">
        <f t="shared" si="9"/>
        <v>--</v>
      </c>
      <c r="O49" s="94" t="str">
        <f t="shared" si="10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116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USDAM3L28Y_LCHQuote</v>
      </c>
      <c r="I50" s="154" t="str">
        <f t="shared" si="13"/>
        <v>USD3L1L28Y_LCHQuote</v>
      </c>
      <c r="J50" s="64"/>
      <c r="K50" s="64"/>
      <c r="M50" s="10" t="str">
        <f t="shared" si="8"/>
        <v>BasSw</v>
      </c>
      <c r="N50" s="94" t="str">
        <f t="shared" si="9"/>
        <v>obj_00475#0002</v>
      </c>
      <c r="O50" s="94" t="str">
        <f t="shared" si="10"/>
        <v>obj_00458#0002</v>
      </c>
      <c r="P50" s="146" t="str">
        <f>IFERROR(_xll.qlRateHelperQuoteName(N50,Trigger),"--")</f>
        <v>USDAM3L40Y_LCHQuote</v>
      </c>
      <c r="Q50" s="98">
        <f>IFERROR(_xll.qlRateHelperQuoteValue($N50,Trigger),"--")</f>
        <v>2.5722000000000005E-2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42338</v>
      </c>
      <c r="V50" s="99">
        <f>IFERROR(_xll.qlRateHelperPillarDate(N50,Trigger),"--")</f>
        <v>56948</v>
      </c>
      <c r="X50" s="4" t="str">
        <f t="shared" si="1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116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USDAM3L29Y_LCHQuote</v>
      </c>
      <c r="I51" s="154" t="str">
        <f t="shared" si="13"/>
        <v>USD3L1L29Y_LCHQuote</v>
      </c>
      <c r="J51" s="64"/>
      <c r="K51" s="64"/>
      <c r="M51" s="10" t="str">
        <f t="shared" si="8"/>
        <v>BasSw</v>
      </c>
      <c r="N51" s="94" t="str">
        <f t="shared" si="9"/>
        <v>obj_0046b#0002</v>
      </c>
      <c r="O51" s="94" t="str">
        <f t="shared" si="10"/>
        <v>obj_00459#0002</v>
      </c>
      <c r="P51" s="146" t="str">
        <f>IFERROR(_xll.qlRateHelperQuoteName(N51,Trigger),"--")</f>
        <v>USDAM3L50Y_LCHQuote</v>
      </c>
      <c r="Q51" s="98">
        <f>IFERROR(_xll.qlRateHelperQuoteValue($N51,Trigger),"--")</f>
        <v>2.6300000000000007E-2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42338</v>
      </c>
      <c r="V51" s="99">
        <f>IFERROR(_xll.qlRateHelperPillarDate(N51,Trigger),"--")</f>
        <v>60601</v>
      </c>
      <c r="X51" s="4" t="str">
        <f t="shared" si="1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116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USDAM3L30Y_LCHQuote</v>
      </c>
      <c r="I52" s="154" t="str">
        <f t="shared" si="13"/>
        <v>USD3L1L30Y_LCHQuote</v>
      </c>
      <c r="J52" s="64" t="str">
        <f>_xll.qlSwapRateHelper2(,$H52,2,$B52,Calendar,$D52,$E52,$F52,$G52,$I52,$C52,Discounting1,PillarDate,,Permanent,Trigger,ObjectOverwrite)</f>
        <v>obj_00457#0002</v>
      </c>
      <c r="K52" s="64" t="str">
        <f>_xll.qlSwapRateHelper2(,$H52,2,$B52,Calendar,$D52,$E52,$F52,$G52,$I52,$C52,Discounting2,PillarDate,,Permanent,Trigger,ObjectOverwrite)</f>
        <v>obj_00450#0002</v>
      </c>
      <c r="M52" s="11" t="str">
        <f t="shared" si="8"/>
        <v>BasSw</v>
      </c>
      <c r="N52" s="95" t="str">
        <f t="shared" si="9"/>
        <v>obj_00451#0002</v>
      </c>
      <c r="O52" s="95" t="str">
        <f t="shared" si="10"/>
        <v>obj_00465#0002</v>
      </c>
      <c r="P52" s="147" t="str">
        <f>IFERROR(_xll.qlRateHelperQuoteName(N52,Trigger),"--")</f>
        <v>USDAM3L60Y_LCHQuote</v>
      </c>
      <c r="Q52" s="101">
        <f>IFERROR(_xll.qlRateHelperQuoteValue($N52,Trigger),"--")</f>
        <v>2.687800000000001E-2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42338</v>
      </c>
      <c r="V52" s="102">
        <f>IFERROR(_xll.qlRateHelperPillarDate(N52,Trigger),"--")</f>
        <v>64252</v>
      </c>
      <c r="X52" s="6" t="str">
        <f t="shared" si="14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116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USDAM3L35Y_LCHQuote</v>
      </c>
      <c r="I53" s="154" t="str">
        <f t="shared" si="13"/>
        <v>USD3L1L35Y_LCHQuote</v>
      </c>
      <c r="J53" s="64"/>
      <c r="K53" s="64"/>
      <c r="M53" s="160"/>
      <c r="AH53" s="169"/>
      <c r="AI53" s="170"/>
    </row>
    <row r="54" spans="1:38" ht="11.25" customHeight="1" x14ac:dyDescent="0.2">
      <c r="A54" s="59" t="s">
        <v>116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USDAM3L40Y_LCHQuote</v>
      </c>
      <c r="I54" s="154" t="str">
        <f t="shared" si="13"/>
        <v>USD3L1L40Y_LCHQuote</v>
      </c>
      <c r="J54" s="64" t="str">
        <f>_xll.qlSwapRateHelper2(,$H54,2,$B54,Calendar,$D54,$E54,$F54,$G54,$I54,$C54,Discounting1,PillarDate,,Permanent,Trigger,ObjectOverwrite)</f>
        <v>obj_00475#0002</v>
      </c>
      <c r="K54" s="64" t="str">
        <f>_xll.qlSwapRateHelper2(,$H54,2,$B54,Calendar,$D54,$E54,$F54,$G54,$I54,$C54,Discounting2,PillarDate,,Permanent,Trigger,ObjectOverwrite)</f>
        <v>obj_00458#0002</v>
      </c>
      <c r="AH54" s="169"/>
      <c r="AI54" s="170"/>
    </row>
    <row r="55" spans="1:38" ht="11.25" customHeight="1" x14ac:dyDescent="0.2">
      <c r="A55" s="59" t="s">
        <v>116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USDAM3L50Y_LCHQuote</v>
      </c>
      <c r="I55" s="154" t="str">
        <f t="shared" si="13"/>
        <v>USD3L1L50Y_LCHQuote</v>
      </c>
      <c r="J55" s="64" t="str">
        <f>_xll.qlSwapRateHelper2(,$H55,2,$B55,Calendar,$D55,$E55,$F55,$G55,$I55,$C55,Discounting1,PillarDate,,Permanent,Trigger,ObjectOverwrite)</f>
        <v>obj_0046b#0002</v>
      </c>
      <c r="K55" s="64" t="str">
        <f>_xll.qlSwapRateHelper2(,$H55,2,$B55,Calendar,$D55,$E55,$F55,$G55,$I55,$C55,Discounting2,PillarDate,,Permanent,Trigger,ObjectOverwrite)</f>
        <v>obj_00459#0002</v>
      </c>
      <c r="AH55" s="169"/>
      <c r="AI55" s="170"/>
    </row>
    <row r="56" spans="1:38" ht="11.25" customHeight="1" x14ac:dyDescent="0.2">
      <c r="A56" s="1" t="s">
        <v>116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USDAM3L60Y_LCHQuote</v>
      </c>
      <c r="I56" s="155" t="str">
        <f t="shared" si="13"/>
        <v>USD3L1L60Y_LCHQuote</v>
      </c>
      <c r="J56" s="3" t="str">
        <f>_xll.qlSwapRateHelper2(,$H56,2,$B56,Calendar,$D56,$E56,$F56,$G56,$I56,$C56,Discounting1,PillarDate,,Permanent,Trigger,ObjectOverwrite)</f>
        <v>obj_00451#0002</v>
      </c>
      <c r="K56" s="3" t="str">
        <f>_xll.qlSwapRateHelper2(,$H56,2,$B56,Calendar,$D56,$E56,$F56,$G56,$I56,$C56,Discounting2,PillarDate,,Permanent,Trigger,ObjectOverwrite)</f>
        <v>obj_00465#0002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4.85546875" style="52" hidden="1" customWidth="1" outlineLevel="1"/>
    <col min="9" max="9" width="33.855468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2" ht="18" customHeight="1" x14ac:dyDescent="0.2">
      <c r="G1" s="50" t="s">
        <v>28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USD1Y</v>
      </c>
      <c r="Z1" s="66"/>
      <c r="AA1" s="66"/>
      <c r="AB1" s="66"/>
      <c r="AC1" s="69"/>
      <c r="AD1" s="69"/>
      <c r="AE1" s="66"/>
      <c r="AF1" s="66"/>
      <c r="AG1" s="73" t="s">
        <v>128</v>
      </c>
      <c r="AH1" s="73" t="s">
        <v>135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132</v>
      </c>
      <c r="L2" s="65" t="s">
        <v>134</v>
      </c>
      <c r="N2" s="73" t="s">
        <v>9</v>
      </c>
      <c r="O2" s="73" t="s">
        <v>132</v>
      </c>
      <c r="P2" s="73" t="s">
        <v>133</v>
      </c>
      <c r="Q2" s="73" t="s">
        <v>78</v>
      </c>
      <c r="R2" s="73" t="s">
        <v>81</v>
      </c>
      <c r="S2" s="73" t="s">
        <v>79</v>
      </c>
      <c r="T2" s="73" t="s">
        <v>80</v>
      </c>
      <c r="U2" s="73" t="s">
        <v>82</v>
      </c>
      <c r="V2" s="73" t="s">
        <v>22</v>
      </c>
      <c r="W2" s="73" t="s">
        <v>75</v>
      </c>
      <c r="X2" s="93"/>
      <c r="Y2" s="73" t="s">
        <v>9</v>
      </c>
      <c r="Z2" s="73" t="s">
        <v>132</v>
      </c>
      <c r="AA2" s="73" t="s">
        <v>133</v>
      </c>
      <c r="AB2" s="73" t="s">
        <v>78</v>
      </c>
      <c r="AC2" s="75" t="s">
        <v>23</v>
      </c>
      <c r="AD2" s="75" t="s">
        <v>83</v>
      </c>
      <c r="AE2" s="73" t="s">
        <v>22</v>
      </c>
      <c r="AF2" s="73" t="s">
        <v>75</v>
      </c>
      <c r="AG2" s="171">
        <f t="array" ref="AG2:AG53">_xll.qlPiecewiseYieldCurveData(yieldcurve1_1Y,Trigger)</f>
        <v>9.8200466817308322E-3</v>
      </c>
      <c r="AH2" s="76">
        <f t="array" ref="AH2:AH53">_xll.qlPiecewiseYieldCurveData(yieldcurve2_1Y,Trigger)</f>
        <v>1</v>
      </c>
      <c r="AK2" s="46" t="s">
        <v>136</v>
      </c>
      <c r="AM2" s="46" t="s">
        <v>137</v>
      </c>
      <c r="AO2" s="218" t="s">
        <v>84</v>
      </c>
      <c r="AP2" s="219"/>
    </row>
    <row r="3" spans="1:42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IF(ReportQuoteOverwrite,Currency&amp;SUBSTITUTE($B3,"1Y","12M")&amp;"D"&amp;ReportQuoteSuffix,Currency&amp;$B3&amp;"D"&amp;QuoteSuffix)</f>
        <v>USD1YD_LCHQuote</v>
      </c>
      <c r="I3" s="121"/>
      <c r="J3" s="124"/>
      <c r="K3" s="3" t="str">
        <f>_xll.qlDepositRateHelper(,H3,G3,Permanent,Trigger,ObjectOverwrite)</f>
        <v>obj_004a1#0002</v>
      </c>
      <c r="L3" s="3" t="str">
        <f>K3</f>
        <v>obj_004a1#0002</v>
      </c>
      <c r="M3" s="49"/>
      <c r="N3" s="11" t="str">
        <f>A3</f>
        <v>Dp</v>
      </c>
      <c r="O3" s="95" t="str">
        <f>IF(ISBLANK(K3),"--",K3)</f>
        <v>obj_004a1#0002</v>
      </c>
      <c r="P3" s="95" t="str">
        <f>IF(ISBLANK(L3),"--",L3)</f>
        <v>obj_004a1#0002</v>
      </c>
      <c r="Q3" s="147" t="str">
        <f>IFERROR(_xll.qlRateHelperQuoteName(O3,Trigger),"--")</f>
        <v>USD1YD_LCHQuote</v>
      </c>
      <c r="R3" s="101">
        <f>IFERROR(_xll.qlRateHelperQuoteValue($O3,Trigger),"--")</f>
        <v>9.7334999999999991E-3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42335</v>
      </c>
      <c r="W3" s="102">
        <f>IFERROR(_xll.qlRateHelperPillarDate(O3,Trigger),"--")</f>
        <v>42702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obj_004a1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obj_004a1</v>
      </c>
      <c r="AB3" s="4" t="str">
        <f>IFERROR(_xll.qlRateHelperQuoteName(Z3,Trigger),"")</f>
        <v>USD1YD_LCHQuote</v>
      </c>
      <c r="AC3" s="70">
        <f>IFERROR(_xll.qlRateHelperRate(Z3,Trigger),"")</f>
        <v>9.7334999999999991E-3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42335</v>
      </c>
      <c r="AF3" s="5">
        <f>IFERROR(_xll.qlRateHelperPillarDate(Z3,Trigger),"")</f>
        <v>42702</v>
      </c>
      <c r="AG3" s="70">
        <v>9.8200466817308322E-3</v>
      </c>
      <c r="AH3" s="77">
        <v>0.99012145294879272</v>
      </c>
      <c r="AI3" s="169">
        <f t="array" ref="AI3:AI53">_xll.ohFilter([1]REP00100!$C$2:$C$2000,([1]REP00100!$A$2:$A$2000="USD_LIBOR_12M_EOD"))</f>
        <v>42691</v>
      </c>
      <c r="AJ3" s="170">
        <f t="array" ref="AJ3:AJ53">_xll.ohFilter([1]REP00100!$E$2:$E$2000,([1]REP00100!$A$2:$A$2000="USD_LIBOR_12M_EOD"))</f>
        <v>9.4461353354834601E-3</v>
      </c>
      <c r="AK3" s="172">
        <f>AG3-AJ3</f>
        <v>3.7391134624737213E-4</v>
      </c>
      <c r="AL3" s="80">
        <f t="array" ref="AL3:AL53">_xll.ohFilter([1]REP00101!$F$2:$F$2000,([1]REP00101!$A$2:$A$2000="USD_LIBOR_12M_EOD"))</f>
        <v>0.99047016499846297</v>
      </c>
      <c r="AM3" s="161">
        <f>AH3-AL3</f>
        <v>-3.4871204967024116E-4</v>
      </c>
      <c r="AN3" s="161"/>
      <c r="AO3" s="107" t="s">
        <v>85</v>
      </c>
      <c r="AP3" s="108">
        <v>0</v>
      </c>
    </row>
    <row r="4" spans="1:42" ht="11.25" customHeight="1" x14ac:dyDescent="0.2">
      <c r="B4" s="46"/>
      <c r="C4" s="46" t="s">
        <v>114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obj_0049e#0002</v>
      </c>
      <c r="P4" s="131" t="str">
        <f t="shared" ref="P4" si="3">IF(ISBLANK(L6),"--",L6)</f>
        <v>obj_0049e#0002</v>
      </c>
      <c r="Q4" s="145" t="str">
        <f>IFERROR(_xll.qlRateHelperQuoteName(O4,Trigger),"--")</f>
        <v>USD1x13F_LCHQuote</v>
      </c>
      <c r="R4" s="133">
        <f>IFERROR(_xll.qlRateHelperQuoteValue($O4,Trigger),"--")</f>
        <v>9.6499999999999989E-3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42367</v>
      </c>
      <c r="W4" s="134">
        <f>IFERROR(_xll.qlRateHelperPillarDate(O4,Trigger),"--")</f>
        <v>42732</v>
      </c>
      <c r="Y4" s="4" t="str">
        <f t="shared" si="0"/>
        <v>FRA</v>
      </c>
      <c r="Z4" s="4" t="str">
        <v>obj_0049e</v>
      </c>
      <c r="AA4" s="4" t="str">
        <v>obj_0049e</v>
      </c>
      <c r="AB4" s="4" t="str">
        <f>IFERROR(_xll.qlRateHelperQuoteName(Z4,Trigger),"")</f>
        <v>USD1x13F_LCHQuote</v>
      </c>
      <c r="AC4" s="70">
        <f>IFERROR(_xll.qlRateHelperRate(Z4,Trigger),"")</f>
        <v>9.6499999999999989E-3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42367</v>
      </c>
      <c r="AF4" s="5">
        <f>IFERROR(_xll.qlRateHelperPillarDate(Z4,Trigger),"")</f>
        <v>42732</v>
      </c>
      <c r="AG4" s="70">
        <v>9.7276300246832686E-3</v>
      </c>
      <c r="AH4" s="77">
        <v>0.98941452425733023</v>
      </c>
      <c r="AI4" s="169">
        <v>42723</v>
      </c>
      <c r="AJ4" s="170">
        <v>9.3622484737053303E-3</v>
      </c>
      <c r="AK4" s="172">
        <f t="shared" ref="AK4:AK53" si="4">AG4-AJ4</f>
        <v>3.6538155097793831E-4</v>
      </c>
      <c r="AL4" s="80">
        <v>0.98974168086643599</v>
      </c>
      <c r="AM4" s="161">
        <f t="shared" ref="AM4:AM53" si="5">AH4-AL4</f>
        <v>-3.2715660910576094E-4</v>
      </c>
      <c r="AN4" s="161"/>
      <c r="AO4" s="107" t="s">
        <v>86</v>
      </c>
      <c r="AP4" s="108">
        <v>0</v>
      </c>
    </row>
    <row r="5" spans="1:42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132</v>
      </c>
      <c r="L5" s="65" t="s">
        <v>134</v>
      </c>
      <c r="M5" s="48"/>
      <c r="N5" s="10" t="str">
        <f t="shared" ref="N5:N15" si="6">A7</f>
        <v>FRA</v>
      </c>
      <c r="O5" s="94" t="str">
        <f t="shared" ref="O5:O15" si="7">IF(ISBLANK(K7),"--",K7)</f>
        <v>obj_0049c#0002</v>
      </c>
      <c r="P5" s="94" t="str">
        <f t="shared" ref="P5:P15" si="8">IF(ISBLANK(L7),"--",L7)</f>
        <v>obj_0049c#0002</v>
      </c>
      <c r="Q5" s="146" t="str">
        <f>IFERROR(_xll.qlRateHelperQuoteName(O5,Trigger),"--")</f>
        <v>USD2x14F_LCHQuote</v>
      </c>
      <c r="R5" s="98">
        <f>IFERROR(_xll.qlRateHelperQuoteValue($O5,Trigger),"--")</f>
        <v>1.018E-2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42396</v>
      </c>
      <c r="W5" s="99">
        <f>IFERROR(_xll.qlRateHelperPillarDate(O5,Trigger),"--")</f>
        <v>42762</v>
      </c>
      <c r="Y5" s="4" t="str">
        <f t="shared" si="0"/>
        <v>FRA</v>
      </c>
      <c r="Z5" s="4" t="str">
        <v>obj_0049c</v>
      </c>
      <c r="AA5" s="4" t="str">
        <v>obj_0049c</v>
      </c>
      <c r="AB5" s="4" t="str">
        <f>IFERROR(_xll.qlRateHelperQuoteName(Z5,Trigger),"")</f>
        <v>USD2x14F_LCHQuote</v>
      </c>
      <c r="AC5" s="70">
        <f>IFERROR(_xll.qlRateHelperRate(Z5,Trigger),"")</f>
        <v>1.018E-2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42396</v>
      </c>
      <c r="AF5" s="5">
        <f>IFERROR(_xll.qlRateHelperPillarDate(Z5,Trigger),"")</f>
        <v>42762</v>
      </c>
      <c r="AG5" s="70">
        <v>1.0202509370284779E-2</v>
      </c>
      <c r="AH5" s="77">
        <v>0.98808016830186873</v>
      </c>
      <c r="AI5" s="169">
        <v>42752</v>
      </c>
      <c r="AJ5" s="170">
        <v>9.6613419994637292E-3</v>
      </c>
      <c r="AK5" s="172">
        <f t="shared" si="4"/>
        <v>5.411673708210496E-4</v>
      </c>
      <c r="AL5" s="80">
        <v>0.98865966555122797</v>
      </c>
      <c r="AM5" s="161">
        <f t="shared" si="5"/>
        <v>-5.7949724935923985E-4</v>
      </c>
      <c r="AN5" s="161"/>
      <c r="AO5" s="107" t="s">
        <v>87</v>
      </c>
      <c r="AP5" s="108">
        <v>0</v>
      </c>
    </row>
    <row r="6" spans="1:42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IF(ReportQuoteOverwrite,Currency&amp;B6&amp;C6&amp;ReportQuoteSuffix,Currency&amp;B6&amp;C6&amp;QuoteSuffix)</f>
        <v>USD1x13F_LCHQuote</v>
      </c>
      <c r="I6" s="118"/>
      <c r="J6" s="129"/>
      <c r="K6" s="58" t="str">
        <f>_xll.qlFraRateHelper(,H6,B6&amp;"M",G6,PillarDate,,Permanent,Trigger,ObjectOverwrite)</f>
        <v>obj_0049e#0002</v>
      </c>
      <c r="L6" s="58" t="str">
        <f>K6</f>
        <v>obj_0049e#0002</v>
      </c>
      <c r="M6" s="48"/>
      <c r="N6" s="10" t="str">
        <f t="shared" si="6"/>
        <v>FRA</v>
      </c>
      <c r="O6" s="94" t="str">
        <f t="shared" si="7"/>
        <v>obj_0049b#0002</v>
      </c>
      <c r="P6" s="94" t="str">
        <f t="shared" si="8"/>
        <v>obj_0049b#0002</v>
      </c>
      <c r="Q6" s="146" t="str">
        <f>IFERROR(_xll.qlRateHelperQuoteName(O6,Trigger),"--")</f>
        <v>USD3x15F_LCHQuote</v>
      </c>
      <c r="R6" s="98">
        <f>IFERROR(_xll.qlRateHelperQuoteValue($O6,Trigger),"--")</f>
        <v>1.0709999999999999E-2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42429</v>
      </c>
      <c r="W6" s="99">
        <f>IFERROR(_xll.qlRateHelperPillarDate(O6,Trigger),"--")</f>
        <v>42793</v>
      </c>
      <c r="Y6" s="4" t="str">
        <f t="shared" si="0"/>
        <v>FRA</v>
      </c>
      <c r="Z6" s="4" t="str">
        <v>obj_0049b</v>
      </c>
      <c r="AA6" s="4" t="str">
        <v>obj_0049b</v>
      </c>
      <c r="AB6" s="4" t="str">
        <f>IFERROR(_xll.qlRateHelperQuoteName(Z6,Trigger),"")</f>
        <v>USD3x15F_LCHQuote</v>
      </c>
      <c r="AC6" s="70">
        <f>IFERROR(_xll.qlRateHelperRate(Z6,Trigger),"")</f>
        <v>1.0709999999999999E-2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42429</v>
      </c>
      <c r="AF6" s="5">
        <f>IFERROR(_xll.qlRateHelperPillarDate(Z6,Trigger),"")</f>
        <v>42793</v>
      </c>
      <c r="AG6" s="70">
        <v>1.0585843669498909E-2</v>
      </c>
      <c r="AH6" s="77">
        <v>0.98674752918024633</v>
      </c>
      <c r="AI6" s="169">
        <v>42783</v>
      </c>
      <c r="AJ6" s="170">
        <v>9.9305306984008405E-3</v>
      </c>
      <c r="AK6" s="172">
        <f t="shared" si="4"/>
        <v>6.5531297109806819E-4</v>
      </c>
      <c r="AL6" s="80">
        <v>0.98750906427120899</v>
      </c>
      <c r="AM6" s="161">
        <f t="shared" si="5"/>
        <v>-7.615350909626617E-4</v>
      </c>
      <c r="AN6" s="161"/>
      <c r="AO6" s="107" t="s">
        <v>88</v>
      </c>
      <c r="AP6" s="109" t="s">
        <v>89</v>
      </c>
    </row>
    <row r="7" spans="1:42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19"/>
      <c r="J7" s="123"/>
      <c r="K7" s="64" t="str">
        <f>_xll.qlFraRateHelper(,H7,B7&amp;"M",G7,PillarDate,,Permanent,Trigger,ObjectOverwrite)</f>
        <v>obj_0049c#0002</v>
      </c>
      <c r="L7" s="64" t="str">
        <f t="shared" ref="L7:L15" si="12">K7</f>
        <v>obj_0049c#0002</v>
      </c>
      <c r="M7" s="48"/>
      <c r="N7" s="10" t="str">
        <f t="shared" si="6"/>
        <v>FRA</v>
      </c>
      <c r="O7" s="94" t="str">
        <f t="shared" si="7"/>
        <v>obj_00498#0002</v>
      </c>
      <c r="P7" s="94" t="str">
        <f t="shared" si="8"/>
        <v>obj_00498#0002</v>
      </c>
      <c r="Q7" s="146" t="str">
        <f>IFERROR(_xll.qlRateHelperQuoteName(O7,Trigger),"--")</f>
        <v>USD4x16F_LCHQuote</v>
      </c>
      <c r="R7" s="98">
        <f>IFERROR(_xll.qlRateHelperQuoteValue($O7,Trigger),"--")</f>
        <v>1.1169999999999999E-2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42458</v>
      </c>
      <c r="W7" s="99">
        <f>IFERROR(_xll.qlRateHelperPillarDate(O7,Trigger),"--")</f>
        <v>42821</v>
      </c>
      <c r="Y7" s="4" t="str">
        <f t="shared" si="0"/>
        <v>FRA</v>
      </c>
      <c r="Z7" s="4" t="str">
        <v>obj_00498</v>
      </c>
      <c r="AA7" s="4" t="str">
        <v>obj_00498</v>
      </c>
      <c r="AB7" s="4" t="str">
        <f>IFERROR(_xll.qlRateHelperQuoteName(Z7,Trigger),"")</f>
        <v>USD4x16F_LCHQuote</v>
      </c>
      <c r="AC7" s="70">
        <f>IFERROR(_xll.qlRateHelperRate(Z7,Trigger),"")</f>
        <v>1.1169999999999999E-2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42458</v>
      </c>
      <c r="AF7" s="5">
        <f>IFERROR(_xll.qlRateHelperPillarDate(Z7,Trigger),"")</f>
        <v>42821</v>
      </c>
      <c r="AG7" s="70">
        <v>1.0873119990544525E-2</v>
      </c>
      <c r="AH7" s="77">
        <v>0.98556853395158894</v>
      </c>
      <c r="AI7" s="169">
        <v>42811</v>
      </c>
      <c r="AJ7" s="170">
        <v>1.02679819590268E-2</v>
      </c>
      <c r="AK7" s="172">
        <f t="shared" si="4"/>
        <v>6.0513803151772579E-4</v>
      </c>
      <c r="AL7" s="80">
        <v>0.98631015587036996</v>
      </c>
      <c r="AM7" s="161">
        <f t="shared" si="5"/>
        <v>-7.4162191878102135E-4</v>
      </c>
      <c r="AN7" s="161"/>
    </row>
    <row r="8" spans="1:42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19"/>
      <c r="J8" s="123"/>
      <c r="K8" s="64" t="str">
        <f>_xll.qlFraRateHelper(,H8,B8&amp;"M",G8,PillarDate,,Permanent,Trigger,ObjectOverwrite)</f>
        <v>obj_0049b#0002</v>
      </c>
      <c r="L8" s="64" t="str">
        <f t="shared" si="12"/>
        <v>obj_0049b#0002</v>
      </c>
      <c r="M8" s="48"/>
      <c r="N8" s="10" t="str">
        <f t="shared" si="6"/>
        <v>FRA</v>
      </c>
      <c r="O8" s="94" t="str">
        <f t="shared" si="7"/>
        <v>obj_00495#0002</v>
      </c>
      <c r="P8" s="94" t="str">
        <f t="shared" si="8"/>
        <v>obj_00495#0002</v>
      </c>
      <c r="Q8" s="146" t="str">
        <f>IFERROR(_xll.qlRateHelperQuoteName(O8,Trigger),"--")</f>
        <v>USD5x17F_LCHQuote</v>
      </c>
      <c r="R8" s="98">
        <f>IFERROR(_xll.qlRateHelperQuoteValue($O8,Trigger),"--")</f>
        <v>1.1679999999999999E-2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42487</v>
      </c>
      <c r="W8" s="99">
        <f>IFERROR(_xll.qlRateHelperPillarDate(O8,Trigger),"--")</f>
        <v>42852</v>
      </c>
      <c r="Y8" s="4" t="str">
        <f t="shared" si="0"/>
        <v>FRA</v>
      </c>
      <c r="Z8" s="4" t="str">
        <v>obj_00495</v>
      </c>
      <c r="AA8" s="4" t="str">
        <v>obj_00495</v>
      </c>
      <c r="AB8" s="4" t="str">
        <f>IFERROR(_xll.qlRateHelperQuoteName(Z8,Trigger),"")</f>
        <v>USD5x17F_LCHQuote</v>
      </c>
      <c r="AC8" s="70">
        <f>IFERROR(_xll.qlRateHelperRate(Z8,Trigger),"")</f>
        <v>1.1679999999999999E-2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42487</v>
      </c>
      <c r="AF8" s="5">
        <f>IFERROR(_xll.qlRateHelperPillarDate(Z8,Trigger),"")</f>
        <v>42852</v>
      </c>
      <c r="AG8" s="70">
        <v>1.1193266091781253E-2</v>
      </c>
      <c r="AH8" s="77">
        <v>0.98421008432445067</v>
      </c>
      <c r="AI8" s="169">
        <v>42842</v>
      </c>
      <c r="AJ8" s="170">
        <v>1.0604280283763499E-2</v>
      </c>
      <c r="AK8" s="172">
        <f t="shared" si="4"/>
        <v>5.889858080177536E-4</v>
      </c>
      <c r="AL8" s="80">
        <v>0.98497735927754504</v>
      </c>
      <c r="AM8" s="161">
        <f t="shared" si="5"/>
        <v>-7.6727495309436566E-4</v>
      </c>
      <c r="AN8" s="161"/>
    </row>
    <row r="9" spans="1:42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19"/>
      <c r="J9" s="123"/>
      <c r="K9" s="64" t="str">
        <f>_xll.qlFraRateHelper(,H9,B9&amp;"M",G9,PillarDate,,Permanent,Trigger,ObjectOverwrite)</f>
        <v>obj_00498#0002</v>
      </c>
      <c r="L9" s="64" t="str">
        <f t="shared" si="12"/>
        <v>obj_00498#0002</v>
      </c>
      <c r="M9" s="48"/>
      <c r="N9" s="10" t="str">
        <f t="shared" si="6"/>
        <v>FRA</v>
      </c>
      <c r="O9" s="94" t="str">
        <f t="shared" si="7"/>
        <v>obj_00499#0002</v>
      </c>
      <c r="P9" s="94" t="str">
        <f t="shared" si="8"/>
        <v>obj_00499#0002</v>
      </c>
      <c r="Q9" s="146" t="str">
        <f>IFERROR(_xll.qlRateHelperQuoteName(O9,Trigger),"--")</f>
        <v>USD6x18F_LCHQuote</v>
      </c>
      <c r="R9" s="98">
        <f>IFERROR(_xll.qlRateHelperQuoteValue($O9,Trigger),"--")</f>
        <v>1.2199999999999999E-2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42517</v>
      </c>
      <c r="W9" s="99">
        <f>IFERROR(_xll.qlRateHelperPillarDate(O9,Trigger),"--")</f>
        <v>42885</v>
      </c>
      <c r="Y9" s="4" t="str">
        <f t="shared" si="0"/>
        <v>FRA</v>
      </c>
      <c r="Z9" s="4" t="str">
        <v>obj_00499</v>
      </c>
      <c r="AA9" s="4" t="str">
        <v>obj_00499</v>
      </c>
      <c r="AB9" s="4" t="str">
        <f>IFERROR(_xll.qlRateHelperQuoteName(Z9,Trigger),"")</f>
        <v>USD6x18F_LCHQuote</v>
      </c>
      <c r="AC9" s="70">
        <f>IFERROR(_xll.qlRateHelperRate(Z9,Trigger),"")</f>
        <v>1.2199999999999999E-2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42517</v>
      </c>
      <c r="AF9" s="5">
        <f>IFERROR(_xll.qlRateHelperPillarDate(Z9,Trigger),"")</f>
        <v>42885</v>
      </c>
      <c r="AG9" s="70">
        <v>1.1468648504021579E-2</v>
      </c>
      <c r="AH9" s="77">
        <v>0.982805180629993</v>
      </c>
      <c r="AI9" s="169">
        <v>42872</v>
      </c>
      <c r="AJ9" s="170">
        <v>1.0891040253963201E-2</v>
      </c>
      <c r="AK9" s="172">
        <f t="shared" si="4"/>
        <v>5.7760825005837881E-4</v>
      </c>
      <c r="AL9" s="80">
        <v>0.98369342049527797</v>
      </c>
      <c r="AM9" s="161">
        <f t="shared" si="5"/>
        <v>-8.8823986528496768E-4</v>
      </c>
      <c r="AN9" s="161"/>
    </row>
    <row r="10" spans="1:42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19"/>
      <c r="J10" s="123"/>
      <c r="K10" s="64" t="str">
        <f>_xll.qlFraRateHelper(,H10,B10&amp;"M",G10,PillarDate,,Permanent,Trigger,ObjectOverwrite)</f>
        <v>obj_00495#0002</v>
      </c>
      <c r="L10" s="64" t="str">
        <f t="shared" si="12"/>
        <v>obj_00495#0002</v>
      </c>
      <c r="M10" s="48"/>
      <c r="N10" s="10" t="str">
        <f t="shared" si="6"/>
        <v>FRA</v>
      </c>
      <c r="O10" s="94" t="str">
        <f t="shared" si="7"/>
        <v>obj_0049d#0002</v>
      </c>
      <c r="P10" s="94" t="str">
        <f t="shared" si="8"/>
        <v>obj_0049d#0002</v>
      </c>
      <c r="Q10" s="146" t="str">
        <f>IFERROR(_xll.qlRateHelperQuoteName(O10,Trigger),"--")</f>
        <v>USD7x19F_LCHQuote</v>
      </c>
      <c r="R10" s="98">
        <f>IFERROR(_xll.qlRateHelperQuoteValue($O10,Trigger),"--")</f>
        <v>1.2690000000000002E-2</v>
      </c>
      <c r="S10" s="97" t="b">
        <v>1</v>
      </c>
      <c r="T10" s="94">
        <v>10</v>
      </c>
      <c r="U10" s="94">
        <v>1</v>
      </c>
      <c r="V10" s="99">
        <f>IFERROR(_xll.qlRateHelperEarliestDate(O10,Trigger),"--")</f>
        <v>42548</v>
      </c>
      <c r="W10" s="99">
        <f>IFERROR(_xll.qlRateHelperPillarDate(O10,Trigger),"--")</f>
        <v>42913</v>
      </c>
      <c r="Y10" s="4" t="str">
        <f t="shared" si="0"/>
        <v>FRA</v>
      </c>
      <c r="Z10" s="4" t="str">
        <v>obj_0049d</v>
      </c>
      <c r="AA10" s="4" t="str">
        <v>obj_0049d</v>
      </c>
      <c r="AB10" s="4" t="str">
        <f>IFERROR(_xll.qlRateHelperQuoteName(Z10,Trigger),"")</f>
        <v>USD7x19F_LCHQuote</v>
      </c>
      <c r="AC10" s="70">
        <f>IFERROR(_xll.qlRateHelperRate(Z10,Trigger),"")</f>
        <v>1.2690000000000002E-2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42548</v>
      </c>
      <c r="AF10" s="5">
        <f>IFERROR(_xll.qlRateHelperPillarDate(Z10,Trigger),"")</f>
        <v>42913</v>
      </c>
      <c r="AG10" s="70">
        <v>1.1685408321279289E-2</v>
      </c>
      <c r="AH10" s="77">
        <v>0.98160274018006588</v>
      </c>
      <c r="AI10" s="169">
        <v>42905</v>
      </c>
      <c r="AJ10" s="170">
        <v>1.12667385483569E-2</v>
      </c>
      <c r="AK10" s="172">
        <f t="shared" si="4"/>
        <v>4.1866977292238927E-4</v>
      </c>
      <c r="AL10" s="80">
        <v>0.98213472879063402</v>
      </c>
      <c r="AM10" s="161">
        <f t="shared" si="5"/>
        <v>-5.3198861056813485E-4</v>
      </c>
      <c r="AN10" s="161"/>
    </row>
    <row r="11" spans="1:42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19"/>
      <c r="J11" s="123"/>
      <c r="K11" s="64" t="str">
        <f>_xll.qlFraRateHelper(,H11,B11&amp;"M",G11,PillarDate,,Permanent,Trigger,ObjectOverwrite)</f>
        <v>obj_00499#0002</v>
      </c>
      <c r="L11" s="64" t="str">
        <f t="shared" si="12"/>
        <v>obj_00499#0002</v>
      </c>
      <c r="M11" s="48"/>
      <c r="N11" s="10" t="str">
        <f t="shared" si="6"/>
        <v>FRA</v>
      </c>
      <c r="O11" s="94" t="str">
        <f t="shared" si="7"/>
        <v>obj_00497#0002</v>
      </c>
      <c r="P11" s="94" t="str">
        <f t="shared" si="8"/>
        <v>obj_00497#0002</v>
      </c>
      <c r="Q11" s="146" t="str">
        <f>IFERROR(_xll.qlRateHelperQuoteName(O11,Trigger),"--")</f>
        <v>USD8x20F_LCHQuote</v>
      </c>
      <c r="R11" s="98">
        <f>IFERROR(_xll.qlRateHelperQuoteValue($O11,Trigger),"--")</f>
        <v>1.319E-2</v>
      </c>
      <c r="S11" s="97" t="b">
        <v>1</v>
      </c>
      <c r="T11" s="94">
        <v>10</v>
      </c>
      <c r="U11" s="94">
        <v>1</v>
      </c>
      <c r="V11" s="99">
        <f>IFERROR(_xll.qlRateHelperEarliestDate(O11,Trigger),"--")</f>
        <v>42578</v>
      </c>
      <c r="W11" s="99">
        <f>IFERROR(_xll.qlRateHelperPillarDate(O11,Trigger),"--")</f>
        <v>42943</v>
      </c>
      <c r="Y11" s="4" t="str">
        <f t="shared" si="0"/>
        <v>FRA</v>
      </c>
      <c r="Z11" s="4" t="str">
        <v>obj_00497</v>
      </c>
      <c r="AA11" s="4" t="str">
        <v>obj_00497</v>
      </c>
      <c r="AB11" s="4" t="str">
        <f>IFERROR(_xll.qlRateHelperQuoteName(Z11,Trigger),"")</f>
        <v>USD8x20F_LCHQuote</v>
      </c>
      <c r="AC11" s="70">
        <f>IFERROR(_xll.qlRateHelperRate(Z11,Trigger),"")</f>
        <v>1.319E-2</v>
      </c>
      <c r="AD11" s="104" t="str">
        <f>IF(ISERROR(_xll.qlSwapRateHelperSpread($Z11)),IF(ISERROR(_xll.qlFuturesRateHelperConvexityAdjustment($Z11)),"",_xll.qlFuturesRateHelperConvexityAdjustment($Z11)),_xll.qlSwapRateHelperSpread($Z11))</f>
        <v/>
      </c>
      <c r="AE11" s="5">
        <f>IFERROR(_xll.qlRateHelperEarliestDate(Z11,Trigger),"")</f>
        <v>42578</v>
      </c>
      <c r="AF11" s="5">
        <f>IFERROR(_xll.qlRateHelperPillarDate(Z11,Trigger),"")</f>
        <v>42943</v>
      </c>
      <c r="AG11" s="70">
        <v>1.1893076697888217E-2</v>
      </c>
      <c r="AH11" s="77">
        <v>0.98032012667884372</v>
      </c>
      <c r="AI11" s="169">
        <v>42933</v>
      </c>
      <c r="AJ11" s="170">
        <v>1.14720605979981E-2</v>
      </c>
      <c r="AK11" s="172">
        <f t="shared" si="4"/>
        <v>4.2101609989011676E-4</v>
      </c>
      <c r="AL11" s="80">
        <v>0.98094907979397905</v>
      </c>
      <c r="AM11" s="161">
        <f t="shared" si="5"/>
        <v>-6.2895311513533336E-4</v>
      </c>
      <c r="AN11" s="161"/>
    </row>
    <row r="12" spans="1:42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19"/>
      <c r="J12" s="123"/>
      <c r="K12" s="64" t="str">
        <f>_xll.qlFraRateHelper(,H12,B12&amp;"M",G12,PillarDate,,Permanent,Trigger,ObjectOverwrite)</f>
        <v>obj_0049d#0002</v>
      </c>
      <c r="L12" s="64" t="str">
        <f t="shared" si="12"/>
        <v>obj_0049d#0002</v>
      </c>
      <c r="M12" s="48" t="s">
        <v>36</v>
      </c>
      <c r="N12" s="10" t="str">
        <f t="shared" si="6"/>
        <v>FRA</v>
      </c>
      <c r="O12" s="94" t="str">
        <f t="shared" si="7"/>
        <v>obj_0049a#0002</v>
      </c>
      <c r="P12" s="94" t="str">
        <f t="shared" si="8"/>
        <v>obj_0049a#0002</v>
      </c>
      <c r="Q12" s="146" t="str">
        <f>IFERROR(_xll.qlRateHelperQuoteName(O12,Trigger),"--")</f>
        <v>USD9x21F_LCHQuote</v>
      </c>
      <c r="R12" s="98">
        <f>IFERROR(_xll.qlRateHelperQuoteValue($O12,Trigger),"--")</f>
        <v>1.3729999999999999E-2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42612</v>
      </c>
      <c r="W12" s="99">
        <f>IFERROR(_xll.qlRateHelperPillarDate(O12,Trigger),"--")</f>
        <v>42976</v>
      </c>
      <c r="Y12" s="4" t="str">
        <f t="shared" si="0"/>
        <v>FRA</v>
      </c>
      <c r="Z12" s="4" t="str">
        <v>obj_0049a</v>
      </c>
      <c r="AA12" s="4" t="str">
        <v>obj_0049a</v>
      </c>
      <c r="AB12" s="4" t="str">
        <f>IFERROR(_xll.qlRateHelperQuoteName(Z12,Trigger),"")</f>
        <v>USD9x21F_LCHQuote</v>
      </c>
      <c r="AC12" s="70">
        <f>IFERROR(_xll.qlRateHelperRate(Z12,Trigger),"")</f>
        <v>1.3729999999999999E-2</v>
      </c>
      <c r="AD12" s="104" t="str">
        <f>IF(ISERROR(_xll.qlSwapRateHelperSpread($Z12)),IF(ISERROR(_xll.qlFuturesRateHelperConvexityAdjustment($Z12)),"",_xll.qlFuturesRateHelperConvexityAdjustment($Z12)),_xll.qlSwapRateHelperSpread($Z12))</f>
        <v/>
      </c>
      <c r="AE12" s="5">
        <f>IFERROR(_xll.qlRateHelperEarliestDate(Z12,Trigger),"")</f>
        <v>42612</v>
      </c>
      <c r="AF12" s="5">
        <f>IFERROR(_xll.qlRateHelperPillarDate(Z12,Trigger),"")</f>
        <v>42976</v>
      </c>
      <c r="AG12" s="70">
        <v>1.2084216597715195E-2</v>
      </c>
      <c r="AH12" s="77">
        <v>0.97893769165783007</v>
      </c>
      <c r="AI12" s="169">
        <v>42964</v>
      </c>
      <c r="AJ12" s="170">
        <v>1.15767478399031E-2</v>
      </c>
      <c r="AK12" s="172">
        <f t="shared" si="4"/>
        <v>5.0746875781209483E-4</v>
      </c>
      <c r="AL12" s="80">
        <v>0.97981244678122703</v>
      </c>
      <c r="AM12" s="161">
        <f t="shared" si="5"/>
        <v>-8.7475512339696415E-4</v>
      </c>
      <c r="AN12" s="161"/>
    </row>
    <row r="13" spans="1:42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19"/>
      <c r="J13" s="123"/>
      <c r="K13" s="64" t="str">
        <f>_xll.qlFraRateHelper(,H13,B13&amp;"M",G13,PillarDate,,Permanent,Trigger,ObjectOverwrite)</f>
        <v>obj_00497#0002</v>
      </c>
      <c r="L13" s="64" t="str">
        <f t="shared" si="12"/>
        <v>obj_00497#0002</v>
      </c>
      <c r="M13" s="48"/>
      <c r="N13" s="10" t="str">
        <f t="shared" si="6"/>
        <v>FRA</v>
      </c>
      <c r="O13" s="94" t="str">
        <f t="shared" si="7"/>
        <v>obj_00496#0002</v>
      </c>
      <c r="P13" s="94" t="str">
        <f t="shared" si="8"/>
        <v>obj_00496#0002</v>
      </c>
      <c r="Q13" s="146" t="str">
        <f>IFERROR(_xll.qlRateHelperQuoteName(O13,Trigger),"--")</f>
        <v>USD10x22F_LCHQuote</v>
      </c>
      <c r="R13" s="98">
        <f>IFERROR(_xll.qlRateHelperQuoteValue($O13,Trigger),"--")</f>
        <v>1.4190000000000001E-2</v>
      </c>
      <c r="S13" s="97" t="b">
        <v>1</v>
      </c>
      <c r="T13" s="94">
        <v>10</v>
      </c>
      <c r="U13" s="94">
        <v>1</v>
      </c>
      <c r="V13" s="99">
        <f>IFERROR(_xll.qlRateHelperEarliestDate(O13,Trigger),"--")</f>
        <v>42640</v>
      </c>
      <c r="W13" s="99">
        <f>IFERROR(_xll.qlRateHelperPillarDate(O13,Trigger),"--")</f>
        <v>43005</v>
      </c>
      <c r="Y13" s="4" t="str">
        <f t="shared" si="0"/>
        <v>FRA</v>
      </c>
      <c r="Z13" s="4" t="str">
        <v>obj_00496</v>
      </c>
      <c r="AA13" s="4" t="str">
        <v>obj_00496</v>
      </c>
      <c r="AB13" s="4" t="str">
        <f>IFERROR(_xll.qlRateHelperQuoteName(Z13,Trigger),"")</f>
        <v>USD10x22F_LCHQuote</v>
      </c>
      <c r="AC13" s="70">
        <f>IFERROR(_xll.qlRateHelperRate(Z13,Trigger),"")</f>
        <v>1.4190000000000001E-2</v>
      </c>
      <c r="AD13" s="104" t="str">
        <f>IF(ISERROR(_xll.qlSwapRateHelperSpread($Z13)),IF(ISERROR(_xll.qlFuturesRateHelperConvexityAdjustment($Z13)),"",_xll.qlFuturesRateHelperConvexityAdjustment($Z13)),_xll.qlSwapRateHelperSpread($Z13))</f>
        <v/>
      </c>
      <c r="AE13" s="5">
        <f>IFERROR(_xll.qlRateHelperEarliestDate(Z13,Trigger),"")</f>
        <v>42640</v>
      </c>
      <c r="AF13" s="5">
        <f>IFERROR(_xll.qlRateHelperPillarDate(Z13,Trigger),"")</f>
        <v>43005</v>
      </c>
      <c r="AG13" s="70">
        <v>1.2244974494687959E-2</v>
      </c>
      <c r="AH13" s="77">
        <v>0.97770804870400874</v>
      </c>
      <c r="AI13" s="169">
        <v>42996</v>
      </c>
      <c r="AJ13" s="170">
        <v>1.1859021497108701E-2</v>
      </c>
      <c r="AK13" s="172">
        <f t="shared" si="4"/>
        <v>3.8595299757925895E-4</v>
      </c>
      <c r="AL13" s="80">
        <v>0.97830967191165996</v>
      </c>
      <c r="AM13" s="161">
        <f t="shared" si="5"/>
        <v>-6.0162320765122512E-4</v>
      </c>
      <c r="AN13" s="161"/>
    </row>
    <row r="14" spans="1:42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19"/>
      <c r="J14" s="123"/>
      <c r="K14" s="64" t="str">
        <f>_xll.qlFraRateHelper(,H14,B14&amp;"M",G14,PillarDate,,Permanent,Trigger,ObjectOverwrite)</f>
        <v>obj_0049a#0002</v>
      </c>
      <c r="L14" s="64" t="str">
        <f t="shared" si="12"/>
        <v>obj_0049a#0002</v>
      </c>
      <c r="M14" s="48"/>
      <c r="N14" s="10" t="str">
        <f t="shared" si="6"/>
        <v>FRA</v>
      </c>
      <c r="O14" s="94" t="str">
        <f t="shared" si="7"/>
        <v>obj_00420#0002</v>
      </c>
      <c r="P14" s="94" t="str">
        <f t="shared" si="8"/>
        <v>obj_00420#0002</v>
      </c>
      <c r="Q14" s="146" t="str">
        <f>IFERROR(_xll.qlRateHelperQuoteName(O14,Trigger),"--")</f>
        <v>USD11x23F_LCHQuote</v>
      </c>
      <c r="R14" s="98">
        <f>IFERROR(_xll.qlRateHelperQuoteValue($O14,Trigger),"--")</f>
        <v>1.4670000000000001E-2</v>
      </c>
      <c r="S14" s="97" t="b">
        <v>1</v>
      </c>
      <c r="T14" s="94">
        <v>10</v>
      </c>
      <c r="U14" s="94">
        <v>1</v>
      </c>
      <c r="V14" s="99">
        <f>IFERROR(_xll.qlRateHelperEarliestDate(O14,Trigger),"--")</f>
        <v>42670</v>
      </c>
      <c r="W14" s="99">
        <f>IFERROR(_xll.qlRateHelperPillarDate(O14,Trigger),"--")</f>
        <v>43035</v>
      </c>
      <c r="Y14" s="4" t="str">
        <f t="shared" si="0"/>
        <v>FRA</v>
      </c>
      <c r="Z14" s="4" t="str">
        <v>obj_00420</v>
      </c>
      <c r="AA14" s="4" t="str">
        <v>obj_00420</v>
      </c>
      <c r="AB14" s="4" t="str">
        <f>IFERROR(_xll.qlRateHelperQuoteName(Z14,Trigger),"")</f>
        <v>USD11x23F_LCHQuote</v>
      </c>
      <c r="AC14" s="70">
        <f>IFERROR(_xll.qlRateHelperRate(Z14,Trigger),"")</f>
        <v>1.4670000000000001E-2</v>
      </c>
      <c r="AD14" s="104" t="str">
        <f>IF(ISERROR(_xll.qlSwapRateHelperSpread($Z14)),IF(ISERROR(_xll.qlFuturesRateHelperConvexityAdjustment($Z14)),"",_xll.qlFuturesRateHelperConvexityAdjustment($Z14)),_xll.qlSwapRateHelperSpread($Z14))</f>
        <v/>
      </c>
      <c r="AE14" s="5">
        <f>IFERROR(_xll.qlRateHelperEarliestDate(Z14,Trigger),"")</f>
        <v>42670</v>
      </c>
      <c r="AF14" s="5">
        <f>IFERROR(_xll.qlRateHelperPillarDate(Z14,Trigger),"")</f>
        <v>43035</v>
      </c>
      <c r="AG14" s="70">
        <v>1.2390735358800286E-2</v>
      </c>
      <c r="AH14" s="77">
        <v>0.97645076622074078</v>
      </c>
      <c r="AI14" s="169">
        <v>43025</v>
      </c>
      <c r="AJ14" s="170">
        <v>1.2011699523429399E-2</v>
      </c>
      <c r="AK14" s="172">
        <f t="shared" si="4"/>
        <v>3.7903583537088684E-4</v>
      </c>
      <c r="AL14" s="80">
        <v>0.97709854108940397</v>
      </c>
      <c r="AM14" s="161">
        <f t="shared" si="5"/>
        <v>-6.4777486866318679E-4</v>
      </c>
      <c r="AN14" s="161"/>
    </row>
    <row r="15" spans="1:42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19"/>
      <c r="J15" s="123"/>
      <c r="K15" s="64" t="str">
        <f>_xll.qlFraRateHelper(,H15,B15&amp;"M",G15,PillarDate,,Permanent,Trigger,ObjectOverwrite)</f>
        <v>obj_00496#0002</v>
      </c>
      <c r="L15" s="64" t="str">
        <f t="shared" si="12"/>
        <v>obj_00496#0002</v>
      </c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obj_003e9</v>
      </c>
      <c r="AA15" s="4" t="str">
        <v>obj_003fe</v>
      </c>
      <c r="AB15" s="4" t="str">
        <f>IFERROR(_xll.qlRateHelperQuoteName(Z15,Trigger),"")</f>
        <v>USDAM3L2Y_S12L3L_linear_LCHQuote</v>
      </c>
      <c r="AC15" s="70">
        <f>IFERROR(_xll.qlRateHelperRate(Z15,Trigger),"")</f>
        <v>1.2762601216696859E-2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42338</v>
      </c>
      <c r="AF15" s="5">
        <f>IFERROR(_xll.qlRateHelperPillarDate(Z15,Trigger),"")</f>
        <v>43069</v>
      </c>
      <c r="AG15" s="70">
        <v>1.284782311971555E-2</v>
      </c>
      <c r="AH15" s="77">
        <v>0.97443187324312186</v>
      </c>
      <c r="AI15" s="169">
        <v>43056</v>
      </c>
      <c r="AJ15" s="170">
        <v>1.24175676397042E-2</v>
      </c>
      <c r="AK15" s="172">
        <f t="shared" si="4"/>
        <v>4.3025548001134929E-4</v>
      </c>
      <c r="AL15" s="80">
        <v>0.97530480244604201</v>
      </c>
      <c r="AM15" s="161">
        <f t="shared" si="5"/>
        <v>-8.7292920292014742E-4</v>
      </c>
      <c r="AN15" s="161"/>
    </row>
    <row r="16" spans="1:42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IF(ReportQuoteOverwrite,Currency&amp;B16&amp;C16&amp;ReportQuoteSuffix,Currency&amp;B16&amp;C16&amp;QuoteSuffix)</f>
        <v>USD11x23F_LCHQuote</v>
      </c>
      <c r="I16" s="119"/>
      <c r="J16" s="123"/>
      <c r="K16" s="64" t="str">
        <f>_xll.qlFraRateHelper(,H16,B16&amp;"M",G16,PillarDate,,Permanent,Trigger,ObjectOverwrite)</f>
        <v>obj_00420#0002</v>
      </c>
      <c r="L16" s="64" t="str">
        <f t="shared" ref="L16" si="15">K16</f>
        <v>obj_00420#0002</v>
      </c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obj_003dc</v>
      </c>
      <c r="AA16" s="4" t="str">
        <v>obj_003e4</v>
      </c>
      <c r="AB16" s="4" t="str">
        <f>IFERROR(_xll.qlRateHelperQuoteName(Z16,Trigger),"")</f>
        <v>USDAM3L3Y_S12L3L_linear_LCHQuote</v>
      </c>
      <c r="AC16" s="70">
        <f>IFERROR(_xll.qlRateHelperRate(Z16,Trigger),"")</f>
        <v>1.5340935784597486E-2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42338</v>
      </c>
      <c r="AF16" s="5">
        <f>IFERROR(_xll.qlRateHelperPillarDate(Z16,Trigger),"")</f>
        <v>43434</v>
      </c>
      <c r="AG16" s="70">
        <v>1.5444871424736311E-2</v>
      </c>
      <c r="AH16" s="77">
        <v>0.95447292669288553</v>
      </c>
      <c r="AI16" s="169">
        <v>43423</v>
      </c>
      <c r="AJ16" s="170">
        <v>1.5103055327644299E-2</v>
      </c>
      <c r="AK16" s="172">
        <f t="shared" si="4"/>
        <v>3.4181609709201151E-4</v>
      </c>
      <c r="AL16" s="80">
        <v>0.95542518888641703</v>
      </c>
      <c r="AM16" s="161">
        <f t="shared" si="5"/>
        <v>-9.5226219353150565E-4</v>
      </c>
      <c r="AN16" s="161"/>
    </row>
    <row r="17" spans="1:40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0"/>
      <c r="J17" s="124"/>
      <c r="K17" s="3"/>
      <c r="L17" s="3"/>
      <c r="M17" s="48"/>
      <c r="N17" s="10" t="str">
        <f t="shared" ref="N17:N53" si="16">A21</f>
        <v>BasSw</v>
      </c>
      <c r="O17" s="94" t="str">
        <f t="shared" ref="O17:P17" si="17">IF(ISBLANK(K21),"--",K21)</f>
        <v>--</v>
      </c>
      <c r="P17" s="94" t="str">
        <f t="shared" si="17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8">IFERROR(INDEX($N$3:$N$53,MATCH(AB17,$Q$3:$Q$53,0),1),"")</f>
        <v>BasSw</v>
      </c>
      <c r="Z17" s="4" t="str">
        <v>obj_003d5</v>
      </c>
      <c r="AA17" s="4" t="str">
        <v>obj_00405</v>
      </c>
      <c r="AB17" s="4" t="str">
        <f>IFERROR(_xll.qlRateHelperQuoteName(Z17,Trigger),"")</f>
        <v>USDAM3L4Y_S12L3L_linear_LCHQuote</v>
      </c>
      <c r="AC17" s="70">
        <f>IFERROR(_xll.qlRateHelperRate(Z17,Trigger),"")</f>
        <v>1.7103763397669423E-2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42338</v>
      </c>
      <c r="AF17" s="5">
        <f>IFERROR(_xll.qlRateHelperPillarDate(Z17,Trigger),"")</f>
        <v>43798</v>
      </c>
      <c r="AG17" s="70">
        <v>1.7231929777262834E-2</v>
      </c>
      <c r="AH17" s="77">
        <v>0.93318051030450089</v>
      </c>
      <c r="AI17" s="169">
        <v>43787</v>
      </c>
      <c r="AJ17" s="170">
        <v>1.7265037759859599E-2</v>
      </c>
      <c r="AK17" s="172">
        <f t="shared" si="4"/>
        <v>-3.310798259676534E-5</v>
      </c>
      <c r="AL17" s="80">
        <v>0.93300824787855596</v>
      </c>
      <c r="AM17" s="161">
        <f t="shared" si="5"/>
        <v>1.7226242594492458E-4</v>
      </c>
      <c r="AN17" s="161"/>
    </row>
    <row r="18" spans="1:40" ht="11.25" customHeight="1" x14ac:dyDescent="0.2">
      <c r="B18" s="46"/>
      <c r="C18" s="46"/>
      <c r="D18" s="46"/>
      <c r="E18" s="46"/>
      <c r="F18" s="46" t="s">
        <v>155</v>
      </c>
      <c r="G18" s="50" t="s">
        <v>159</v>
      </c>
      <c r="H18" s="46" t="s">
        <v>156</v>
      </c>
      <c r="I18" s="46"/>
      <c r="M18" s="48"/>
      <c r="N18" s="10" t="str">
        <f t="shared" si="16"/>
        <v>BasSw</v>
      </c>
      <c r="O18" s="94" t="str">
        <f t="shared" ref="O18:P18" si="19">IF(ISBLANK(K22),"--",K22)</f>
        <v>--</v>
      </c>
      <c r="P18" s="94" t="str">
        <f t="shared" si="19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8"/>
        <v>BasSw</v>
      </c>
      <c r="Z18" s="4" t="str">
        <v>obj_00401</v>
      </c>
      <c r="AA18" s="4" t="str">
        <v>obj_003ec</v>
      </c>
      <c r="AB18" s="4" t="str">
        <f>IFERROR(_xll.qlRateHelperQuoteName(Z18,Trigger),"")</f>
        <v>USDAM3L5Y_S12L3L_linear_LCHQuote</v>
      </c>
      <c r="AC18" s="70">
        <f>IFERROR(_xll.qlRateHelperRate(Z18,Trigger),"")</f>
        <v>1.8617160658735987E-2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42338</v>
      </c>
      <c r="AF18" s="5">
        <f>IFERROR(_xll.qlRateHelperPillarDate(Z18,Trigger),"")</f>
        <v>44165</v>
      </c>
      <c r="AG18" s="70">
        <v>1.8775188289121426E-2</v>
      </c>
      <c r="AH18" s="77">
        <v>0.91007919451610386</v>
      </c>
      <c r="AI18" s="169">
        <v>44152</v>
      </c>
      <c r="AJ18" s="170">
        <v>1.9110824465623701E-2</v>
      </c>
      <c r="AK18" s="172">
        <f t="shared" si="4"/>
        <v>-3.3563617650227487E-4</v>
      </c>
      <c r="AL18" s="80">
        <v>0.908588091455652</v>
      </c>
      <c r="AM18" s="161">
        <f t="shared" si="5"/>
        <v>1.4911030604518594E-3</v>
      </c>
      <c r="AN18" s="161"/>
    </row>
    <row r="19" spans="1:40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</v>
      </c>
      <c r="J19" s="65" t="s">
        <v>111</v>
      </c>
      <c r="K19" s="65" t="s">
        <v>132</v>
      </c>
      <c r="L19" s="65" t="s">
        <v>134</v>
      </c>
      <c r="M19" s="48"/>
      <c r="N19" s="10" t="str">
        <f t="shared" si="16"/>
        <v>BasSw</v>
      </c>
      <c r="O19" s="94" t="str">
        <f t="shared" ref="O19:P19" si="20">IF(ISBLANK(K23),"--",K23)</f>
        <v>--</v>
      </c>
      <c r="P19" s="94" t="str">
        <f t="shared" si="20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8"/>
        <v>BasSw</v>
      </c>
      <c r="Z19" s="4" t="str">
        <v>obj_003ce</v>
      </c>
      <c r="AA19" s="4" t="str">
        <v>obj_003f0</v>
      </c>
      <c r="AB19" s="4" t="str">
        <f>IFERROR(_xll.qlRateHelperQuoteName(Z19,Trigger),"")</f>
        <v>USDAM3L6Y_S12L3L_linear_LCHQuote</v>
      </c>
      <c r="AC19" s="70">
        <f>IFERROR(_xll.qlRateHelperRate(Z19,Trigger),"")</f>
        <v>2.0035485787142791E-2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42338</v>
      </c>
      <c r="AF19" s="5">
        <f>IFERROR(_xll.qlRateHelperPillarDate(Z19,Trigger),"")</f>
        <v>44530</v>
      </c>
      <c r="AG19" s="70">
        <v>2.0233257167905725E-2</v>
      </c>
      <c r="AH19" s="77">
        <v>0.88534534450754465</v>
      </c>
      <c r="AI19" s="169">
        <v>44517</v>
      </c>
      <c r="AJ19" s="170">
        <v>2.0586555245125499E-2</v>
      </c>
      <c r="AK19" s="172">
        <f t="shared" si="4"/>
        <v>-3.5329807721977413E-4</v>
      </c>
      <c r="AL19" s="80">
        <v>0.88350979565963705</v>
      </c>
      <c r="AM19" s="161">
        <f t="shared" si="5"/>
        <v>1.8355488479075976E-3</v>
      </c>
      <c r="AN19" s="161"/>
    </row>
    <row r="20" spans="1:40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IF(ReportQuoteOverwrite,Currency&amp;$H$18&amp;$G$18&amp;$B20&amp;ReportQuoteSuffix,Currency&amp;$F$18&amp;$H$18&amp;$B20&amp;"_S"&amp;$G$18&amp;$H$18&amp;"_linear"&amp;QuoteSuffix)</f>
        <v>USDAM3L6M_S12L3L_linear_LCHQuote</v>
      </c>
      <c r="I20" s="53" t="str">
        <f t="shared" ref="I20:I57" si="23">IF(ReportQuoteOverwrite,Currency&amp;$H$18&amp;$G$18&amp;$B20&amp;ReportQuoteSuffix,Currency&amp;$F$18&amp;$H$18&amp;$B20&amp;"_S"&amp;$G$18&amp;$H$18&amp;"_cubic"&amp;QuoteSuffix)</f>
        <v>USDAM3L6M_S12L3L_cubic_LCHQuote</v>
      </c>
      <c r="J20" s="126">
        <v>0</v>
      </c>
      <c r="K20" s="64"/>
      <c r="L20" s="64"/>
      <c r="M20" s="48"/>
      <c r="N20" s="10" t="str">
        <f t="shared" si="16"/>
        <v>BasSw</v>
      </c>
      <c r="O20" s="94" t="str">
        <f t="shared" ref="O20:P20" si="24">IF(ISBLANK(K24),"--",K24)</f>
        <v>--</v>
      </c>
      <c r="P20" s="94" t="str">
        <f t="shared" si="24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8"/>
        <v>BasSw</v>
      </c>
      <c r="Z20" s="4" t="str">
        <v>obj_003d0</v>
      </c>
      <c r="AA20" s="4" t="str">
        <v>obj_003ed</v>
      </c>
      <c r="AB20" s="4" t="str">
        <f>IFERROR(_xll.qlRateHelperQuoteName(Z20,Trigger),"")</f>
        <v>USDAM3L7Y_S12L3L_linear_LCHQuote</v>
      </c>
      <c r="AC20" s="70">
        <f>IFERROR(_xll.qlRateHelperRate(Z20,Trigger),"")</f>
        <v>2.116828276083926E-2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42338</v>
      </c>
      <c r="AF20" s="5">
        <f>IFERROR(_xll.qlRateHelperPillarDate(Z20,Trigger),"")</f>
        <v>44895</v>
      </c>
      <c r="AG20" s="70">
        <v>2.1404549666971948E-2</v>
      </c>
      <c r="AH20" s="77">
        <v>0.86050942714161727</v>
      </c>
      <c r="AI20" s="169">
        <v>44882</v>
      </c>
      <c r="AJ20" s="170">
        <v>2.1832105275356398E-2</v>
      </c>
      <c r="AK20" s="172">
        <f t="shared" si="4"/>
        <v>-4.2755560838445006E-4</v>
      </c>
      <c r="AL20" s="80">
        <v>0.85797631891987602</v>
      </c>
      <c r="AM20" s="161">
        <f t="shared" si="5"/>
        <v>2.5331082217412426E-3</v>
      </c>
      <c r="AN20" s="161"/>
    </row>
    <row r="21" spans="1:40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USDAM3L1Y_S12L3L_linear_LCHQuote</v>
      </c>
      <c r="I21" s="59" t="str">
        <f t="shared" si="23"/>
        <v>USDAM3L1Y_S12L3L_cubic_LCHQuote</v>
      </c>
      <c r="J21" s="127">
        <v>0</v>
      </c>
      <c r="K21" s="64"/>
      <c r="L21" s="64"/>
      <c r="M21" s="48"/>
      <c r="N21" s="10" t="str">
        <f t="shared" si="16"/>
        <v>BasSw</v>
      </c>
      <c r="O21" s="94" t="str">
        <f t="shared" ref="O21:P21" si="25">IF(ISBLANK(K25),"--",K25)</f>
        <v>obj_003e9#0002</v>
      </c>
      <c r="P21" s="94" t="str">
        <f t="shared" si="25"/>
        <v>obj_003fe#0002</v>
      </c>
      <c r="Q21" s="146" t="str">
        <f>IFERROR(_xll.qlRateHelperQuoteName(O21,Trigger),"--")</f>
        <v>USDAM3L2Y_S12L3L_linear_LCHQuote</v>
      </c>
      <c r="R21" s="98">
        <f>IFERROR(_xll.qlRateHelperQuoteValue($O21,Trigger),"--")</f>
        <v>1.2762601216696859E-2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42338</v>
      </c>
      <c r="W21" s="99">
        <f>IFERROR(_xll.qlRateHelperPillarDate(O21,Trigger),"--")</f>
        <v>43069</v>
      </c>
      <c r="Y21" s="4" t="str">
        <f t="shared" si="18"/>
        <v>BasSw</v>
      </c>
      <c r="Z21" s="4" t="str">
        <v>obj_00403</v>
      </c>
      <c r="AA21" s="4" t="str">
        <v>obj_003e7</v>
      </c>
      <c r="AB21" s="4" t="str">
        <f>IFERROR(_xll.qlRateHelperQuoteName(Z21,Trigger),"")</f>
        <v>USDAM3L8Y_S12L3L_linear_LCHQuote</v>
      </c>
      <c r="AC21" s="70">
        <f>IFERROR(_xll.qlRateHelperRate(Z21,Trigger),"")</f>
        <v>2.2094023437667802E-2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42338</v>
      </c>
      <c r="AF21" s="5">
        <f>IFERROR(_xll.qlRateHelperPillarDate(Z21,Trigger),"")</f>
        <v>45260</v>
      </c>
      <c r="AG21" s="70">
        <v>2.2367942163108709E-2</v>
      </c>
      <c r="AH21" s="77">
        <v>0.83580551777225565</v>
      </c>
      <c r="AI21" s="169">
        <v>45247</v>
      </c>
      <c r="AJ21" s="170">
        <v>2.2880735601538599E-2</v>
      </c>
      <c r="AK21" s="172">
        <f t="shared" si="4"/>
        <v>-5.1279343842989059E-4</v>
      </c>
      <c r="AL21" s="80">
        <v>0.83242082575772303</v>
      </c>
      <c r="AM21" s="161">
        <f t="shared" si="5"/>
        <v>3.3846920145326198E-3</v>
      </c>
      <c r="AN21" s="161"/>
    </row>
    <row r="22" spans="1:40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USDAM3L15M_S12L3L_linear_LCHQuote</v>
      </c>
      <c r="I22" s="59" t="str">
        <f t="shared" si="23"/>
        <v>USDAM3L15M_S12L3L_cubic_LCHQuote</v>
      </c>
      <c r="J22" s="127">
        <v>0</v>
      </c>
      <c r="K22" s="64"/>
      <c r="L22" s="64"/>
      <c r="M22" s="48"/>
      <c r="N22" s="10" t="str">
        <f t="shared" si="16"/>
        <v>BasSw</v>
      </c>
      <c r="O22" s="94" t="str">
        <f t="shared" ref="O22:P22" si="26">IF(ISBLANK(K26),"--",K26)</f>
        <v>obj_003dc#0002</v>
      </c>
      <c r="P22" s="94" t="str">
        <f t="shared" si="26"/>
        <v>obj_003e4#0002</v>
      </c>
      <c r="Q22" s="146" t="str">
        <f>IFERROR(_xll.qlRateHelperQuoteName(O22,Trigger),"--")</f>
        <v>USDAM3L3Y_S12L3L_linear_LCHQuote</v>
      </c>
      <c r="R22" s="98">
        <f>IFERROR(_xll.qlRateHelperQuoteValue($O22,Trigger),"--")</f>
        <v>1.5340935784597486E-2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42338</v>
      </c>
      <c r="W22" s="99">
        <f>IFERROR(_xll.qlRateHelperPillarDate(O22,Trigger),"--")</f>
        <v>43434</v>
      </c>
      <c r="Y22" s="4" t="str">
        <f t="shared" si="18"/>
        <v>BasSw</v>
      </c>
      <c r="Z22" s="4" t="str">
        <v>obj_003db</v>
      </c>
      <c r="AA22" s="4" t="str">
        <v>obj_003da</v>
      </c>
      <c r="AB22" s="4" t="str">
        <f>IFERROR(_xll.qlRateHelperQuoteName(Z22,Trigger),"")</f>
        <v>USDAM3L9Y_S12L3L_linear_LCHQuote</v>
      </c>
      <c r="AC22" s="70">
        <f>IFERROR(_xll.qlRateHelperRate(Z22,Trigger),"")</f>
        <v>2.2898744240520647E-2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42338</v>
      </c>
      <c r="AF22" s="5">
        <f>IFERROR(_xll.qlRateHelperPillarDate(Z22,Trigger),"")</f>
        <v>45625</v>
      </c>
      <c r="AG22" s="70">
        <v>2.3212002226906159E-2</v>
      </c>
      <c r="AH22" s="77">
        <v>0.81111904325713835</v>
      </c>
      <c r="AI22" s="169">
        <v>45614</v>
      </c>
      <c r="AJ22" s="170">
        <v>2.3776949497090302E-2</v>
      </c>
      <c r="AK22" s="172">
        <f t="shared" si="4"/>
        <v>-5.6494727018414209E-4</v>
      </c>
      <c r="AL22" s="80">
        <v>0.80693767559167395</v>
      </c>
      <c r="AM22" s="161">
        <f t="shared" si="5"/>
        <v>4.1813676654643972E-3</v>
      </c>
      <c r="AN22" s="161"/>
    </row>
    <row r="23" spans="1:40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USDAM3L18M_S12L3L_linear_LCHQuote</v>
      </c>
      <c r="I23" s="59" t="str">
        <f t="shared" si="23"/>
        <v>USDAM3L18M_S12L3L_cubic_LCHQuote</v>
      </c>
      <c r="J23" s="127">
        <v>0</v>
      </c>
      <c r="K23" s="64"/>
      <c r="L23" s="64"/>
      <c r="M23" s="48"/>
      <c r="N23" s="10" t="str">
        <f t="shared" si="16"/>
        <v>BasSw</v>
      </c>
      <c r="O23" s="94" t="str">
        <f t="shared" ref="O23:P23" si="27">IF(ISBLANK(K27),"--",K27)</f>
        <v>obj_003d5#0002</v>
      </c>
      <c r="P23" s="94" t="str">
        <f t="shared" si="27"/>
        <v>obj_00405#0002</v>
      </c>
      <c r="Q23" s="146" t="str">
        <f>IFERROR(_xll.qlRateHelperQuoteName(O23,Trigger),"--")</f>
        <v>USDAM3L4Y_S12L3L_linear_LCHQuote</v>
      </c>
      <c r="R23" s="98">
        <f>IFERROR(_xll.qlRateHelperQuoteValue($O23,Trigger),"--")</f>
        <v>1.7103763397669423E-2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42338</v>
      </c>
      <c r="W23" s="99">
        <f>IFERROR(_xll.qlRateHelperPillarDate(O23,Trigger),"--")</f>
        <v>43798</v>
      </c>
      <c r="Y23" s="4" t="str">
        <f t="shared" si="18"/>
        <v>BasSw</v>
      </c>
      <c r="Z23" s="4" t="str">
        <v>obj_00404</v>
      </c>
      <c r="AA23" s="4" t="str">
        <v>obj_003f5</v>
      </c>
      <c r="AB23" s="4" t="str">
        <f>IFERROR(_xll.qlRateHelperQuoteName(Z23,Trigger),"")</f>
        <v>USDAM3L10Y_S12L3L_linear_LCHQuote</v>
      </c>
      <c r="AC23" s="70">
        <f>IFERROR(_xll.qlRateHelperRate(Z23,Trigger),"")</f>
        <v>2.3558384060104805E-2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42338</v>
      </c>
      <c r="AF23" s="5">
        <f>IFERROR(_xll.qlRateHelperPillarDate(Z23,Trigger),"")</f>
        <v>45989</v>
      </c>
      <c r="AG23" s="70">
        <v>2.3907679558165074E-2</v>
      </c>
      <c r="AH23" s="77">
        <v>0.78705698399065327</v>
      </c>
      <c r="AI23" s="169">
        <v>45978</v>
      </c>
      <c r="AJ23" s="170">
        <v>2.4535023757139899E-2</v>
      </c>
      <c r="AK23" s="172">
        <f t="shared" si="4"/>
        <v>-6.2734419897482463E-4</v>
      </c>
      <c r="AL23" s="80">
        <v>0.78206781260230396</v>
      </c>
      <c r="AM23" s="161">
        <f t="shared" si="5"/>
        <v>4.9891713883493116E-3</v>
      </c>
      <c r="AN23" s="161"/>
    </row>
    <row r="24" spans="1:40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USDAM3L21M_S12L3L_linear_LCHQuote</v>
      </c>
      <c r="I24" s="59" t="str">
        <f t="shared" si="23"/>
        <v>USDAM3L21M_S12L3L_cubic_LCHQuote</v>
      </c>
      <c r="J24" s="127">
        <v>0</v>
      </c>
      <c r="K24" s="64"/>
      <c r="L24" s="64"/>
      <c r="M24" s="48"/>
      <c r="N24" s="10" t="str">
        <f t="shared" si="16"/>
        <v>BasSw</v>
      </c>
      <c r="O24" s="94" t="str">
        <f t="shared" ref="O24:P24" si="28">IF(ISBLANK(K28),"--",K28)</f>
        <v>obj_00401#0002</v>
      </c>
      <c r="P24" s="94" t="str">
        <f t="shared" si="28"/>
        <v>obj_003ec#0002</v>
      </c>
      <c r="Q24" s="146" t="str">
        <f>IFERROR(_xll.qlRateHelperQuoteName(O24,Trigger),"--")</f>
        <v>USDAM3L5Y_S12L3L_linear_LCHQuote</v>
      </c>
      <c r="R24" s="98">
        <f>IFERROR(_xll.qlRateHelperQuoteValue($O24,Trigger),"--")</f>
        <v>1.8617160658735987E-2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42338</v>
      </c>
      <c r="W24" s="99">
        <f>IFERROR(_xll.qlRateHelperPillarDate(O24,Trigger),"--")</f>
        <v>44165</v>
      </c>
      <c r="Y24" s="4" t="str">
        <f t="shared" si="18"/>
        <v>BasSw</v>
      </c>
      <c r="Z24" s="4" t="str">
        <v>obj_00406</v>
      </c>
      <c r="AA24" s="4" t="str">
        <v>obj_00409</v>
      </c>
      <c r="AB24" s="4" t="str">
        <f>IFERROR(_xll.qlRateHelperQuoteName(Z24,Trigger),"")</f>
        <v>USDAM3L12Y_S12L3L_linear_LCHQuote</v>
      </c>
      <c r="AC24" s="70">
        <f>IFERROR(_xll.qlRateHelperRate(Z24,Trigger),"")</f>
        <v>2.4784136919150049E-2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42338</v>
      </c>
      <c r="AF24" s="5">
        <f>IFERROR(_xll.qlRateHelperPillarDate(Z24,Trigger),"")</f>
        <v>46721</v>
      </c>
      <c r="AG24" s="70">
        <v>2.5220150207979589E-2</v>
      </c>
      <c r="AH24" s="77">
        <v>0.73846928405418477</v>
      </c>
      <c r="AI24" s="169">
        <v>46708</v>
      </c>
      <c r="AJ24" s="170">
        <v>2.5802716132490699E-2</v>
      </c>
      <c r="AK24" s="172">
        <f t="shared" si="4"/>
        <v>-5.8256592451111019E-4</v>
      </c>
      <c r="AL24" s="80">
        <v>0.73336466699755098</v>
      </c>
      <c r="AM24" s="161">
        <f t="shared" si="5"/>
        <v>5.1046170566337867E-3</v>
      </c>
      <c r="AN24" s="161"/>
    </row>
    <row r="25" spans="1:40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USDAM3L2Y_S12L3L_linear_LCHQuote</v>
      </c>
      <c r="I25" s="59" t="str">
        <f t="shared" si="23"/>
        <v>USDAM3L2Y_S12L3L_cubic_LCHQuote</v>
      </c>
      <c r="J25" s="127">
        <v>0</v>
      </c>
      <c r="K25" s="64" t="str">
        <f>_xll.qlSwapRateHelper2(,$H25,2,$B25,Calendar,$D25,$E25,$F25,$G25,$J25,$C25,Discounting1,PillarDate,,Permanent,Trigger,ObjectOverwrite)</f>
        <v>obj_003e9#0002</v>
      </c>
      <c r="L25" s="64" t="str">
        <f>_xll.qlSwapRateHelper2(,$I25,2,$B25,Calendar,$D25,$E25,$F25,$G25,$J25,$C25,Discounting2,PillarDate,,Permanent,Trigger,ObjectOverwrite)</f>
        <v>obj_003fe#0002</v>
      </c>
      <c r="M25" s="48"/>
      <c r="N25" s="10" t="str">
        <f t="shared" si="16"/>
        <v>BasSw</v>
      </c>
      <c r="O25" s="94" t="str">
        <f t="shared" ref="O25:P25" si="29">IF(ISBLANK(K29),"--",K29)</f>
        <v>obj_003ce#0002</v>
      </c>
      <c r="P25" s="94" t="str">
        <f t="shared" si="29"/>
        <v>obj_003f0#0002</v>
      </c>
      <c r="Q25" s="146" t="str">
        <f>IFERROR(_xll.qlRateHelperQuoteName(O25,Trigger),"--")</f>
        <v>USDAM3L6Y_S12L3L_linear_LCHQuote</v>
      </c>
      <c r="R25" s="98">
        <f>IFERROR(_xll.qlRateHelperQuoteValue($O25,Trigger),"--")</f>
        <v>2.0035485787142791E-2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42338</v>
      </c>
      <c r="W25" s="99">
        <f>IFERROR(_xll.qlRateHelperPillarDate(O25,Trigger),"--")</f>
        <v>44530</v>
      </c>
      <c r="Y25" s="4" t="str">
        <f t="shared" si="18"/>
        <v>BasSw</v>
      </c>
      <c r="Z25" s="4" t="str">
        <v>obj_003fb</v>
      </c>
      <c r="AA25" s="4" t="str">
        <v>obj_003fc</v>
      </c>
      <c r="AB25" s="4" t="str">
        <f>IFERROR(_xll.qlRateHelperQuoteName(Z25,Trigger),"")</f>
        <v>USDAM3L15Y_S12L3L_linear_LCHQuote</v>
      </c>
      <c r="AC25" s="70">
        <f>IFERROR(_xll.qlRateHelperRate(Z25,Trigger),"")</f>
        <v>2.6081128726093077E-2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42338</v>
      </c>
      <c r="AF25" s="5">
        <f>IFERROR(_xll.qlRateHelperPillarDate(Z25,Trigger),"")</f>
        <v>47816</v>
      </c>
      <c r="AG25" s="70">
        <v>2.6628640540497472E-2</v>
      </c>
      <c r="AH25" s="77">
        <v>0.67035213278242323</v>
      </c>
      <c r="AI25" s="169">
        <v>47805</v>
      </c>
      <c r="AJ25" s="170">
        <v>2.7196325035751399E-2</v>
      </c>
      <c r="AK25" s="172">
        <f t="shared" si="4"/>
        <v>-5.67684495253927E-4</v>
      </c>
      <c r="AL25" s="80">
        <v>0.66460762374773097</v>
      </c>
      <c r="AM25" s="161">
        <f t="shared" si="5"/>
        <v>5.7445090346922578E-3</v>
      </c>
      <c r="AN25" s="161"/>
    </row>
    <row r="26" spans="1:40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USDAM3L3Y_S12L3L_linear_LCHQuote</v>
      </c>
      <c r="I26" s="59" t="str">
        <f t="shared" si="23"/>
        <v>USDAM3L3Y_S12L3L_cubic_LCHQuote</v>
      </c>
      <c r="J26" s="127">
        <v>0</v>
      </c>
      <c r="K26" s="64" t="str">
        <f>_xll.qlSwapRateHelper2(,$H26,2,$B26,Calendar,$D26,$E26,$F26,$G26,$J26,$C26,Discounting1,PillarDate,,Permanent,Trigger,ObjectOverwrite)</f>
        <v>obj_003dc#0002</v>
      </c>
      <c r="L26" s="64" t="str">
        <f>_xll.qlSwapRateHelper2(,$I26,2,$B26,Calendar,$D26,$E26,$F26,$G26,$J26,$C26,Discounting2,PillarDate,,Permanent,Trigger,ObjectOverwrite)</f>
        <v>obj_003e4#0002</v>
      </c>
      <c r="M26" s="48"/>
      <c r="N26" s="10" t="str">
        <f t="shared" si="16"/>
        <v>BasSw</v>
      </c>
      <c r="O26" s="94" t="str">
        <f t="shared" ref="O26:P26" si="30">IF(ISBLANK(K30),"--",K30)</f>
        <v>obj_003d0#0002</v>
      </c>
      <c r="P26" s="94" t="str">
        <f t="shared" si="30"/>
        <v>obj_003ed#0002</v>
      </c>
      <c r="Q26" s="146" t="str">
        <f>IFERROR(_xll.qlRateHelperQuoteName(O26,Trigger),"--")</f>
        <v>USDAM3L7Y_S12L3L_linear_LCHQuote</v>
      </c>
      <c r="R26" s="98">
        <f>IFERROR(_xll.qlRateHelperQuoteValue($O26,Trigger),"--")</f>
        <v>2.116828276083926E-2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42338</v>
      </c>
      <c r="W26" s="99">
        <f>IFERROR(_xll.qlRateHelperPillarDate(O26,Trigger),"--")</f>
        <v>44895</v>
      </c>
      <c r="Y26" s="4" t="str">
        <f t="shared" si="18"/>
        <v>BasSw</v>
      </c>
      <c r="Z26" s="4" t="str">
        <v>obj_0040a</v>
      </c>
      <c r="AA26" s="4" t="str">
        <v>obj_003f8</v>
      </c>
      <c r="AB26" s="4" t="str">
        <f>IFERROR(_xll.qlRateHelperQuoteName(Z26,Trigger),"")</f>
        <v>USDAM3L20Y_S12L3L_linear_LCHQuote</v>
      </c>
      <c r="AC26" s="70">
        <f>IFERROR(_xll.qlRateHelperRate(Z26,Trigger),"")</f>
        <v>2.7220220726568801E-2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42338</v>
      </c>
      <c r="AF26" s="5">
        <f>IFERROR(_xll.qlRateHelperPillarDate(Z26,Trigger),"")</f>
        <v>49643</v>
      </c>
      <c r="AG26" s="70">
        <v>2.7869009862086576E-2</v>
      </c>
      <c r="AH26" s="77">
        <v>0.57239638318318298</v>
      </c>
      <c r="AI26" s="169">
        <v>49632</v>
      </c>
      <c r="AJ26" s="170">
        <v>2.8525017091485999E-2</v>
      </c>
      <c r="AK26" s="172">
        <f t="shared" si="4"/>
        <v>-6.5600722939942319E-4</v>
      </c>
      <c r="AL26" s="80">
        <v>0.56488555946240404</v>
      </c>
      <c r="AM26" s="161">
        <f t="shared" si="5"/>
        <v>7.5108237207789363E-3</v>
      </c>
      <c r="AN26" s="161"/>
    </row>
    <row r="27" spans="1:40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USDAM3L4Y_S12L3L_linear_LCHQuote</v>
      </c>
      <c r="I27" s="59" t="str">
        <f t="shared" si="23"/>
        <v>USDAM3L4Y_S12L3L_cubic_LCHQuote</v>
      </c>
      <c r="J27" s="127">
        <v>0</v>
      </c>
      <c r="K27" s="64" t="str">
        <f>_xll.qlSwapRateHelper2(,$H27,2,$B27,Calendar,$D27,$E27,$F27,$G27,$J27,$C27,Discounting1,PillarDate,,Permanent,Trigger,ObjectOverwrite)</f>
        <v>obj_003d5#0002</v>
      </c>
      <c r="L27" s="64" t="str">
        <f>_xll.qlSwapRateHelper2(,$I27,2,$B27,Calendar,$D27,$E27,$F27,$G27,$J27,$C27,Discounting2,PillarDate,,Permanent,Trigger,ObjectOverwrite)</f>
        <v>obj_00405#0002</v>
      </c>
      <c r="M27" s="48"/>
      <c r="N27" s="10" t="str">
        <f t="shared" si="16"/>
        <v>BasSw</v>
      </c>
      <c r="O27" s="94" t="str">
        <f t="shared" ref="O27:P27" si="31">IF(ISBLANK(K31),"--",K31)</f>
        <v>obj_00403#0002</v>
      </c>
      <c r="P27" s="94" t="str">
        <f t="shared" si="31"/>
        <v>obj_003e7#0002</v>
      </c>
      <c r="Q27" s="146" t="str">
        <f>IFERROR(_xll.qlRateHelperQuoteName(O27,Trigger),"--")</f>
        <v>USDAM3L8Y_S12L3L_linear_LCHQuote</v>
      </c>
      <c r="R27" s="98">
        <f>IFERROR(_xll.qlRateHelperQuoteValue($O27,Trigger),"--")</f>
        <v>2.2094023437667802E-2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42338</v>
      </c>
      <c r="W27" s="99">
        <f>IFERROR(_xll.qlRateHelperPillarDate(O27,Trigger),"--")</f>
        <v>45260</v>
      </c>
      <c r="Y27" s="4" t="str">
        <f t="shared" si="18"/>
        <v>BasSw</v>
      </c>
      <c r="Z27" s="4" t="str">
        <v>obj_003e5</v>
      </c>
      <c r="AA27" s="4" t="str">
        <v>obj_003d1</v>
      </c>
      <c r="AB27" s="4" t="str">
        <f>IFERROR(_xll.qlRateHelperQuoteName(Z27,Trigger),"")</f>
        <v>USDAM3L25Y_S12L3L_linear_LCHQuote</v>
      </c>
      <c r="AC27" s="70">
        <f>IFERROR(_xll.qlRateHelperRate(Z27,Trigger),"")</f>
        <v>2.7734153922579208E-2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42338</v>
      </c>
      <c r="AF27" s="5">
        <f>IFERROR(_xll.qlRateHelperPillarDate(Z27,Trigger),"")</f>
        <v>51470</v>
      </c>
      <c r="AG27" s="70">
        <v>2.840452739128144E-2</v>
      </c>
      <c r="AH27" s="77">
        <v>0.49129403891788825</v>
      </c>
      <c r="AI27" s="169">
        <v>51459</v>
      </c>
      <c r="AJ27" s="170">
        <v>2.90854372923364E-2</v>
      </c>
      <c r="AK27" s="172">
        <f t="shared" si="4"/>
        <v>-6.8090990105496019E-4</v>
      </c>
      <c r="AL27" s="80">
        <v>0.48295575018834302</v>
      </c>
      <c r="AM27" s="161">
        <f t="shared" si="5"/>
        <v>8.338288729545229E-3</v>
      </c>
      <c r="AN27" s="161"/>
    </row>
    <row r="28" spans="1:40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USDAM3L5Y_S12L3L_linear_LCHQuote</v>
      </c>
      <c r="I28" s="59" t="str">
        <f t="shared" si="23"/>
        <v>USDAM3L5Y_S12L3L_cubic_LCHQuote</v>
      </c>
      <c r="J28" s="127">
        <v>0</v>
      </c>
      <c r="K28" s="64" t="str">
        <f>_xll.qlSwapRateHelper2(,$H28,2,$B28,Calendar,$D28,$E28,$F28,$G28,$J28,$C28,Discounting1,PillarDate,,Permanent,Trigger,ObjectOverwrite)</f>
        <v>obj_00401#0002</v>
      </c>
      <c r="L28" s="64" t="str">
        <f>_xll.qlSwapRateHelper2(,$I28,2,$B28,Calendar,$D28,$E28,$F28,$G28,$J28,$C28,Discounting2,PillarDate,,Permanent,Trigger,ObjectOverwrite)</f>
        <v>obj_003ec#0002</v>
      </c>
      <c r="M28" s="48"/>
      <c r="N28" s="10" t="str">
        <f t="shared" si="16"/>
        <v>BasSw</v>
      </c>
      <c r="O28" s="94" t="str">
        <f t="shared" ref="O28:P28" si="32">IF(ISBLANK(K32),"--",K32)</f>
        <v>obj_003db#0002</v>
      </c>
      <c r="P28" s="94" t="str">
        <f t="shared" si="32"/>
        <v>obj_003da#0002</v>
      </c>
      <c r="Q28" s="146" t="str">
        <f>IFERROR(_xll.qlRateHelperQuoteName(O28,Trigger),"--")</f>
        <v>USDAM3L9Y_S12L3L_linear_LCHQuote</v>
      </c>
      <c r="R28" s="98">
        <f>IFERROR(_xll.qlRateHelperQuoteValue($O28,Trigger),"--")</f>
        <v>2.2898744240520647E-2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42338</v>
      </c>
      <c r="W28" s="99">
        <f>IFERROR(_xll.qlRateHelperPillarDate(O28,Trigger),"--")</f>
        <v>45625</v>
      </c>
      <c r="Y28" s="4" t="str">
        <f t="shared" si="18"/>
        <v>BasSw</v>
      </c>
      <c r="Z28" s="4" t="str">
        <v>obj_003dd</v>
      </c>
      <c r="AA28" s="4" t="str">
        <v>obj_003ff</v>
      </c>
      <c r="AB28" s="4" t="str">
        <f>IFERROR(_xll.qlRateHelperQuoteName(Z28,Trigger),"")</f>
        <v>USDAM3L30Y_S12L3L_linear_LCHQuote</v>
      </c>
      <c r="AC28" s="70">
        <f>IFERROR(_xll.qlRateHelperRate(Z28,Trigger),"")</f>
        <v>2.7986804021631138E-2</v>
      </c>
      <c r="AD28" s="104">
        <f>IF(ISERROR(_xll.qlSwapRateHelperSpread($Z28)),IF(ISERROR(_xll.qlFuturesRateHelperConvexityAdjustment($Z28)),"",_xll.qlFuturesRateHelperConvexityAdjustment($Z28)),_xll.qlSwapRateHelperSpread($Z28))</f>
        <v>0</v>
      </c>
      <c r="AE28" s="5">
        <f>IFERROR(_xll.qlRateHelperEarliestDate(Z28,Trigger),"")</f>
        <v>42338</v>
      </c>
      <c r="AF28" s="5">
        <f>IFERROR(_xll.qlRateHelperPillarDate(Z28,Trigger),"")</f>
        <v>53296</v>
      </c>
      <c r="AG28" s="70">
        <v>2.8642241130315028E-2</v>
      </c>
      <c r="AH28" s="77">
        <v>0.42319335301963673</v>
      </c>
      <c r="AI28" s="169">
        <v>53283</v>
      </c>
      <c r="AJ28" s="170">
        <v>2.9336001407231398E-2</v>
      </c>
      <c r="AK28" s="172">
        <f t="shared" si="4"/>
        <v>-6.9376027691636991E-4</v>
      </c>
      <c r="AL28" s="80">
        <v>0.414509875530576</v>
      </c>
      <c r="AM28" s="161">
        <f t="shared" si="5"/>
        <v>8.6834774890607314E-3</v>
      </c>
      <c r="AN28" s="161"/>
    </row>
    <row r="29" spans="1:40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USDAM3L6Y_S12L3L_linear_LCHQuote</v>
      </c>
      <c r="I29" s="59" t="str">
        <f t="shared" si="23"/>
        <v>USDAM3L6Y_S12L3L_cubic_LCHQuote</v>
      </c>
      <c r="J29" s="127">
        <v>0</v>
      </c>
      <c r="K29" s="64" t="str">
        <f>_xll.qlSwapRateHelper2(,$H29,2,$B29,Calendar,$D29,$E29,$F29,$G29,$J29,$C29,Discounting1,PillarDate,,Permanent,Trigger,ObjectOverwrite)</f>
        <v>obj_003ce#0002</v>
      </c>
      <c r="L29" s="64" t="str">
        <f>_xll.qlSwapRateHelper2(,$I29,2,$B29,Calendar,$D29,$E29,$F29,$G29,$J29,$C29,Discounting2,PillarDate,,Permanent,Trigger,ObjectOverwrite)</f>
        <v>obj_003f0#0002</v>
      </c>
      <c r="M29" s="48"/>
      <c r="N29" s="10" t="str">
        <f t="shared" si="16"/>
        <v>BasSw</v>
      </c>
      <c r="O29" s="94" t="str">
        <f t="shared" ref="O29:P29" si="33">IF(ISBLANK(K33),"--",K33)</f>
        <v>obj_00404#0002</v>
      </c>
      <c r="P29" s="94" t="str">
        <f t="shared" si="33"/>
        <v>obj_003f5#0002</v>
      </c>
      <c r="Q29" s="146" t="str">
        <f>IFERROR(_xll.qlRateHelperQuoteName(O29,Trigger),"--")</f>
        <v>USDAM3L10Y_S12L3L_linear_LCHQuote</v>
      </c>
      <c r="R29" s="98">
        <f>IFERROR(_xll.qlRateHelperQuoteValue($O29,Trigger),"--")</f>
        <v>2.3558384060104805E-2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42338</v>
      </c>
      <c r="W29" s="99">
        <f>IFERROR(_xll.qlRateHelperPillarDate(O29,Trigger),"--")</f>
        <v>45989</v>
      </c>
      <c r="Y29" s="4" t="str">
        <f t="shared" si="18"/>
        <v>BasSw</v>
      </c>
      <c r="Z29" s="4" t="str">
        <v>obj_003e3</v>
      </c>
      <c r="AA29" s="4" t="str">
        <v>obj_003d7</v>
      </c>
      <c r="AB29" s="4" t="str">
        <f>IFERROR(_xll.qlRateHelperQuoteName(Z29,Trigger),"")</f>
        <v>USDAM3L40Y_S12L3L_linear_LCHQuote</v>
      </c>
      <c r="AC29" s="70">
        <f>IFERROR(_xll.qlRateHelperRate(Z29,Trigger),"")</f>
        <v>2.8566659365728508E-2</v>
      </c>
      <c r="AD29" s="104">
        <f>IF(ISERROR(_xll.qlSwapRateHelperSpread($Z29)),IF(ISERROR(_xll.qlFuturesRateHelperConvexityAdjustment($Z29)),"",_xll.qlFuturesRateHelperConvexityAdjustment($Z29)),_xll.qlSwapRateHelperSpread($Z29))</f>
        <v>0</v>
      </c>
      <c r="AE29" s="5">
        <f>IFERROR(_xll.qlRateHelperEarliestDate(Z29,Trigger),"")</f>
        <v>42338</v>
      </c>
      <c r="AF29" s="5">
        <f>IFERROR(_xll.qlRateHelperPillarDate(Z29,Trigger),"")</f>
        <v>56948</v>
      </c>
      <c r="AG29" s="70">
        <v>2.9353594069364143E-2</v>
      </c>
      <c r="AH29" s="77">
        <v>0.30876835586753815</v>
      </c>
      <c r="AI29" s="169">
        <v>56935</v>
      </c>
      <c r="AJ29" s="170">
        <v>2.9540427474884501E-2</v>
      </c>
      <c r="AK29" s="172">
        <f t="shared" si="4"/>
        <v>-1.8683340552035771E-4</v>
      </c>
      <c r="AL29" s="80">
        <v>0.30665884073349697</v>
      </c>
      <c r="AM29" s="161">
        <f t="shared" si="5"/>
        <v>2.1095151340411733E-3</v>
      </c>
      <c r="AN29" s="161"/>
    </row>
    <row r="30" spans="1:40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USDAM3L7Y_S12L3L_linear_LCHQuote</v>
      </c>
      <c r="I30" s="59" t="str">
        <f t="shared" si="23"/>
        <v>USDAM3L7Y_S12L3L_cubic_LCHQuote</v>
      </c>
      <c r="J30" s="127">
        <v>0</v>
      </c>
      <c r="K30" s="64" t="str">
        <f>_xll.qlSwapRateHelper2(,$H30,2,$B30,Calendar,$D30,$E30,$F30,$G30,$J30,$C30,Discounting1,PillarDate,,Permanent,Trigger,ObjectOverwrite)</f>
        <v>obj_003d0#0002</v>
      </c>
      <c r="L30" s="64" t="str">
        <f>_xll.qlSwapRateHelper2(,$I30,2,$B30,Calendar,$D30,$E30,$F30,$G30,$J30,$C30,Discounting2,PillarDate,,Permanent,Trigger,ObjectOverwrite)</f>
        <v>obj_003ed#0002</v>
      </c>
      <c r="M30" s="48"/>
      <c r="N30" s="10" t="str">
        <f t="shared" si="16"/>
        <v>BasSw</v>
      </c>
      <c r="O30" s="94" t="str">
        <f t="shared" ref="O30:P30" si="34">IF(ISBLANK(K34),"--",K34)</f>
        <v>--</v>
      </c>
      <c r="P30" s="94" t="str">
        <f t="shared" si="34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8"/>
        <v>BasSw</v>
      </c>
      <c r="Z30" s="4" t="str">
        <v>obj_00408</v>
      </c>
      <c r="AA30" s="4" t="str">
        <v>obj_003e2</v>
      </c>
      <c r="AB30" s="4" t="str">
        <f>IFERROR(_xll.qlRateHelperQuoteName(Z30,Trigger),"")</f>
        <v>USDAM3L50Y_S12L3L_linear_LCHQuote</v>
      </c>
      <c r="AC30" s="70">
        <f>IFERROR(_xll.qlRateHelperRate(Z30,Trigger),"")</f>
        <v>2.9145417310865222E-2</v>
      </c>
      <c r="AD30" s="104">
        <f>IF(ISERROR(_xll.qlSwapRateHelperSpread($Z30)),IF(ISERROR(_xll.qlFuturesRateHelperConvexityAdjustment($Z30)),"",_xll.qlFuturesRateHelperConvexityAdjustment($Z30)),_xll.qlSwapRateHelperSpread($Z30))</f>
        <v>0</v>
      </c>
      <c r="AE30" s="5">
        <f>IFERROR(_xll.qlRateHelperEarliestDate(Z30,Trigger),"")</f>
        <v>42338</v>
      </c>
      <c r="AF30" s="5">
        <f>IFERROR(_xll.qlRateHelperPillarDate(Z30,Trigger),"")</f>
        <v>60601</v>
      </c>
      <c r="AG30" s="70">
        <v>3.0226537140286211E-2</v>
      </c>
      <c r="AH30" s="77">
        <v>0.22028797137450801</v>
      </c>
      <c r="AI30" s="169">
        <v>60588</v>
      </c>
      <c r="AJ30" s="170">
        <v>2.9188355907718799E-2</v>
      </c>
      <c r="AK30" s="172">
        <f t="shared" si="4"/>
        <v>1.0381812325674124E-3</v>
      </c>
      <c r="AL30" s="80">
        <v>0.23231964942358799</v>
      </c>
      <c r="AM30" s="161">
        <f t="shared" si="5"/>
        <v>-1.203167804907998E-2</v>
      </c>
      <c r="AN30" s="161"/>
    </row>
    <row r="31" spans="1:40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USDAM3L8Y_S12L3L_linear_LCHQuote</v>
      </c>
      <c r="I31" s="59" t="str">
        <f t="shared" si="23"/>
        <v>USDAM3L8Y_S12L3L_cubic_LCHQuote</v>
      </c>
      <c r="J31" s="127">
        <v>0</v>
      </c>
      <c r="K31" s="64" t="str">
        <f>_xll.qlSwapRateHelper2(,$H31,2,$B31,Calendar,$D31,$E31,$F31,$G31,$J31,$C31,Discounting1,PillarDate,,Permanent,Trigger,ObjectOverwrite)</f>
        <v>obj_00403#0002</v>
      </c>
      <c r="L31" s="64" t="str">
        <f>_xll.qlSwapRateHelper2(,$I31,2,$B31,Calendar,$D31,$E31,$F31,$G31,$J31,$C31,Discounting2,PillarDate,,Permanent,Trigger,ObjectOverwrite)</f>
        <v>obj_003e7#0002</v>
      </c>
      <c r="M31" s="48"/>
      <c r="N31" s="10" t="str">
        <f t="shared" si="16"/>
        <v>BasSw</v>
      </c>
      <c r="O31" s="94" t="str">
        <f t="shared" ref="O31:P31" si="35">IF(ISBLANK(K35),"--",K35)</f>
        <v>obj_00406#0002</v>
      </c>
      <c r="P31" s="94" t="str">
        <f t="shared" si="35"/>
        <v>obj_00409#0002</v>
      </c>
      <c r="Q31" s="146" t="str">
        <f>IFERROR(_xll.qlRateHelperQuoteName(O31,Trigger),"--")</f>
        <v>USDAM3L12Y_S12L3L_linear_LCHQuote</v>
      </c>
      <c r="R31" s="98">
        <f>IFERROR(_xll.qlRateHelperQuoteValue($O31,Trigger),"--")</f>
        <v>2.4784136919150049E-2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42338</v>
      </c>
      <c r="W31" s="99">
        <f>IFERROR(_xll.qlRateHelperPillarDate(O31,Trigger),"--")</f>
        <v>46721</v>
      </c>
      <c r="Y31" s="4" t="str">
        <f t="shared" si="18"/>
        <v>BasSw</v>
      </c>
      <c r="Z31" s="4" t="str">
        <v>obj_003f6</v>
      </c>
      <c r="AA31" s="4" t="str">
        <v>obj_003f7</v>
      </c>
      <c r="AB31" s="4" t="str">
        <f>IFERROR(_xll.qlRateHelperQuoteName(Z31,Trigger),"")</f>
        <v>USDAM3L60Y_S12L3L_linear_LCHQuote</v>
      </c>
      <c r="AC31" s="70">
        <f>IFERROR(_xll.qlRateHelperRate(Z31,Trigger),"")</f>
        <v>2.9724472073465732E-2</v>
      </c>
      <c r="AD31" s="104">
        <f>IF(ISERROR(_xll.qlSwapRateHelperSpread($Z31)),IF(ISERROR(_xll.qlFuturesRateHelperConvexityAdjustment($Z31)),"",_xll.qlFuturesRateHelperConvexityAdjustment($Z31)),_xll.qlSwapRateHelperSpread($Z31))</f>
        <v>0</v>
      </c>
      <c r="AE31" s="5">
        <f>IFERROR(_xll.qlRateHelperEarliestDate(Z31,Trigger),"")</f>
        <v>42338</v>
      </c>
      <c r="AF31" s="5">
        <f>IFERROR(_xll.qlRateHelperPillarDate(Z31,Trigger),"")</f>
        <v>64252</v>
      </c>
      <c r="AG31" s="70">
        <v>3.1298175879995081E-2</v>
      </c>
      <c r="AH31" s="77">
        <v>0.15266501506316224</v>
      </c>
      <c r="AI31" s="169">
        <v>64241</v>
      </c>
      <c r="AJ31" s="170">
        <v>2.8558987612956999E-2</v>
      </c>
      <c r="AK31" s="172">
        <f t="shared" si="4"/>
        <v>2.7391882670380827E-3</v>
      </c>
      <c r="AL31" s="80">
        <v>0.180144917281537</v>
      </c>
      <c r="AM31" s="161">
        <f t="shared" si="5"/>
        <v>-2.7479902218374763E-2</v>
      </c>
      <c r="AN31" s="161"/>
    </row>
    <row r="32" spans="1:40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USDAM3L9Y_S12L3L_linear_LCHQuote</v>
      </c>
      <c r="I32" s="59" t="str">
        <f t="shared" si="23"/>
        <v>USDAM3L9Y_S12L3L_cubic_LCHQuote</v>
      </c>
      <c r="J32" s="127">
        <v>0</v>
      </c>
      <c r="K32" s="64" t="str">
        <f>_xll.qlSwapRateHelper2(,$H32,2,$B32,Calendar,$D32,$E32,$F32,$G32,$J32,$C32,Discounting1,PillarDate,,Permanent,Trigger,ObjectOverwrite)</f>
        <v>obj_003db#0002</v>
      </c>
      <c r="L32" s="64" t="str">
        <f>_xll.qlSwapRateHelper2(,$I32,2,$B32,Calendar,$D32,$E32,$F32,$G32,$J32,$C32,Discounting2,PillarDate,,Permanent,Trigger,ObjectOverwrite)</f>
        <v>obj_003da#0002</v>
      </c>
      <c r="M32" s="48"/>
      <c r="N32" s="10" t="str">
        <f t="shared" si="16"/>
        <v>BasSw</v>
      </c>
      <c r="O32" s="94" t="str">
        <f t="shared" ref="O32:P32" si="36">IF(ISBLANK(K36),"--",K36)</f>
        <v>--</v>
      </c>
      <c r="P32" s="94" t="str">
        <f t="shared" si="36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8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9" t="e">
        <v>#N/A</v>
      </c>
      <c r="AJ32" s="170" t="e">
        <v>#N/A</v>
      </c>
      <c r="AK32" s="172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USDAM3L10Y_S12L3L_linear_LCHQuote</v>
      </c>
      <c r="I33" s="59" t="str">
        <f t="shared" si="23"/>
        <v>USDAM3L10Y_S12L3L_cubic_LCHQuote</v>
      </c>
      <c r="J33" s="127">
        <v>0</v>
      </c>
      <c r="K33" s="64" t="str">
        <f>_xll.qlSwapRateHelper2(,$H33,2,$B33,Calendar,$D33,$E33,$F33,$G33,$J33,$C33,Discounting1,PillarDate,,Permanent,Trigger,ObjectOverwrite)</f>
        <v>obj_00404#0002</v>
      </c>
      <c r="L33" s="64" t="str">
        <f>_xll.qlSwapRateHelper2(,$I33,2,$B33,Calendar,$D33,$E33,$F33,$G33,$J33,$C33,Discounting2,PillarDate,,Permanent,Trigger,ObjectOverwrite)</f>
        <v>obj_003f5#0002</v>
      </c>
      <c r="M33" s="48"/>
      <c r="N33" s="10" t="str">
        <f t="shared" si="16"/>
        <v>BasSw</v>
      </c>
      <c r="O33" s="94" t="str">
        <f t="shared" ref="O33:P33" si="37">IF(ISBLANK(K37),"--",K37)</f>
        <v>--</v>
      </c>
      <c r="P33" s="94" t="str">
        <f t="shared" si="37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8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9" t="e">
        <v>#N/A</v>
      </c>
      <c r="AJ33" s="170" t="e">
        <v>#N/A</v>
      </c>
      <c r="AK33" s="172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USDAM3L11Y_S12L3L_linear_LCHQuote</v>
      </c>
      <c r="I34" s="59" t="str">
        <f t="shared" si="23"/>
        <v>USDAM3L11Y_S12L3L_cubic_LCHQuote</v>
      </c>
      <c r="J34" s="127">
        <v>0</v>
      </c>
      <c r="K34" s="64"/>
      <c r="L34" s="64"/>
      <c r="M34" s="48"/>
      <c r="N34" s="10" t="str">
        <f t="shared" si="16"/>
        <v>BasSw</v>
      </c>
      <c r="O34" s="94" t="str">
        <f t="shared" ref="O34:P34" si="38">IF(ISBLANK(K38),"--",K38)</f>
        <v>obj_003fb#0002</v>
      </c>
      <c r="P34" s="94" t="str">
        <f t="shared" si="38"/>
        <v>obj_003fc#0002</v>
      </c>
      <c r="Q34" s="146" t="str">
        <f>IFERROR(_xll.qlRateHelperQuoteName(O34,Trigger),"--")</f>
        <v>USDAM3L15Y_S12L3L_linear_LCHQuote</v>
      </c>
      <c r="R34" s="98">
        <f>IFERROR(_xll.qlRateHelperQuoteValue($O34,Trigger),"--")</f>
        <v>2.6081128726093077E-2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42338</v>
      </c>
      <c r="W34" s="99">
        <f>IFERROR(_xll.qlRateHelperPillarDate(O34,Trigger),"--")</f>
        <v>47816</v>
      </c>
      <c r="Y34" s="4" t="str">
        <f t="shared" si="18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9" t="e">
        <v>#N/A</v>
      </c>
      <c r="AJ34" s="170" t="e">
        <v>#N/A</v>
      </c>
      <c r="AK34" s="172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USDAM3L12Y_S12L3L_linear_LCHQuote</v>
      </c>
      <c r="I35" s="59" t="str">
        <f t="shared" si="23"/>
        <v>USDAM3L12Y_S12L3L_cubic_LCHQuote</v>
      </c>
      <c r="J35" s="127">
        <v>0</v>
      </c>
      <c r="K35" s="64" t="str">
        <f>_xll.qlSwapRateHelper2(,$H35,2,$B35,Calendar,$D35,$E35,$F35,$G35,$J35,$C35,Discounting1,PillarDate,,Permanent,Trigger,ObjectOverwrite)</f>
        <v>obj_00406#0002</v>
      </c>
      <c r="L35" s="64" t="str">
        <f>_xll.qlSwapRateHelper2(,$I35,2,$B35,Calendar,$D35,$E35,$F35,$G35,$J35,$C35,Discounting2,PillarDate,,Permanent,Trigger,ObjectOverwrite)</f>
        <v>obj_00409#0002</v>
      </c>
      <c r="M35" s="48"/>
      <c r="N35" s="10" t="str">
        <f t="shared" si="16"/>
        <v>BasSw</v>
      </c>
      <c r="O35" s="94" t="str">
        <f t="shared" ref="O35:P35" si="39">IF(ISBLANK(K39),"--",K39)</f>
        <v>--</v>
      </c>
      <c r="P35" s="94" t="str">
        <f t="shared" si="39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8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9" t="e">
        <v>#N/A</v>
      </c>
      <c r="AJ35" s="170" t="e">
        <v>#N/A</v>
      </c>
      <c r="AK35" s="172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USDAM3L13Y_S12L3L_linear_LCHQuote</v>
      </c>
      <c r="I36" s="59" t="str">
        <f t="shared" si="23"/>
        <v>USDAM3L13Y_S12L3L_cubic_LCHQuote</v>
      </c>
      <c r="J36" s="127">
        <v>0</v>
      </c>
      <c r="K36" s="64"/>
      <c r="L36" s="64"/>
      <c r="M36" s="48"/>
      <c r="N36" s="10" t="str">
        <f t="shared" si="16"/>
        <v>BasSw</v>
      </c>
      <c r="O36" s="94" t="str">
        <f t="shared" ref="O36:P36" si="40">IF(ISBLANK(K40),"--",K40)</f>
        <v>--</v>
      </c>
      <c r="P36" s="94" t="str">
        <f t="shared" si="40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8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9" t="e">
        <v>#N/A</v>
      </c>
      <c r="AJ36" s="170" t="e">
        <v>#N/A</v>
      </c>
      <c r="AK36" s="172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USDAM3L14Y_S12L3L_linear_LCHQuote</v>
      </c>
      <c r="I37" s="59" t="str">
        <f t="shared" si="23"/>
        <v>USDAM3L14Y_S12L3L_cubic_LCHQuote</v>
      </c>
      <c r="J37" s="127">
        <v>0</v>
      </c>
      <c r="K37" s="64"/>
      <c r="L37" s="64"/>
      <c r="M37" s="48"/>
      <c r="N37" s="10" t="str">
        <f t="shared" si="16"/>
        <v>BasSw</v>
      </c>
      <c r="O37" s="94" t="str">
        <f t="shared" ref="O37:P37" si="41">IF(ISBLANK(K41),"--",K41)</f>
        <v>--</v>
      </c>
      <c r="P37" s="94" t="str">
        <f t="shared" si="41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8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9" t="e">
        <v>#N/A</v>
      </c>
      <c r="AJ37" s="170" t="e">
        <v>#N/A</v>
      </c>
      <c r="AK37" s="172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USDAM3L15Y_S12L3L_linear_LCHQuote</v>
      </c>
      <c r="I38" s="59" t="str">
        <f t="shared" si="23"/>
        <v>USDAM3L15Y_S12L3L_cubic_LCHQuote</v>
      </c>
      <c r="J38" s="127">
        <v>0</v>
      </c>
      <c r="K38" s="64" t="str">
        <f>_xll.qlSwapRateHelper2(,$H38,2,$B38,Calendar,$D38,$E38,$F38,$G38,$J38,$C38,Discounting1,PillarDate,,Permanent,Trigger,ObjectOverwrite)</f>
        <v>obj_003fb#0002</v>
      </c>
      <c r="L38" s="64" t="str">
        <f>_xll.qlSwapRateHelper2(,$I38,2,$B38,Calendar,$D38,$E38,$F38,$G38,$J38,$C38,Discounting2,PillarDate,,Permanent,Trigger,ObjectOverwrite)</f>
        <v>obj_003fc#0002</v>
      </c>
      <c r="M38" s="48"/>
      <c r="N38" s="10" t="str">
        <f t="shared" si="16"/>
        <v>BasSw</v>
      </c>
      <c r="O38" s="94" t="str">
        <f t="shared" ref="O38:P38" si="42">IF(ISBLANK(K42),"--",K42)</f>
        <v>--</v>
      </c>
      <c r="P38" s="94" t="str">
        <f t="shared" si="42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8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9" t="e">
        <v>#N/A</v>
      </c>
      <c r="AJ38" s="170" t="e">
        <v>#N/A</v>
      </c>
      <c r="AK38" s="172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USDAM3L16Y_S12L3L_linear_LCHQuote</v>
      </c>
      <c r="I39" s="59" t="str">
        <f t="shared" si="23"/>
        <v>USDAM3L16Y_S12L3L_cubic_LCHQuote</v>
      </c>
      <c r="J39" s="127">
        <v>0</v>
      </c>
      <c r="K39" s="64"/>
      <c r="L39" s="64"/>
      <c r="M39" s="48"/>
      <c r="N39" s="10" t="str">
        <f t="shared" si="16"/>
        <v>BasSw</v>
      </c>
      <c r="O39" s="94" t="str">
        <f t="shared" ref="O39:P39" si="43">IF(ISBLANK(K43),"--",K43)</f>
        <v>obj_0040a#0002</v>
      </c>
      <c r="P39" s="94" t="str">
        <f t="shared" si="43"/>
        <v>obj_003f8#0002</v>
      </c>
      <c r="Q39" s="146" t="str">
        <f>IFERROR(_xll.qlRateHelperQuoteName(O39,Trigger),"--")</f>
        <v>USDAM3L20Y_S12L3L_linear_LCHQuote</v>
      </c>
      <c r="R39" s="98">
        <f>IFERROR(_xll.qlRateHelperQuoteValue($O39,Trigger),"--")</f>
        <v>2.7220220726568801E-2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42338</v>
      </c>
      <c r="W39" s="99">
        <f>IFERROR(_xll.qlRateHelperPillarDate(O39,Trigger),"--")</f>
        <v>49643</v>
      </c>
      <c r="Y39" s="4" t="str">
        <f t="shared" si="18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9" t="e">
        <v>#N/A</v>
      </c>
      <c r="AJ39" s="170" t="e">
        <v>#N/A</v>
      </c>
      <c r="AK39" s="172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USDAM3L17Y_S12L3L_linear_LCHQuote</v>
      </c>
      <c r="I40" s="59" t="str">
        <f t="shared" si="23"/>
        <v>USDAM3L17Y_S12L3L_cubic_LCHQuote</v>
      </c>
      <c r="J40" s="127">
        <v>0</v>
      </c>
      <c r="K40" s="64"/>
      <c r="L40" s="64"/>
      <c r="M40" s="48"/>
      <c r="N40" s="10" t="str">
        <f t="shared" si="16"/>
        <v>BasSw</v>
      </c>
      <c r="O40" s="94" t="str">
        <f t="shared" ref="O40:P40" si="44">IF(ISBLANK(K44),"--",K44)</f>
        <v>--</v>
      </c>
      <c r="P40" s="94" t="str">
        <f t="shared" si="44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8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9" t="e">
        <v>#N/A</v>
      </c>
      <c r="AJ40" s="170" t="e">
        <v>#N/A</v>
      </c>
      <c r="AK40" s="172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USDAM3L18Y_S12L3L_linear_LCHQuote</v>
      </c>
      <c r="I41" s="59" t="str">
        <f t="shared" si="23"/>
        <v>USDAM3L18Y_S12L3L_cubic_LCHQuote</v>
      </c>
      <c r="J41" s="127">
        <v>0</v>
      </c>
      <c r="K41" s="64"/>
      <c r="L41" s="64"/>
      <c r="N41" s="10" t="str">
        <f t="shared" si="16"/>
        <v>BasSw</v>
      </c>
      <c r="O41" s="94" t="str">
        <f t="shared" ref="O41:P41" si="45">IF(ISBLANK(K45),"--",K45)</f>
        <v>--</v>
      </c>
      <c r="P41" s="94" t="str">
        <f t="shared" si="45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8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9" t="e">
        <v>#N/A</v>
      </c>
      <c r="AJ41" s="170" t="e">
        <v>#N/A</v>
      </c>
      <c r="AK41" s="172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USDAM3L19Y_S12L3L_linear_LCHQuote</v>
      </c>
      <c r="I42" s="59" t="str">
        <f t="shared" si="23"/>
        <v>USDAM3L19Y_S12L3L_cubic_LCHQuote</v>
      </c>
      <c r="J42" s="127">
        <v>0</v>
      </c>
      <c r="K42" s="64"/>
      <c r="L42" s="64"/>
      <c r="N42" s="10" t="str">
        <f t="shared" si="16"/>
        <v>BasSw</v>
      </c>
      <c r="O42" s="94" t="str">
        <f t="shared" ref="O42:P42" si="46">IF(ISBLANK(K46),"--",K46)</f>
        <v>--</v>
      </c>
      <c r="P42" s="94" t="str">
        <f t="shared" si="46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8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9" t="e">
        <v>#N/A</v>
      </c>
      <c r="AJ42" s="170" t="e">
        <v>#N/A</v>
      </c>
      <c r="AK42" s="172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USDAM3L20Y_S12L3L_linear_LCHQuote</v>
      </c>
      <c r="I43" s="59" t="str">
        <f t="shared" si="23"/>
        <v>USDAM3L20Y_S12L3L_cubic_LCHQuote</v>
      </c>
      <c r="J43" s="127">
        <v>0</v>
      </c>
      <c r="K43" s="64" t="str">
        <f>_xll.qlSwapRateHelper2(,$H43,2,$B43,Calendar,$D43,$E43,$F43,$G43,$J43,$C43,Discounting1,PillarDate,,Permanent,Trigger,ObjectOverwrite)</f>
        <v>obj_0040a#0002</v>
      </c>
      <c r="L43" s="64" t="str">
        <f>_xll.qlSwapRateHelper2(,$I43,2,$B43,Calendar,$D43,$E43,$F43,$G43,$J43,$C43,Discounting2,PillarDate,,Permanent,Trigger,ObjectOverwrite)</f>
        <v>obj_003f8#0002</v>
      </c>
      <c r="N43" s="10" t="str">
        <f t="shared" si="16"/>
        <v>BasSw</v>
      </c>
      <c r="O43" s="94" t="str">
        <f t="shared" ref="O43:P43" si="47">IF(ISBLANK(K47),"--",K47)</f>
        <v>--</v>
      </c>
      <c r="P43" s="94" t="str">
        <f t="shared" si="47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8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9" t="e">
        <v>#N/A</v>
      </c>
      <c r="AJ43" s="170" t="e">
        <v>#N/A</v>
      </c>
      <c r="AK43" s="172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USDAM3L21Y_S12L3L_linear_LCHQuote</v>
      </c>
      <c r="I44" s="59" t="str">
        <f t="shared" si="23"/>
        <v>USDAM3L21Y_S12L3L_cubic_LCHQuote</v>
      </c>
      <c r="J44" s="127">
        <v>0</v>
      </c>
      <c r="K44" s="64"/>
      <c r="L44" s="64"/>
      <c r="N44" s="10" t="str">
        <f t="shared" si="16"/>
        <v>BasSw</v>
      </c>
      <c r="O44" s="94" t="str">
        <f t="shared" ref="O44:P44" si="48">IF(ISBLANK(K48),"--",K48)</f>
        <v>obj_003e5#0002</v>
      </c>
      <c r="P44" s="94" t="str">
        <f t="shared" si="48"/>
        <v>obj_003d1#0002</v>
      </c>
      <c r="Q44" s="146" t="str">
        <f>IFERROR(_xll.qlRateHelperQuoteName(O44,Trigger),"--")</f>
        <v>USDAM3L25Y_S12L3L_linear_LCHQuote</v>
      </c>
      <c r="R44" s="98">
        <f>IFERROR(_xll.qlRateHelperQuoteValue($O44,Trigger),"--")</f>
        <v>2.7734153922579208E-2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42338</v>
      </c>
      <c r="W44" s="99">
        <f>IFERROR(_xll.qlRateHelperPillarDate(O44,Trigger),"--")</f>
        <v>51470</v>
      </c>
      <c r="Y44" s="4" t="str">
        <f t="shared" si="18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9" t="e">
        <v>#N/A</v>
      </c>
      <c r="AJ44" s="170" t="e">
        <v>#N/A</v>
      </c>
      <c r="AK44" s="172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USDAM3L22Y_S12L3L_linear_LCHQuote</v>
      </c>
      <c r="I45" s="59" t="str">
        <f t="shared" si="23"/>
        <v>USDAM3L22Y_S12L3L_cubic_LCHQuote</v>
      </c>
      <c r="J45" s="127">
        <v>0</v>
      </c>
      <c r="K45" s="64"/>
      <c r="L45" s="64"/>
      <c r="N45" s="10" t="str">
        <f t="shared" si="16"/>
        <v>BasSw</v>
      </c>
      <c r="O45" s="94" t="str">
        <f t="shared" ref="O45:P45" si="49">IF(ISBLANK(K49),"--",K49)</f>
        <v>--</v>
      </c>
      <c r="P45" s="94" t="str">
        <f t="shared" si="49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8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9" t="e">
        <v>#N/A</v>
      </c>
      <c r="AJ45" s="170" t="e">
        <v>#N/A</v>
      </c>
      <c r="AK45" s="172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USDAM3L23Y_S12L3L_linear_LCHQuote</v>
      </c>
      <c r="I46" s="59" t="str">
        <f t="shared" si="23"/>
        <v>USDAM3L23Y_S12L3L_cubic_LCHQuote</v>
      </c>
      <c r="J46" s="127">
        <v>0</v>
      </c>
      <c r="K46" s="64"/>
      <c r="L46" s="64"/>
      <c r="N46" s="10" t="str">
        <f t="shared" si="16"/>
        <v>BasSw</v>
      </c>
      <c r="O46" s="94" t="str">
        <f t="shared" ref="O46:P46" si="50">IF(ISBLANK(K50),"--",K50)</f>
        <v>--</v>
      </c>
      <c r="P46" s="94" t="str">
        <f t="shared" si="50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8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9" t="e">
        <v>#N/A</v>
      </c>
      <c r="AJ46" s="170" t="e">
        <v>#N/A</v>
      </c>
      <c r="AK46" s="172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USDAM3L24Y_S12L3L_linear_LCHQuote</v>
      </c>
      <c r="I47" s="59" t="str">
        <f t="shared" si="23"/>
        <v>USDAM3L24Y_S12L3L_cubic_LCHQuote</v>
      </c>
      <c r="J47" s="127">
        <v>0</v>
      </c>
      <c r="K47" s="64"/>
      <c r="L47" s="64"/>
      <c r="N47" s="10" t="str">
        <f t="shared" si="16"/>
        <v>BasSw</v>
      </c>
      <c r="O47" s="94" t="str">
        <f t="shared" ref="O47:P47" si="51">IF(ISBLANK(K51),"--",K51)</f>
        <v>--</v>
      </c>
      <c r="P47" s="94" t="str">
        <f t="shared" si="51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8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9" t="e">
        <v>#N/A</v>
      </c>
      <c r="AJ47" s="170" t="e">
        <v>#N/A</v>
      </c>
      <c r="AK47" s="172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USDAM3L25Y_S12L3L_linear_LCHQuote</v>
      </c>
      <c r="I48" s="59" t="str">
        <f t="shared" si="23"/>
        <v>USDAM3L25Y_S12L3L_cubic_LCHQuote</v>
      </c>
      <c r="J48" s="127">
        <v>0</v>
      </c>
      <c r="K48" s="64" t="str">
        <f>_xll.qlSwapRateHelper2(,$H48,2,$B48,Calendar,$D48,$E48,$F48,$G48,$J48,$C48,Discounting1,PillarDate,,Permanent,Trigger,ObjectOverwrite)</f>
        <v>obj_003e5#0002</v>
      </c>
      <c r="L48" s="64" t="str">
        <f>_xll.qlSwapRateHelper2(,$I48,2,$B48,Calendar,$D48,$E48,$F48,$G48,$J48,$C48,Discounting2,PillarDate,,Permanent,Trigger,ObjectOverwrite)</f>
        <v>obj_003d1#0002</v>
      </c>
      <c r="N48" s="10" t="str">
        <f t="shared" si="16"/>
        <v>BasSw</v>
      </c>
      <c r="O48" s="94" t="str">
        <f t="shared" ref="O48:P48" si="52">IF(ISBLANK(K52),"--",K52)</f>
        <v>--</v>
      </c>
      <c r="P48" s="94" t="str">
        <f t="shared" si="52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8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9" t="e">
        <v>#N/A</v>
      </c>
      <c r="AJ48" s="170" t="e">
        <v>#N/A</v>
      </c>
      <c r="AK48" s="172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USDAM3L26Y_S12L3L_linear_LCHQuote</v>
      </c>
      <c r="I49" s="59" t="str">
        <f t="shared" si="23"/>
        <v>USDAM3L26Y_S12L3L_cubic_LCHQuote</v>
      </c>
      <c r="J49" s="127">
        <v>0</v>
      </c>
      <c r="K49" s="64"/>
      <c r="L49" s="64"/>
      <c r="N49" s="10" t="str">
        <f t="shared" si="16"/>
        <v>BasSw</v>
      </c>
      <c r="O49" s="94" t="str">
        <f t="shared" ref="O49:P49" si="53">IF(ISBLANK(K53),"--",K53)</f>
        <v>obj_003dd#0002</v>
      </c>
      <c r="P49" s="94" t="str">
        <f t="shared" si="53"/>
        <v>obj_003ff#0002</v>
      </c>
      <c r="Q49" s="146" t="str">
        <f>IFERROR(_xll.qlRateHelperQuoteName(O49,Trigger),"--")</f>
        <v>USDAM3L30Y_S12L3L_linear_LCHQuote</v>
      </c>
      <c r="R49" s="98">
        <f>IFERROR(_xll.qlRateHelperQuoteValue($O49,Trigger),"--")</f>
        <v>2.7986804021631138E-2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42338</v>
      </c>
      <c r="W49" s="99">
        <f>IFERROR(_xll.qlRateHelperPillarDate(O49,Trigger),"--")</f>
        <v>53296</v>
      </c>
      <c r="Y49" s="4" t="str">
        <f t="shared" si="18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9" t="e">
        <v>#N/A</v>
      </c>
      <c r="AJ49" s="170" t="e">
        <v>#N/A</v>
      </c>
      <c r="AK49" s="172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USDAM3L27Y_S12L3L_linear_LCHQuote</v>
      </c>
      <c r="I50" s="59" t="str">
        <f t="shared" si="23"/>
        <v>USDAM3L27Y_S12L3L_cubic_LCHQuote</v>
      </c>
      <c r="J50" s="127">
        <v>0</v>
      </c>
      <c r="K50" s="64"/>
      <c r="L50" s="64"/>
      <c r="N50" s="10" t="str">
        <f t="shared" si="16"/>
        <v>BasSw</v>
      </c>
      <c r="O50" s="94" t="str">
        <f t="shared" ref="O50:P50" si="54">IF(ISBLANK(K54),"--",K54)</f>
        <v>--</v>
      </c>
      <c r="P50" s="94" t="str">
        <f t="shared" si="54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8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9" t="e">
        <v>#N/A</v>
      </c>
      <c r="AJ50" s="170" t="e">
        <v>#N/A</v>
      </c>
      <c r="AK50" s="172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USDAM3L28Y_S12L3L_linear_LCHQuote</v>
      </c>
      <c r="I51" s="59" t="str">
        <f t="shared" si="23"/>
        <v>USDAM3L28Y_S12L3L_cubic_LCHQuote</v>
      </c>
      <c r="J51" s="127">
        <v>0</v>
      </c>
      <c r="K51" s="64"/>
      <c r="L51" s="64"/>
      <c r="N51" s="10" t="str">
        <f t="shared" si="16"/>
        <v>BasSw</v>
      </c>
      <c r="O51" s="94" t="str">
        <f t="shared" ref="O51:P51" si="55">IF(ISBLANK(K55),"--",K55)</f>
        <v>obj_003e3#0002</v>
      </c>
      <c r="P51" s="94" t="str">
        <f t="shared" si="55"/>
        <v>obj_003d7#0002</v>
      </c>
      <c r="Q51" s="146" t="str">
        <f>IFERROR(_xll.qlRateHelperQuoteName(O51,Trigger),"--")</f>
        <v>USDAM3L40Y_S12L3L_linear_LCHQuote</v>
      </c>
      <c r="R51" s="98">
        <f>IFERROR(_xll.qlRateHelperQuoteValue($O51,Trigger),"--")</f>
        <v>2.8566659365728508E-2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42338</v>
      </c>
      <c r="W51" s="99">
        <f>IFERROR(_xll.qlRateHelperPillarDate(O51,Trigger),"--")</f>
        <v>56948</v>
      </c>
      <c r="Y51" s="4" t="str">
        <f t="shared" si="18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9" t="e">
        <v>#N/A</v>
      </c>
      <c r="AJ51" s="170" t="e">
        <v>#N/A</v>
      </c>
      <c r="AK51" s="172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USDAM3L29Y_S12L3L_linear_LCHQuote</v>
      </c>
      <c r="I52" s="59" t="str">
        <f t="shared" si="23"/>
        <v>USDAM3L29Y_S12L3L_cubic_LCHQuote</v>
      </c>
      <c r="J52" s="127">
        <v>0</v>
      </c>
      <c r="K52" s="64"/>
      <c r="L52" s="64"/>
      <c r="N52" s="10" t="str">
        <f t="shared" si="16"/>
        <v>BasSw</v>
      </c>
      <c r="O52" s="94" t="str">
        <f t="shared" ref="O52:P52" si="56">IF(ISBLANK(K56),"--",K56)</f>
        <v>obj_00408#0002</v>
      </c>
      <c r="P52" s="94" t="str">
        <f t="shared" si="56"/>
        <v>obj_003e2#0002</v>
      </c>
      <c r="Q52" s="146" t="str">
        <f>IFERROR(_xll.qlRateHelperQuoteName(O52,Trigger),"--")</f>
        <v>USDAM3L50Y_S12L3L_linear_LCHQuote</v>
      </c>
      <c r="R52" s="98">
        <f>IFERROR(_xll.qlRateHelperQuoteValue($O52,Trigger),"--")</f>
        <v>2.9145417310865222E-2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42338</v>
      </c>
      <c r="W52" s="99">
        <f>IFERROR(_xll.qlRateHelperPillarDate(O52,Trigger),"--")</f>
        <v>60601</v>
      </c>
      <c r="Y52" s="4" t="str">
        <f t="shared" si="18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2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USDAM3L30Y_S12L3L_linear_LCHQuote</v>
      </c>
      <c r="I53" s="59" t="str">
        <f t="shared" si="23"/>
        <v>USDAM3L30Y_S12L3L_cubic_LCHQuote</v>
      </c>
      <c r="J53" s="127">
        <v>0</v>
      </c>
      <c r="K53" s="64" t="str">
        <f>_xll.qlSwapRateHelper2(,$H53,2,$B53,Calendar,$D53,$E53,$F53,$G53,$J53,$C53,Discounting1,PillarDate,,Permanent,Trigger,ObjectOverwrite)</f>
        <v>obj_003dd#0002</v>
      </c>
      <c r="L53" s="64" t="str">
        <f>_xll.qlSwapRateHelper2(,$I53,2,$B53,Calendar,$D53,$E53,$F53,$G53,$J53,$C53,Discounting2,PillarDate,,Permanent,Trigger,ObjectOverwrite)</f>
        <v>obj_003ff#0002</v>
      </c>
      <c r="N53" s="11" t="str">
        <f t="shared" si="16"/>
        <v>BasSw</v>
      </c>
      <c r="O53" s="95" t="str">
        <f t="shared" ref="O53:P53" si="57">IF(ISBLANK(K57),"--",K57)</f>
        <v>obj_003f6#0002</v>
      </c>
      <c r="P53" s="95" t="str">
        <f t="shared" si="57"/>
        <v>obj_003f7#0002</v>
      </c>
      <c r="Q53" s="147" t="str">
        <f>IFERROR(_xll.qlRateHelperQuoteName(O53,Trigger),"--")</f>
        <v>USDAM3L60Y_S12L3L_linear_LCHQuote</v>
      </c>
      <c r="R53" s="101">
        <f>IFERROR(_xll.qlRateHelperQuoteValue($O53,Trigger),"--")</f>
        <v>2.9724472073465732E-2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42338</v>
      </c>
      <c r="W53" s="102">
        <f>IFERROR(_xll.qlRateHelperPillarDate(O53,Trigger),"--")</f>
        <v>64252</v>
      </c>
      <c r="Y53" s="6" t="str">
        <f t="shared" si="18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2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USDAM3L35Y_S12L3L_linear_LCHQuote</v>
      </c>
      <c r="I54" s="59" t="str">
        <f t="shared" si="23"/>
        <v>USDAM3L35Y_S12L3L_cubic_LCHQuote</v>
      </c>
      <c r="J54" s="127">
        <v>0</v>
      </c>
      <c r="K54" s="64"/>
      <c r="L54" s="64"/>
    </row>
    <row r="55" spans="1:39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USDAM3L40Y_S12L3L_linear_LCHQuote</v>
      </c>
      <c r="I55" s="59" t="str">
        <f t="shared" si="23"/>
        <v>USDAM3L40Y_S12L3L_cubic_LCHQuote</v>
      </c>
      <c r="J55" s="125">
        <v>0</v>
      </c>
      <c r="K55" s="64" t="str">
        <f>_xll.qlSwapRateHelper2(,$H55,2,$B55,Calendar,$D55,$E55,$F55,$G55,$J55,$C55,Discounting1,PillarDate,,Permanent,Trigger,ObjectOverwrite)</f>
        <v>obj_003e3#0002</v>
      </c>
      <c r="L55" s="64" t="str">
        <f>_xll.qlSwapRateHelper2(,$I55,2,$B55,Calendar,$D55,$E55,$F55,$G55,$J55,$C55,Discounting2,PillarDate,,Permanent,Trigger,ObjectOverwrite)</f>
        <v>obj_003d7#0002</v>
      </c>
    </row>
    <row r="56" spans="1:39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USDAM3L50Y_S12L3L_linear_LCHQuote</v>
      </c>
      <c r="I56" s="59" t="str">
        <f t="shared" si="23"/>
        <v>USDAM3L50Y_S12L3L_cubic_LCHQuote</v>
      </c>
      <c r="J56" s="125">
        <v>0</v>
      </c>
      <c r="K56" s="64" t="str">
        <f>_xll.qlSwapRateHelper2(,$H56,2,$B56,Calendar,$D56,$E56,$F56,$G56,$J56,$C56,Discounting1,PillarDate,,Permanent,Trigger,ObjectOverwrite)</f>
        <v>obj_00408#0002</v>
      </c>
      <c r="L56" s="64" t="str">
        <f>_xll.qlSwapRateHelper2(,$I56,2,$B56,Calendar,$D56,$E56,$F56,$G56,$J56,$C56,Discounting2,PillarDate,,Permanent,Trigger,ObjectOverwrite)</f>
        <v>obj_003e2#0002</v>
      </c>
    </row>
    <row r="57" spans="1:39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USDAM3L60Y_S12L3L_linear_LCHQuote</v>
      </c>
      <c r="I57" s="1" t="str">
        <f t="shared" si="23"/>
        <v>USDAM3L60Y_S12L3L_cubic_LCHQuote</v>
      </c>
      <c r="J57" s="128">
        <v>0</v>
      </c>
      <c r="K57" s="3" t="str">
        <f>_xll.qlSwapRateHelper2(,$H57,2,$B57,Calendar,$D57,$E57,$F57,$G57,$J57,$C57,Discounting1,PillarDate,,Permanent,Trigger,ObjectOverwrite)</f>
        <v>obj_003f6#0002</v>
      </c>
      <c r="L57" s="3" t="str">
        <f>_xll.qlSwapRateHelper2(,$I57,2,$B57,Calendar,$D57,$E57,$F57,$G57,$J57,$C57,Discounting2,PillarDate,,Permanent,Trigger,ObjectOverwrite)</f>
        <v>obj_003f7#0002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36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128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140</v>
      </c>
      <c r="E2" s="65" t="s">
        <v>141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132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3.0416413197275776E-3</v>
      </c>
      <c r="AH2" s="218" t="s">
        <v>84</v>
      </c>
      <c r="AI2" s="219"/>
    </row>
    <row r="3" spans="1:35" ht="11.25" customHeight="1" x14ac:dyDescent="0.2">
      <c r="A3" s="180" t="s">
        <v>26</v>
      </c>
      <c r="B3" s="181" t="s">
        <v>37</v>
      </c>
      <c r="C3" s="181" t="s">
        <v>73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obj_00431#0002</v>
      </c>
      <c r="H3" s="184" t="str">
        <f>IF(ReportQuoteOverwrite,Currency&amp;B3&amp;"D"&amp;ReportQuoteSuffix,Currency&amp;B3&amp;"D"&amp;QuoteSuffix)</f>
        <v>USDOND_LCHQuote</v>
      </c>
      <c r="I3" s="182"/>
      <c r="J3" s="185" t="str">
        <f>_xll.qlDepositRateHelper(,$H3,$G3,Permanent,Trigger,ObjectOverwrite)</f>
        <v>obj_0043c#0002</v>
      </c>
      <c r="K3" s="49"/>
      <c r="L3" s="68" t="str">
        <f>A3</f>
        <v>Dp</v>
      </c>
      <c r="M3" s="131" t="str">
        <f>IF(ISBLANK(J3),"--",J3)</f>
        <v>obj_0043c#0002</v>
      </c>
      <c r="N3" s="145" t="str">
        <f>IFERROR(_xll.qlRateHelperQuoteName(M3,Trigger),"--")</f>
        <v>USDOND_LCHQuote</v>
      </c>
      <c r="O3" s="133">
        <f>IFERROR(_xll.qlRateHelperQuoteValue($M3,Trigger),"--")</f>
        <v>3.0000000000000001E-3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42333</v>
      </c>
      <c r="T3" s="134">
        <f>IFERROR(_xll.qlRateHelperPillarDate(M3,Trigger),"--")</f>
        <v>42335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obj_0043c</v>
      </c>
      <c r="X3" s="4" t="str">
        <f>IFERROR(_xll.qlRateHelperQuoteName(W3,Trigger),"")</f>
        <v>USDOND_LCHQuote</v>
      </c>
      <c r="Y3" s="70">
        <f>IFERROR(_xll.qlRateHelperRate(W3,Trigger),"")</f>
        <v>3.0000000000000001E-3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42333</v>
      </c>
      <c r="AB3" s="5">
        <f>IFERROR(_xll.qlRateHelperPillarDate(W3,Trigger),"")</f>
        <v>42335</v>
      </c>
      <c r="AC3" s="70">
        <v>3.0416413197275776E-3</v>
      </c>
      <c r="AD3" s="169">
        <f t="array" ref="AD3:AD72">_xll.ohFilter([1]REP00079!$C$2:$C$2000,([1]REP00079!$A$2:$A$2000="USD_LIBOR_EOD"))</f>
        <v>42322</v>
      </c>
      <c r="AE3" s="170">
        <f t="array" ref="AE3:AE72">_xll.ohFilter([1]REP00079!$E$2:$E$2000,([1]REP00079!$A$2:$A$2000="USD_LIBOR_EOD"))</f>
        <v>1.32818719476574E-3</v>
      </c>
      <c r="AF3" s="172" t="e">
        <f>_xll.qlYieldTSZeroRate(yieldcurve1_STD,$AD3,"ACTUAL/365 (FIXED)",,,TRUE,Trigger)-AE3</f>
        <v>#NUM!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138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obj_0042d#0002</v>
      </c>
      <c r="H4" s="190" t="str">
        <f>IF(ReportQuoteOverwrite,Currency&amp;B4&amp;"D"&amp;ReportQuoteSuffix,Currency&amp;B4&amp;"D"&amp;QuoteSuffix)</f>
        <v>USDTND_LCHQuote</v>
      </c>
      <c r="I4" s="188"/>
      <c r="J4" s="191" t="str">
        <f>_xll.qlFraRateHelper(,$H4,"1D",$G4,PillarDate,,Permanent,Trigger,ObjectOverwrite)</f>
        <v>obj_00440#0002</v>
      </c>
      <c r="K4" s="49"/>
      <c r="L4" s="10" t="str">
        <f t="shared" ref="L4:L11" si="1">A4</f>
        <v>Dp</v>
      </c>
      <c r="M4" s="94" t="str">
        <f t="shared" ref="M4:M11" si="2">IF(ISBLANK(J4),"--",J4)</f>
        <v>obj_00440#0002</v>
      </c>
      <c r="N4" s="146" t="str">
        <f>IFERROR(_xll.qlRateHelperQuoteName(M4,Trigger),"--")</f>
        <v>USDTND_LCHQuote</v>
      </c>
      <c r="O4" s="98">
        <f>IFERROR(_xll.qlRateHelperQuoteValue($M4,Trigger),"--")</f>
        <v>3.0000000000000001E-3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42335</v>
      </c>
      <c r="T4" s="99">
        <f>IFERROR(_xll.qlRateHelperPillarDate(M4,Trigger),"--")</f>
        <v>42338</v>
      </c>
      <c r="V4" s="4" t="str">
        <f t="shared" si="0"/>
        <v>Dp</v>
      </c>
      <c r="W4" s="4" t="str">
        <v>obj_00440</v>
      </c>
      <c r="X4" s="4" t="str">
        <f>IFERROR(_xll.qlRateHelperQuoteName(W4,Trigger),"")</f>
        <v>USDTND_LCHQuote</v>
      </c>
      <c r="Y4" s="70">
        <f>IFERROR(_xll.qlRateHelperRate(W4,Trigger),"")</f>
        <v>3.0000000000000001E-3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42335</v>
      </c>
      <c r="AB4" s="5">
        <f>IFERROR(_xll.qlRateHelperPillarDate(W4,Trigger),"")</f>
        <v>42338</v>
      </c>
      <c r="AC4" s="70">
        <v>3.0416337157667564E-3</v>
      </c>
      <c r="AD4" s="169">
        <v>42328</v>
      </c>
      <c r="AE4" s="170">
        <v>1.39703578958786E-3</v>
      </c>
      <c r="AF4" s="172" t="e">
        <f>_xll.qlYieldTSZeroRate(yieldcurve1_STD,$AD4,"ACTUAL/365 (FIXED)",,,TRUE,Trigger)-AE4</f>
        <v>#NUM!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139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IF(ReportQuoteOverwrite,Currency&amp;C5&amp;"D"&amp;ReportQuoteSuffix,Currency&amp;B5&amp;"D"&amp;QuoteSuffix)</f>
        <v>USDSWD_LCHQuote</v>
      </c>
      <c r="I5" s="123"/>
      <c r="J5" s="64" t="str">
        <f>_xll.qlDepositRateHelper(,$H5,$G5,Permanent,Trigger,ObjectOverwrite)</f>
        <v>obj_00435#0002</v>
      </c>
      <c r="K5" s="49"/>
      <c r="L5" s="10" t="str">
        <f t="shared" si="1"/>
        <v>Dp</v>
      </c>
      <c r="M5" s="94" t="str">
        <f t="shared" si="2"/>
        <v>obj_00435#0002</v>
      </c>
      <c r="N5" s="146" t="str">
        <f>IFERROR(_xll.qlRateHelperQuoteName(M5,Trigger),"--")</f>
        <v>USDSWD_LCHQuote</v>
      </c>
      <c r="O5" s="98">
        <f>IFERROR(_xll.qlRateHelperQuoteValue($M5,Trigger),"--")</f>
        <v>1.5704999999999998E-3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42335</v>
      </c>
      <c r="T5" s="99">
        <f>IFERROR(_xll.qlRateHelperPillarDate(M5,Trigger),"--")</f>
        <v>42342</v>
      </c>
      <c r="V5" s="4" t="str">
        <f t="shared" si="0"/>
        <v>Dp</v>
      </c>
      <c r="W5" s="4" t="str">
        <v>obj_00435</v>
      </c>
      <c r="X5" s="4" t="str">
        <f>IFERROR(_xll.qlRateHelperQuoteName(W5,Trigger),"")</f>
        <v>USDSWD_LCHQuote</v>
      </c>
      <c r="Y5" s="70">
        <f>IFERROR(_xll.qlRateHelperRate(W5,Trigger),"")</f>
        <v>1.5704999999999998E-3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42335</v>
      </c>
      <c r="AB5" s="5">
        <f>IFERROR(_xll.qlRateHelperPillarDate(W5,Trigger),"")</f>
        <v>42342</v>
      </c>
      <c r="AC5" s="70">
        <v>1.9143666616164667E-3</v>
      </c>
      <c r="AD5" s="169">
        <v>42351</v>
      </c>
      <c r="AE5" s="170">
        <v>1.87504950128414E-3</v>
      </c>
      <c r="AF5" s="172">
        <f>_xll.qlYieldTSZeroRate(yieldcurve1_STD,$AD5,"ACTUAL/365 (FIXED)",,,TRUE,Trigger)-AE5</f>
        <v>2.4695160233092713E-4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IF(ReportQuoteOverwrite,Currency&amp;B6&amp;"D"&amp;ReportQuoteSuffix,Currency&amp;B6&amp;"D"&amp;QuoteSuffix)</f>
        <v>USD1MD_LCHQuote</v>
      </c>
      <c r="I6" s="123"/>
      <c r="J6" s="64"/>
      <c r="K6" s="49"/>
      <c r="L6" s="10" t="str">
        <f t="shared" si="1"/>
        <v>Dp</v>
      </c>
      <c r="M6" s="94" t="str">
        <f t="shared" si="2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0"/>
        <v>FUT</v>
      </c>
      <c r="W6" s="4" t="str">
        <v>obj_004a4</v>
      </c>
      <c r="X6" s="4" t="str">
        <f>IFERROR(_xll.qlRateHelperQuoteName(W6,Trigger),"")</f>
        <v>USDFUT3MZ5_LCHQuote</v>
      </c>
      <c r="Y6" s="70">
        <f>IFERROR(_xll.qlRateHelperRate(W6,Trigger),"")</f>
        <v>4.7125000000000083E-3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4.2906274978217716E-3</v>
      </c>
      <c r="AD6" s="169">
        <v>42381</v>
      </c>
      <c r="AE6" s="170">
        <v>2.4848661270092201E-3</v>
      </c>
      <c r="AF6" s="172">
        <f>_xll.qlYieldTSZeroRate(yieldcurve1_STD,$AD6,"ACTUAL/365 (FIXED)",,,TRUE,Trigger)-AE6</f>
        <v>3.2924978326720564E-4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obj_004a5</v>
      </c>
      <c r="X7" s="4" t="str">
        <f>IFERROR(_xll.qlRateHelperQuoteName(W7,Trigger),"")</f>
        <v>USDFUT3MH6_LCHQuote</v>
      </c>
      <c r="Y7" s="70">
        <f>IFERROR(_xll.qlRateHelperRate(W7,Trigger),"")</f>
        <v>6.3750000000000195E-3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5.2623348161488746E-3</v>
      </c>
      <c r="AD7" s="169">
        <v>42412</v>
      </c>
      <c r="AE7" s="170">
        <v>3.1150099735917998E-3</v>
      </c>
      <c r="AF7" s="172">
        <f>_xll.qlYieldTSZeroRate(yieldcurve1_STD,$AD7,"ACTUAL/365 (FIXED)",,,TRUE,Trigger)-AE7</f>
        <v>4.1429123690255943E-4</v>
      </c>
      <c r="AG7" s="161"/>
      <c r="AH7" s="107" t="s">
        <v>144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obj_004aa</v>
      </c>
      <c r="X8" s="4" t="str">
        <f>IFERROR(_xll.qlRateHelperQuoteName(W8,Trigger),"")</f>
        <v>USDFUT3MM6_LCHQuote</v>
      </c>
      <c r="Y8" s="70">
        <f>IFERROR(_xll.qlRateHelperRate(W8,Trigger),"")</f>
        <v>7.8749999999999654E-3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6.14596815043257E-3</v>
      </c>
      <c r="AD8" s="169">
        <v>42503</v>
      </c>
      <c r="AE8" s="170">
        <v>4.4010712970683598E-3</v>
      </c>
      <c r="AF8" s="172">
        <f>_xll.qlYieldTSZeroRate(yieldcurve1_STD,$AD8,"ACTUAL/365 (FIXED)",,,TRUE,Trigger)-AE8</f>
        <v>5.0888613990684312E-4</v>
      </c>
      <c r="AG8" s="161"/>
      <c r="AH8" s="107" t="s">
        <v>145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obj_00430#0002</v>
      </c>
      <c r="H9" s="196" t="str">
        <f t="shared" si="3"/>
        <v>USD4MD_LCHQuote</v>
      </c>
      <c r="I9" s="194"/>
      <c r="J9" s="197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obj_004a9</v>
      </c>
      <c r="X9" s="4" t="str">
        <f>IFERROR(_xll.qlRateHelperQuoteName(W9,Trigger),"")</f>
        <v>USDFUT3MU6_LCHQuote</v>
      </c>
      <c r="Y9" s="70">
        <f>IFERROR(_xll.qlRateHelperRate(W9,Trigger),"")</f>
        <v>9.5250000000000057E-3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6.9584022620420493E-3</v>
      </c>
      <c r="AD9" s="169">
        <v>42594</v>
      </c>
      <c r="AE9" s="170">
        <v>5.2827746860920899E-3</v>
      </c>
      <c r="AF9" s="172">
        <f>_xll.qlYieldTSZeroRate(yieldcurve1_STD,$AD9,"ACTUAL/365 (FIXED)",,,TRUE,Trigger)-AE9</f>
        <v>5.0252679728608144E-4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obj_0042e#0002</v>
      </c>
      <c r="H10" s="202" t="str">
        <f t="shared" si="3"/>
        <v>USD5MD_LCHQuote</v>
      </c>
      <c r="I10" s="200"/>
      <c r="J10" s="203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obj_004b7</v>
      </c>
      <c r="X10" s="4" t="str">
        <f>IFERROR(_xll.qlRateHelperQuoteName(W10,Trigger),"")</f>
        <v>USDFUT3MZ6_LCHQuote</v>
      </c>
      <c r="Y10" s="70">
        <f>IFERROR(_xll.qlRateHelperRate(W10,Trigger),"")</f>
        <v>1.1175000000000046E-2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7.7271096624775583E-3</v>
      </c>
      <c r="AD10" s="169">
        <v>42686</v>
      </c>
      <c r="AE10" s="170">
        <v>6.1089815213382298E-3</v>
      </c>
      <c r="AF10" s="172">
        <f>_xll.qlYieldTSZeroRate(yieldcurve1_STD,$AD10,"ACTUAL/365 (FIXED)",,,TRUE,Trigger)-AE10</f>
        <v>5.0123469287112823E-4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obj_004af</v>
      </c>
      <c r="X11" s="4" t="str">
        <f>IFERROR(_xll.qlRateHelperQuoteName(W11,Trigger),"")</f>
        <v>USDFUT3MH7_LCHQuote</v>
      </c>
      <c r="Y11" s="70">
        <f>IFERROR(_xll.qlRateHelperRate(W11,Trigger),"")</f>
        <v>1.2574999999999892E-2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8.5811268528877011E-3</v>
      </c>
      <c r="AD11" s="169">
        <v>42868</v>
      </c>
      <c r="AE11" s="170">
        <v>7.7512293157986998E-3</v>
      </c>
      <c r="AF11" s="172">
        <f>_xll.qlYieldTSZeroRate(yieldcurve1_STD,$AD11,"ACTUAL/365 (FIXED)",,,TRUE,Trigger)-AE11</f>
        <v>4.9003355315029896E-4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103" t="s">
        <v>170</v>
      </c>
      <c r="H12" s="103" t="s">
        <v>93</v>
      </c>
      <c r="K12" s="48"/>
      <c r="L12" s="68" t="str">
        <f>A14</f>
        <v>FUT</v>
      </c>
      <c r="M12" s="131" t="str">
        <f t="shared" ref="M12" si="4">IF(ISBLANK(J14),"--",J14)</f>
        <v>obj_004a4#0002</v>
      </c>
      <c r="N12" s="145" t="str">
        <f>IFERROR(_xll.qlRateHelperQuoteName(M12,Trigger),"--")</f>
        <v>USDFUT3MZ5_LCHQuote</v>
      </c>
      <c r="O12" s="209">
        <f>IFERROR(_xll.qlRateHelperQuoteValue($M12,Trigger),"--")</f>
        <v>99.528750000000002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obj_004ab</v>
      </c>
      <c r="X12" s="4" t="str">
        <f>IFERROR(_xll.qlRateHelperQuoteName(W12,Trigger),"")</f>
        <v>USDFUT3MM7_LCHQuote</v>
      </c>
      <c r="Y12" s="70">
        <f>IFERROR(_xll.qlRateHelperRate(W12,Trigger),"")</f>
        <v>1.4074999999999949E-2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9.356167087914145E-3</v>
      </c>
      <c r="AD12" s="169">
        <v>43051</v>
      </c>
      <c r="AE12" s="170">
        <v>9.3438085765879808E-3</v>
      </c>
      <c r="AF12" s="172">
        <f>_xll.qlYieldTSZeroRate(yieldcurve1_STD,$AD12,"ACTUAL/365 (FIXED)",,,TRUE,Trigger)-AE12</f>
        <v>4.4716607556135636E-4</v>
      </c>
      <c r="AG12" s="161"/>
    </row>
    <row r="13" spans="1:35" ht="11.25" customHeight="1" x14ac:dyDescent="0.2">
      <c r="A13" s="65" t="s">
        <v>9</v>
      </c>
      <c r="B13" s="65" t="s">
        <v>142</v>
      </c>
      <c r="C13" s="65" t="s">
        <v>33</v>
      </c>
      <c r="D13" s="65"/>
      <c r="E13" s="65" t="s">
        <v>130</v>
      </c>
      <c r="F13" s="65" t="s">
        <v>131</v>
      </c>
      <c r="G13" s="65" t="s">
        <v>4</v>
      </c>
      <c r="H13" s="65" t="s">
        <v>1</v>
      </c>
      <c r="I13" s="65" t="s">
        <v>143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obj_004a5#0002</v>
      </c>
      <c r="N13" s="146" t="str">
        <f>IFERROR(_xll.qlRateHelperQuoteName(M13,Trigger),"--")</f>
        <v>USDFUT3MH6_LCHQuote</v>
      </c>
      <c r="O13" s="210">
        <f>IFERROR(_xll.qlRateHelperQuoteValue($M13,Trigger),"--")</f>
        <v>99.362499999999997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obj_004bb</v>
      </c>
      <c r="X13" s="4" t="str">
        <f>IFERROR(_xll.qlRateHelperQuoteName(W13,Trigger),"")</f>
        <v>USDFUT3MU7_LCHQuote</v>
      </c>
      <c r="Y13" s="70">
        <f>IFERROR(_xll.qlRateHelperRate(W13,Trigger),"")</f>
        <v>1.5374999999999917E-2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1.0102723471789718E-2</v>
      </c>
      <c r="AD13" s="169">
        <v>43416</v>
      </c>
      <c r="AE13" s="170">
        <v>1.21978204961992E-2</v>
      </c>
      <c r="AF13" s="172">
        <f>_xll.qlYieldTSZeroRate(yieldcurve1_STD,$AD13,"ACTUAL/365 (FIXED)",,,TRUE,Trigger)-AE13</f>
        <v>3.3690379172244926E-4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 t="shared" ref="H14:H37" si="8">IF(ReportQuoteOverwrite,$G$12&amp;$C14&amp;ReportQuoteSuffix,Currency&amp;$H$12&amp;"3M"&amp;$C14&amp;QuoteSuffix)</f>
        <v>USDFUT3MZ5_LCHQuote</v>
      </c>
      <c r="I14" s="118">
        <v>0</v>
      </c>
      <c r="J14" s="58" t="str">
        <f>_xll.qlFuturesRateHelper(,$H14,,$E14,$G14,$I14,FALSE,"customdate",$F14,Permanent,Trigger,ObjectOverwrite)</f>
        <v>obj_004a4#0002</v>
      </c>
      <c r="K14" s="48"/>
      <c r="L14" s="10" t="str">
        <f t="shared" si="5"/>
        <v>FUT</v>
      </c>
      <c r="M14" s="94" t="str">
        <f t="shared" si="6"/>
        <v>obj_004aa#0002</v>
      </c>
      <c r="N14" s="146" t="str">
        <f>IFERROR(_xll.qlRateHelperQuoteName(M14,Trigger),"--")</f>
        <v>USDFUT3MM6_LCHQuote</v>
      </c>
      <c r="O14" s="210">
        <f>IFERROR(_xll.qlRateHelperQuoteValue($M14,Trigger),"--")</f>
        <v>99.212500000000006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obj_004bd</v>
      </c>
      <c r="X14" s="4" t="str">
        <f>IFERROR(_xll.qlRateHelperQuoteName(W14,Trigger),"")</f>
        <v>USDFUT3MZ7_LCHQuote</v>
      </c>
      <c r="Y14" s="70">
        <f>IFERROR(_xll.qlRateHelperRate(W14,Trigger),"")</f>
        <v>1.6674999999999995E-2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1.0829942579354553E-2</v>
      </c>
      <c r="AD14" s="169">
        <v>43781</v>
      </c>
      <c r="AE14" s="170">
        <v>1.4388081910198001E-2</v>
      </c>
      <c r="AF14" s="172">
        <f>_xll.qlYieldTSZeroRate(yieldcurve1_STD,$AD14,"ACTUAL/365 (FIXED)",,,TRUE,Trigger)-AE14</f>
        <v>-8.037713730245713E-5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UsdLibor3M</v>
      </c>
      <c r="H15" s="119" t="str">
        <f t="shared" si="8"/>
        <v>USDFUT3MH6_LCHQuote</v>
      </c>
      <c r="I15" s="119">
        <v>0</v>
      </c>
      <c r="J15" s="64" t="str">
        <f>_xll.qlFuturesRateHelper(,$H15,,$E15,$G15,$I15,FALSE,"customdate",$F15,Permanent,Trigger,ObjectOverwrite)</f>
        <v>obj_004a5#0002</v>
      </c>
      <c r="K15" s="48"/>
      <c r="L15" s="10" t="str">
        <f t="shared" si="5"/>
        <v>FUT</v>
      </c>
      <c r="M15" s="94" t="str">
        <f t="shared" si="6"/>
        <v>obj_004a9#0002</v>
      </c>
      <c r="N15" s="146" t="str">
        <f>IFERROR(_xll.qlRateHelperQuoteName(M15,Trigger),"--")</f>
        <v>USDFUT3MU6_LCHQuote</v>
      </c>
      <c r="O15" s="210">
        <f>IFERROR(_xll.qlRateHelperQuoteValue($M15,Trigger),"--")</f>
        <v>99.047499999999999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obj_004b4</v>
      </c>
      <c r="X15" s="4" t="str">
        <f>IFERROR(_xll.qlRateHelperQuoteName(W15,Trigger),"")</f>
        <v>USDFUT3MH8_LCHQuote</v>
      </c>
      <c r="Y15" s="70">
        <f>IFERROR(_xll.qlRateHelperRate(W15,Trigger),"")</f>
        <v>1.7725000000000102E-2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1.1518812408954544E-2</v>
      </c>
      <c r="AD15" s="169">
        <v>44146</v>
      </c>
      <c r="AE15" s="170">
        <v>1.6176904989401799E-2</v>
      </c>
      <c r="AF15" s="172">
        <f>_xll.qlYieldTSZeroRate(yieldcurve1_STD,$AD15,"ACTUAL/365 (FIXED)",,,TRUE,Trigger)-AE15</f>
        <v>-3.0207601611539556E-4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UsdLibor3M</v>
      </c>
      <c r="H16" s="119" t="str">
        <f t="shared" si="8"/>
        <v>USDFUT3MM6_LCHQuote</v>
      </c>
      <c r="I16" s="119">
        <v>0</v>
      </c>
      <c r="J16" s="64" t="str">
        <f>_xll.qlFuturesRateHelper(,$H16,,$E16,$G16,$I16,FALSE,"customdate",$F16,Permanent,Trigger,ObjectOverwrite)</f>
        <v>obj_004aa#0002</v>
      </c>
      <c r="K16" s="48"/>
      <c r="L16" s="10" t="str">
        <f t="shared" si="5"/>
        <v>FUT</v>
      </c>
      <c r="M16" s="94" t="str">
        <f t="shared" si="6"/>
        <v>obj_004b7#0002</v>
      </c>
      <c r="N16" s="146" t="str">
        <f>IFERROR(_xll.qlRateHelperQuoteName(M16,Trigger),"--")</f>
        <v>USDFUT3MZ6_LCHQuote</v>
      </c>
      <c r="O16" s="210">
        <f>IFERROR(_xll.qlRateHelperQuoteValue($M16,Trigger),"--")</f>
        <v>98.882499999999993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obj_004b9</v>
      </c>
      <c r="X16" s="4" t="str">
        <f>IFERROR(_xll.qlRateHelperQuoteName(W16,Trigger),"")</f>
        <v>USDFUT3MM8_LCHQuote</v>
      </c>
      <c r="Y16" s="70">
        <f>IFERROR(_xll.qlRateHelperRate(W16,Trigger),"")</f>
        <v>1.8675000000000108E-2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1.2170627428119845E-2</v>
      </c>
      <c r="AD16" s="169">
        <v>44511</v>
      </c>
      <c r="AE16" s="170">
        <v>1.7743326493632298E-2</v>
      </c>
      <c r="AF16" s="172">
        <f>_xll.qlYieldTSZeroRate(yieldcurve1_STD,$AD16,"ACTUAL/365 (FIXED)",,,TRUE,Trigger)-AE16</f>
        <v>-4.1700635243047124E-4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UsdLibor3M</v>
      </c>
      <c r="H17" s="119" t="str">
        <f t="shared" si="8"/>
        <v>USDFUT3MU6_LCHQuote</v>
      </c>
      <c r="I17" s="119">
        <v>0</v>
      </c>
      <c r="J17" s="64" t="str">
        <f>_xll.qlFuturesRateHelper(,$H17,,$E17,$G17,$I17,FALSE,"customdate",$F17,Permanent,Trigger,ObjectOverwrite)</f>
        <v>obj_004a9#0002</v>
      </c>
      <c r="K17" s="48"/>
      <c r="L17" s="10" t="str">
        <f t="shared" si="5"/>
        <v>FUT</v>
      </c>
      <c r="M17" s="94" t="str">
        <f t="shared" si="6"/>
        <v>obj_004af#0002</v>
      </c>
      <c r="N17" s="146" t="str">
        <f>IFERROR(_xll.qlRateHelperQuoteName(M17,Trigger),"--")</f>
        <v>USDFUT3MH7_LCHQuote</v>
      </c>
      <c r="O17" s="210">
        <f>IFERROR(_xll.qlRateHelperQuoteValue($M17,Trigger),"--")</f>
        <v>98.742500000000007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obj_004be</v>
      </c>
      <c r="X17" s="4" t="str">
        <f>IFERROR(_xll.qlRateHelperQuoteName(W17,Trigger),"")</f>
        <v>USDFUT3MU8_LCHQuote</v>
      </c>
      <c r="Y17" s="70">
        <f>IFERROR(_xll.qlRateHelperRate(W17,Trigger),"")</f>
        <v>1.9499999999999851E-2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1.2784198062230297E-2</v>
      </c>
      <c r="AD17" s="169">
        <v>44876</v>
      </c>
      <c r="AE17" s="170">
        <v>1.9086371461827501E-2</v>
      </c>
      <c r="AF17" s="172">
        <f>_xll.qlYieldTSZeroRate(yieldcurve1_STD,$AD17,"ACTUAL/365 (FIXED)",,,TRUE,Trigger)-AE17</f>
        <v>-5.8982716284500941E-4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UsdLibor3M</v>
      </c>
      <c r="H18" s="119" t="str">
        <f t="shared" si="8"/>
        <v>USDFUT3MZ6_LCHQuote</v>
      </c>
      <c r="I18" s="119">
        <v>0</v>
      </c>
      <c r="J18" s="64" t="str">
        <f>_xll.qlFuturesRateHelper(,$H18,,$E18,$G18,$I18,FALSE,"customdate",$F18,Permanent,Trigger,ObjectOverwrite)</f>
        <v>obj_004b7#0002</v>
      </c>
      <c r="K18" s="48"/>
      <c r="L18" s="10" t="str">
        <f t="shared" si="5"/>
        <v>FUT</v>
      </c>
      <c r="M18" s="94" t="str">
        <f t="shared" si="6"/>
        <v>obj_004ab#0002</v>
      </c>
      <c r="N18" s="146" t="str">
        <f>IFERROR(_xll.qlRateHelperQuoteName(M18,Trigger),"--")</f>
        <v>USDFUT3MM7_LCHQuote</v>
      </c>
      <c r="O18" s="210">
        <f>IFERROR(_xll.qlRateHelperQuoteValue($M18,Trigger),"--")</f>
        <v>98.592500000000001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obj_0042b</v>
      </c>
      <c r="X18" s="4" t="str">
        <f>IFERROR(_xll.qlRateHelperQuoteName(W18,Trigger),"")</f>
        <v>USDAM3L4Y_LCHQuote</v>
      </c>
      <c r="Y18" s="70">
        <f>IFERROR(_xll.qlRateHelperRate(W18,Trigger),"")</f>
        <v>1.4254500000000002E-2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42338</v>
      </c>
      <c r="AB18" s="5">
        <f>IFERROR(_xll.qlRateHelperPillarDate(W18,Trigger),"")</f>
        <v>43798</v>
      </c>
      <c r="AC18" s="70">
        <v>1.4386667010948342E-2</v>
      </c>
      <c r="AD18" s="169">
        <v>45241</v>
      </c>
      <c r="AE18" s="170">
        <v>2.0168018499466402E-2</v>
      </c>
      <c r="AF18" s="172">
        <f>_xll.qlYieldTSZeroRate(yieldcurve1_STD,$AD18,"ACTUAL/365 (FIXED)",,,TRUE,Trigger)-AE18</f>
        <v>-6.5095398314617831E-4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UsdLibor3M</v>
      </c>
      <c r="H19" s="119" t="str">
        <f t="shared" si="8"/>
        <v>USDFUT3MH7_LCHQuote</v>
      </c>
      <c r="I19" s="119">
        <v>0</v>
      </c>
      <c r="J19" s="64" t="str">
        <f>_xll.qlFuturesRateHelper(,$H19,,$E19,$G19,$I19,FALSE,"customdate",$F19,Permanent,Trigger,ObjectOverwrite)</f>
        <v>obj_004af#0002</v>
      </c>
      <c r="K19" s="48"/>
      <c r="L19" s="10" t="str">
        <f t="shared" si="5"/>
        <v>FUT</v>
      </c>
      <c r="M19" s="94" t="str">
        <f t="shared" si="6"/>
        <v>obj_004bb#0002</v>
      </c>
      <c r="N19" s="146" t="str">
        <f>IFERROR(_xll.qlRateHelperQuoteName(M19,Trigger),"--")</f>
        <v>USDFUT3MU7_LCHQuote</v>
      </c>
      <c r="O19" s="210">
        <f>IFERROR(_xll.qlRateHelperQuoteValue($M19,Trigger),"--")</f>
        <v>98.462500000000006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obj_00438</v>
      </c>
      <c r="X19" s="4" t="str">
        <f>IFERROR(_xll.qlRateHelperQuoteName(W19,Trigger),"")</f>
        <v>USDAM3L5Y_LCHQuote</v>
      </c>
      <c r="Y19" s="70">
        <f>IFERROR(_xll.qlRateHelperRate(W19,Trigger),"")</f>
        <v>1.5780499999999999E-2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42338</v>
      </c>
      <c r="AB19" s="5">
        <f>IFERROR(_xll.qlRateHelperPillarDate(W19,Trigger),"")</f>
        <v>44165</v>
      </c>
      <c r="AC19" s="70">
        <v>1.5956079195368077E-2</v>
      </c>
      <c r="AD19" s="169">
        <v>45606</v>
      </c>
      <c r="AE19" s="170">
        <v>2.1092111432136199E-2</v>
      </c>
      <c r="AF19" s="172">
        <f>_xll.qlYieldTSZeroRate(yieldcurve1_STD,$AD19,"ACTUAL/365 (FIXED)",,,TRUE,Trigger)-AE19</f>
        <v>-6.5421566524754768E-4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UsdLibor3M</v>
      </c>
      <c r="H20" s="119" t="str">
        <f t="shared" si="8"/>
        <v>USDFUT3MM7_LCHQuote</v>
      </c>
      <c r="I20" s="119">
        <v>0</v>
      </c>
      <c r="J20" s="64" t="str">
        <f>_xll.qlFuturesRateHelper(,$H20,,$E20,$G20,$I20,FALSE,"customdate",$F20,Permanent,Trigger,ObjectOverwrite)</f>
        <v>obj_004ab#0002</v>
      </c>
      <c r="K20" s="48"/>
      <c r="L20" s="10" t="str">
        <f t="shared" si="5"/>
        <v>FUT</v>
      </c>
      <c r="M20" s="94" t="str">
        <f t="shared" si="6"/>
        <v>obj_004bd#0002</v>
      </c>
      <c r="N20" s="146" t="str">
        <f>IFERROR(_xll.qlRateHelperQuoteName(M20,Trigger),"--")</f>
        <v>USDFUT3MZ7_LCHQuote</v>
      </c>
      <c r="O20" s="210">
        <f>IFERROR(_xll.qlRateHelperQuoteValue($M20,Trigger),"--")</f>
        <v>98.332499999999996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obj_00439</v>
      </c>
      <c r="X20" s="4" t="str">
        <f>IFERROR(_xll.qlRateHelperQuoteName(W20,Trigger),"")</f>
        <v>USDAM3L6Y_LCHQuote</v>
      </c>
      <c r="Y20" s="70">
        <f>IFERROR(_xll.qlRateHelperRate(W20,Trigger),"")</f>
        <v>1.71755E-2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42338</v>
      </c>
      <c r="AB20" s="5">
        <f>IFERROR(_xll.qlRateHelperPillarDate(W20,Trigger),"")</f>
        <v>44530</v>
      </c>
      <c r="AC20" s="70">
        <v>1.740156458620426E-2</v>
      </c>
      <c r="AD20" s="169">
        <v>45971</v>
      </c>
      <c r="AE20" s="170">
        <v>2.18879396250009E-2</v>
      </c>
      <c r="AF20" s="172">
        <f>_xll.qlYieldTSZeroRate(yieldcurve1_STD,$AD20,"ACTUAL/365 (FIXED)",,,TRUE,Trigger)-AE20</f>
        <v>-6.7289043529938919E-4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UsdLibor3M</v>
      </c>
      <c r="H21" s="119" t="str">
        <f t="shared" si="8"/>
        <v>USDFUT3MU7_LCHQuote</v>
      </c>
      <c r="I21" s="119">
        <v>0</v>
      </c>
      <c r="J21" s="64" t="str">
        <f>_xll.qlFuturesRateHelper(,$H21,,$E21,$G21,$I21,FALSE,"customdate",$F21,Permanent,Trigger,ObjectOverwrite)</f>
        <v>obj_004bb#0002</v>
      </c>
      <c r="K21" s="48"/>
      <c r="L21" s="10" t="str">
        <f t="shared" si="5"/>
        <v>FUT</v>
      </c>
      <c r="M21" s="94" t="str">
        <f t="shared" si="6"/>
        <v>obj_004b4#0002</v>
      </c>
      <c r="N21" s="146" t="str">
        <f>IFERROR(_xll.qlRateHelperQuoteName(M21,Trigger),"--")</f>
        <v>USDFUT3MH8_LCHQuote</v>
      </c>
      <c r="O21" s="210">
        <f>IFERROR(_xll.qlRateHelperQuoteValue($M21,Trigger),"--")</f>
        <v>98.227499999999992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obj_0042c</v>
      </c>
      <c r="X21" s="4" t="str">
        <f>IFERROR(_xll.qlRateHelperQuoteName(W21,Trigger),"")</f>
        <v>USDAM3L7Y_LCHQuote</v>
      </c>
      <c r="Y21" s="70">
        <f>IFERROR(_xll.qlRateHelperRate(W21,Trigger),"")</f>
        <v>1.8283000000000001E-2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42338</v>
      </c>
      <c r="AB21" s="5">
        <f>IFERROR(_xll.qlRateHelperPillarDate(W21,Trigger),"")</f>
        <v>44895</v>
      </c>
      <c r="AC21" s="70">
        <v>1.8556673242747783E-2</v>
      </c>
      <c r="AD21" s="169">
        <v>46701</v>
      </c>
      <c r="AE21" s="170">
        <v>2.3240988142142999E-2</v>
      </c>
      <c r="AF21" s="172">
        <f>_xll.qlYieldTSZeroRate(yieldcurve1_STD,$AD21,"ACTUAL/365 (FIXED)",,,TRUE,Trigger)-AE21</f>
        <v>-7.837880597001412E-4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UsdLibor3M</v>
      </c>
      <c r="H22" s="119" t="str">
        <f t="shared" si="8"/>
        <v>USDFUT3MZ7_LCHQuote</v>
      </c>
      <c r="I22" s="119">
        <v>0</v>
      </c>
      <c r="J22" s="64" t="str">
        <f>_xll.qlFuturesRateHelper(,$H22,,$E22,$G22,$I22,FALSE,"customdate",$F22,Permanent,Trigger,ObjectOverwrite)</f>
        <v>obj_004bd#0002</v>
      </c>
      <c r="K22" s="48"/>
      <c r="L22" s="10" t="str">
        <f t="shared" si="5"/>
        <v>FUT</v>
      </c>
      <c r="M22" s="94" t="str">
        <f t="shared" si="6"/>
        <v>obj_004b9#0002</v>
      </c>
      <c r="N22" s="146" t="str">
        <f>IFERROR(_xll.qlRateHelperQuoteName(M22,Trigger),"--")</f>
        <v>USDFUT3MM8_LCHQuote</v>
      </c>
      <c r="O22" s="210">
        <f>IFERROR(_xll.qlRateHelperQuoteValue($M22,Trigger),"--")</f>
        <v>98.132499999999993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obj_0043a</v>
      </c>
      <c r="X22" s="4" t="str">
        <f>IFERROR(_xll.qlRateHelperQuoteName(W22,Trigger),"")</f>
        <v>USDAM3L8Y_LCHQuote</v>
      </c>
      <c r="Y22" s="70">
        <f>IFERROR(_xll.qlRateHelperRate(W22,Trigger),"")</f>
        <v>1.92465E-2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42338</v>
      </c>
      <c r="AB22" s="5">
        <f>IFERROR(_xll.qlRateHelperPillarDate(W22,Trigger),"")</f>
        <v>45260</v>
      </c>
      <c r="AC22" s="70">
        <v>1.9569802765447043E-2</v>
      </c>
      <c r="AD22" s="169">
        <v>47796</v>
      </c>
      <c r="AE22" s="170">
        <v>2.46209419512185E-2</v>
      </c>
      <c r="AF22" s="172">
        <f>_xll.qlYieldTSZeroRate(yieldcurve1_STD,$AD22,"ACTUAL/365 (FIXED)",,,TRUE,Trigger)-AE22</f>
        <v>-8.3173171825482242E-4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UsdLibor3M</v>
      </c>
      <c r="H23" s="119" t="str">
        <f t="shared" si="8"/>
        <v>USDFUT3MH8_LCHQuote</v>
      </c>
      <c r="I23" s="119">
        <v>0</v>
      </c>
      <c r="J23" s="64" t="str">
        <f>_xll.qlFuturesRateHelper(,$H23,,$E23,$G23,$I23,FALSE,"customdate",$F23,Permanent,Trigger,ObjectOverwrite)</f>
        <v>obj_004b4#0002</v>
      </c>
      <c r="K23" s="48"/>
      <c r="L23" s="10" t="str">
        <f t="shared" si="5"/>
        <v>FUT</v>
      </c>
      <c r="M23" s="94" t="str">
        <f t="shared" si="6"/>
        <v>obj_004be#0002</v>
      </c>
      <c r="N23" s="146" t="str">
        <f>IFERROR(_xll.qlRateHelperQuoteName(M23,Trigger),"--")</f>
        <v>USDFUT3MU8_LCHQuote</v>
      </c>
      <c r="O23" s="210">
        <f>IFERROR(_xll.qlRateHelperQuoteValue($M23,Trigger),"--")</f>
        <v>98.050000000000011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obj_00429</v>
      </c>
      <c r="X23" s="4" t="str">
        <f>IFERROR(_xll.qlRateHelperQuoteName(W23,Trigger),"")</f>
        <v>USDAM3L9Y_LCHQuote</v>
      </c>
      <c r="Y23" s="70">
        <f>IFERROR(_xll.qlRateHelperRate(W23,Trigger),"")</f>
        <v>2.0109500000000002E-2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42338</v>
      </c>
      <c r="AB23" s="5">
        <f>IFERROR(_xll.qlRateHelperPillarDate(W23,Trigger),"")</f>
        <v>45625</v>
      </c>
      <c r="AC23" s="70">
        <v>2.0485565613788618E-2</v>
      </c>
      <c r="AD23" s="169">
        <v>49621</v>
      </c>
      <c r="AE23" s="170">
        <v>2.5985339192111798E-2</v>
      </c>
      <c r="AF23" s="172">
        <f>_xll.qlYieldTSZeroRate(yieldcurve1_STD,$AD23,"ACTUAL/365 (FIXED)",,,TRUE,Trigger)-AE23</f>
        <v>-9.2893404372979688E-4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UsdLibor3M</v>
      </c>
      <c r="H24" s="119" t="str">
        <f t="shared" si="8"/>
        <v>USDFUT3MM8_LCHQuote</v>
      </c>
      <c r="I24" s="119">
        <v>0</v>
      </c>
      <c r="J24" s="64" t="str">
        <f>_xll.qlFuturesRateHelper(,$H24,,$E24,$G24,$I24,FALSE,"customdate",$F24,Permanent,Trigger,ObjectOverwrite)</f>
        <v>obj_004b9#0002</v>
      </c>
      <c r="K24" s="48"/>
      <c r="L24" s="10" t="str">
        <f t="shared" si="5"/>
        <v>FUT</v>
      </c>
      <c r="M24" s="94" t="str">
        <f t="shared" si="6"/>
        <v>obj_004bc#0002</v>
      </c>
      <c r="N24" s="146" t="str">
        <f>IFERROR(_xll.qlRateHelperQuoteName(M24,Trigger),"--")</f>
        <v>USDFUT3MZ8_LCHQuote</v>
      </c>
      <c r="O24" s="210">
        <f>IFERROR(_xll.qlRateHelperQuoteValue($M24,Trigger),"--")</f>
        <v>97.967500000000001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obj_00437</v>
      </c>
      <c r="X24" s="4" t="str">
        <f>IFERROR(_xll.qlRateHelperQuoteName(W24,Trigger),"")</f>
        <v>USDAM3L10Y_LCHQuote</v>
      </c>
      <c r="Y24" s="70">
        <f>IFERROR(_xll.qlRateHelperRate(W24,Trigger),"")</f>
        <v>2.0827999999999999E-2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42338</v>
      </c>
      <c r="AB24" s="5">
        <f>IFERROR(_xll.qlRateHelperPillarDate(W24,Trigger),"")</f>
        <v>45989</v>
      </c>
      <c r="AC24" s="70">
        <v>2.1252999202321245E-2</v>
      </c>
      <c r="AD24" s="169">
        <v>51446</v>
      </c>
      <c r="AE24" s="170">
        <v>2.6587435208185201E-2</v>
      </c>
      <c r="AF24" s="172">
        <f>_xll.qlYieldTSZeroRate(yieldcurve1_STD,$AD24,"ACTUAL/365 (FIXED)",,,TRUE,Trigger)-AE24</f>
        <v>-9.496377934820506E-4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UsdLibor3M</v>
      </c>
      <c r="H25" s="119" t="str">
        <f t="shared" si="8"/>
        <v>USDFUT3MU8_LCHQuote</v>
      </c>
      <c r="I25" s="119">
        <v>0</v>
      </c>
      <c r="J25" s="64" t="str">
        <f>_xll.qlFuturesRateHelper(,$H25,,$E25,$G25,$I25,FALSE,"customdate",$F25,Permanent,Trigger,ObjectOverwrite)</f>
        <v>obj_004be#0002</v>
      </c>
      <c r="K25" s="48"/>
      <c r="L25" s="10" t="str">
        <f t="shared" si="5"/>
        <v>FUT</v>
      </c>
      <c r="M25" s="94" t="str">
        <f t="shared" si="6"/>
        <v>obj_004b0#0002</v>
      </c>
      <c r="N25" s="146" t="str">
        <f>IFERROR(_xll.qlRateHelperQuoteName(M25,Trigger),"--")</f>
        <v>USDFUT3MH9_LCHQuote</v>
      </c>
      <c r="O25" s="210">
        <f>IFERROR(_xll.qlRateHelperQuoteValue($M25,Trigger),"--")</f>
        <v>97.902500000000003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obj_0042f</v>
      </c>
      <c r="X25" s="4" t="str">
        <f>IFERROR(_xll.qlRateHelperQuoteName(W25,Trigger),"")</f>
        <v>USDAM3L12Y_LCHQuote</v>
      </c>
      <c r="Y25" s="70">
        <f>IFERROR(_xll.qlRateHelperRate(W25,Trigger),"")</f>
        <v>2.1975499999999995E-2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42338</v>
      </c>
      <c r="AB25" s="5">
        <f>IFERROR(_xll.qlRateHelperPillarDate(W25,Trigger),"")</f>
        <v>46721</v>
      </c>
      <c r="AC25" s="70">
        <v>2.2491025949862006E-2</v>
      </c>
      <c r="AD25" s="169">
        <v>53271</v>
      </c>
      <c r="AE25" s="170">
        <v>2.6910740955846901E-2</v>
      </c>
      <c r="AF25" s="172">
        <f>_xll.qlYieldTSZeroRate(yieldcurve1_STD,$AD25,"ACTUAL/365 (FIXED)",,,TRUE,Trigger)-AE25</f>
        <v>-9.787535071379902E-4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UsdLibor3M</v>
      </c>
      <c r="H26" s="119" t="str">
        <f t="shared" si="8"/>
        <v>USDFUT3MZ8_LCHQuote</v>
      </c>
      <c r="I26" s="119">
        <v>0</v>
      </c>
      <c r="J26" s="64" t="str">
        <f>_xll.qlFuturesRateHelper(,$H26,,$E26,$G26,$I26,FALSE,"customdate",$F26,Permanent,Trigger,ObjectOverwrite)</f>
        <v>obj_004bc#0002</v>
      </c>
      <c r="K26" s="48"/>
      <c r="L26" s="10" t="str">
        <f t="shared" si="5"/>
        <v>FUT</v>
      </c>
      <c r="M26" s="94" t="str">
        <f t="shared" si="6"/>
        <v>obj_004b3#0002</v>
      </c>
      <c r="N26" s="146" t="str">
        <f>IFERROR(_xll.qlRateHelperQuoteName(M26,Trigger),"--")</f>
        <v>USDFUT3MM9_LCHQuote</v>
      </c>
      <c r="O26" s="210">
        <f>IFERROR(_xll.qlRateHelperQuoteValue($M26,Trigger),"--")</f>
        <v>97.84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obj_00436</v>
      </c>
      <c r="X26" s="4" t="str">
        <f>IFERROR(_xll.qlRateHelperQuoteName(W26,Trigger),"")</f>
        <v>USDAM3L15Y_LCHQuote</v>
      </c>
      <c r="Y26" s="70">
        <f>IFERROR(_xll.qlRateHelperRate(W26,Trigger),"")</f>
        <v>2.3182499999999998E-2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42338</v>
      </c>
      <c r="AB26" s="5">
        <f>IFERROR(_xll.qlRateHelperPillarDate(W26,Trigger),"")</f>
        <v>47816</v>
      </c>
      <c r="AC26" s="70">
        <v>2.3813362498695801E-2</v>
      </c>
      <c r="AD26" s="169">
        <v>55096</v>
      </c>
      <c r="AE26" s="170">
        <v>2.7008114445926601E-2</v>
      </c>
      <c r="AF26" s="172">
        <f>_xll.qlYieldTSZeroRate(yieldcurve1_STD,$AD26,"ACTUAL/365 (FIXED)",,,TRUE,Trigger)-AE26</f>
        <v>-7.1261846467076881E-4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UsdLibor3M</v>
      </c>
      <c r="H27" s="119" t="str">
        <f t="shared" si="8"/>
        <v>USDFUT3MH9_LCHQuote</v>
      </c>
      <c r="I27" s="119">
        <v>0</v>
      </c>
      <c r="J27" s="64" t="str">
        <f>_xll.qlFuturesRateHelper(,$H27,,$E27,$G27,$I27,FALSE,"customdate",$F27,Permanent,Trigger,ObjectOverwrite)</f>
        <v>obj_004b0#0002</v>
      </c>
      <c r="K27" s="48"/>
      <c r="L27" s="10" t="str">
        <f t="shared" si="5"/>
        <v>FUT</v>
      </c>
      <c r="M27" s="94" t="str">
        <f t="shared" si="6"/>
        <v>obj_004ae#0002</v>
      </c>
      <c r="N27" s="146" t="str">
        <f>IFERROR(_xll.qlRateHelperQuoteName(M27,Trigger),"--")</f>
        <v>USDFUT3MU9_LCHQuote</v>
      </c>
      <c r="O27" s="210">
        <f>IFERROR(_xll.qlRateHelperQuoteValue($M27,Trigger),"--")</f>
        <v>97.782499999999999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obj_00427</v>
      </c>
      <c r="X27" s="4" t="str">
        <f>IFERROR(_xll.qlRateHelperQuoteName(W27,Trigger),"")</f>
        <v>USDAM3L20Y_LCHQuote</v>
      </c>
      <c r="Y27" s="70">
        <f>IFERROR(_xll.qlRateHelperRate(W27,Trigger),"")</f>
        <v>2.43185E-2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42338</v>
      </c>
      <c r="AB27" s="5">
        <f>IFERROR(_xll.qlRateHelperPillarDate(W27,Trigger),"")</f>
        <v>49643</v>
      </c>
      <c r="AC27" s="70">
        <v>2.5071555806716127E-2</v>
      </c>
      <c r="AD27" s="169">
        <v>56921</v>
      </c>
      <c r="AE27" s="170">
        <v>2.7104005541717598E-2</v>
      </c>
      <c r="AF27" s="172">
        <f>_xll.qlYieldTSZeroRate(yieldcurve1_STD,$AD27,"ACTUAL/365 (FIXED)",,,TRUE,Trigger)-AE27</f>
        <v>-4.4398664026895976E-4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UsdLibor3M</v>
      </c>
      <c r="H28" s="119" t="str">
        <f t="shared" si="8"/>
        <v>USDFUT3MM9_LCHQuote</v>
      </c>
      <c r="I28" s="119">
        <v>0</v>
      </c>
      <c r="J28" s="64" t="str">
        <f>_xll.qlFuturesRateHelper(,$H28,,$E28,$G28,$I28,FALSE,"customdate",$F28,Permanent,Trigger,ObjectOverwrite)</f>
        <v>obj_004b3#0002</v>
      </c>
      <c r="K28" s="48"/>
      <c r="L28" s="10" t="str">
        <f t="shared" si="5"/>
        <v>FUT</v>
      </c>
      <c r="M28" s="94" t="str">
        <f t="shared" si="6"/>
        <v>obj_004b1#0002</v>
      </c>
      <c r="N28" s="146" t="str">
        <f>IFERROR(_xll.qlRateHelperQuoteName(M28,Trigger),"--")</f>
        <v>USDFUT3MZ9_LCHQuote</v>
      </c>
      <c r="O28" s="210">
        <f>IFERROR(_xll.qlRateHelperQuoteValue($M28,Trigger),"--")</f>
        <v>97.717500000000001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obj_00428</v>
      </c>
      <c r="X28" s="4" t="str">
        <f>IFERROR(_xll.qlRateHelperQuoteName(W28,Trigger),"")</f>
        <v>USDAM3L25Y_LCHQuote</v>
      </c>
      <c r="Y28" s="70">
        <f>IFERROR(_xll.qlRateHelperRate(W28,Trigger),"")</f>
        <v>2.4855000000000002E-2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42338</v>
      </c>
      <c r="AB28" s="5">
        <f>IFERROR(_xll.qlRateHelperPillarDate(W28,Trigger),"")</f>
        <v>51470</v>
      </c>
      <c r="AC28" s="70">
        <v>2.5645334740599809E-2</v>
      </c>
      <c r="AD28" s="169">
        <v>58746</v>
      </c>
      <c r="AE28" s="170">
        <v>2.6911113520633599E-2</v>
      </c>
      <c r="AF28" s="172">
        <f>_xll.qlYieldTSZeroRate(yieldcurve1_STD,$AD28,"ACTUAL/365 (FIXED)",,,TRUE,Trigger)-AE28</f>
        <v>2.0861413500885412E-4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UsdLibor3M</v>
      </c>
      <c r="H29" s="119" t="str">
        <f t="shared" si="8"/>
        <v>USDFUT3MU9_LCHQuote</v>
      </c>
      <c r="I29" s="119">
        <v>0</v>
      </c>
      <c r="J29" s="64" t="str">
        <f>_xll.qlFuturesRateHelper(,$H29,,$E29,$G29,$I29,FALSE,"customdate",$F29,Permanent,Trigger,ObjectOverwrite)</f>
        <v>obj_004ae#0002</v>
      </c>
      <c r="K29" s="48"/>
      <c r="L29" s="10" t="str">
        <f t="shared" si="5"/>
        <v>FUT</v>
      </c>
      <c r="M29" s="94" t="str">
        <f t="shared" si="6"/>
        <v>obj_004b5#0002</v>
      </c>
      <c r="N29" s="146" t="str">
        <f>IFERROR(_xll.qlRateHelperQuoteName(M29,Trigger),"--")</f>
        <v>USDFUT3MH0_LCHQuote</v>
      </c>
      <c r="O29" s="210">
        <f>IFERROR(_xll.qlRateHelperQuoteValue($M29,Trigger),"--")</f>
        <v>97.664999999999992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obj_00432</v>
      </c>
      <c r="X29" s="4" t="str">
        <f>IFERROR(_xll.qlRateHelperQuoteName(W29,Trigger),"")</f>
        <v>USDAM3L30Y_LCHQuote</v>
      </c>
      <c r="Y29" s="70">
        <f>IFERROR(_xll.qlRateHelperRate(W29,Trigger),"")</f>
        <v>2.5144000000000003E-2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42338</v>
      </c>
      <c r="AB29" s="5">
        <f>IFERROR(_xll.qlRateHelperPillarDate(W29,Trigger),"")</f>
        <v>53296</v>
      </c>
      <c r="AC29" s="70">
        <v>2.5935966525723192E-2</v>
      </c>
      <c r="AD29" s="169">
        <v>60571</v>
      </c>
      <c r="AE29" s="170">
        <v>2.67159890513794E-2</v>
      </c>
      <c r="AF29" s="172">
        <f>_xll.qlYieldTSZeroRate(yieldcurve1_STD,$AD29,"ACTUAL/365 (FIXED)",,,TRUE,Trigger)-AE29</f>
        <v>8.6487673416208929E-4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UsdLibor3M</v>
      </c>
      <c r="H30" s="119" t="str">
        <f t="shared" si="8"/>
        <v>USDFUT3MZ9_LCHQuote</v>
      </c>
      <c r="I30" s="119">
        <v>0</v>
      </c>
      <c r="J30" s="64" t="str">
        <f>_xll.qlFuturesRateHelper(,$H30,,$E30,$G30,$I30,FALSE,"customdate",$F30,Permanent,Trigger,ObjectOverwrite)</f>
        <v>obj_004b1#0002</v>
      </c>
      <c r="K30" s="48"/>
      <c r="L30" s="10" t="str">
        <f t="shared" si="5"/>
        <v>FUT</v>
      </c>
      <c r="M30" s="94" t="str">
        <f t="shared" si="6"/>
        <v>obj_004b8#0002</v>
      </c>
      <c r="N30" s="146" t="str">
        <f>IFERROR(_xll.qlRateHelperQuoteName(M30,Trigger),"--")</f>
        <v>USDFUT3MM0_LCHQuote</v>
      </c>
      <c r="O30" s="210">
        <f>IFERROR(_xll.qlRateHelperQuoteValue($M30,Trigger),"--")</f>
        <v>97.607500000000002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obj_0042a</v>
      </c>
      <c r="X30" s="4" t="str">
        <f>IFERROR(_xll.qlRateHelperQuoteName(W30,Trigger),"")</f>
        <v>USDAM3L40Y_LCHQuote</v>
      </c>
      <c r="Y30" s="70">
        <f>IFERROR(_xll.qlRateHelperRate(W30,Trigger),"")</f>
        <v>2.5722000000000005E-2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42338</v>
      </c>
      <c r="AB30" s="5">
        <f>IFERROR(_xll.qlRateHelperPillarDate(W30,Trigger),"")</f>
        <v>56948</v>
      </c>
      <c r="AC30" s="70">
        <v>2.6665411843281629E-2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UsdLibor3M</v>
      </c>
      <c r="H31" s="119" t="str">
        <f t="shared" si="8"/>
        <v>USDFUT3MH0_LCHQuote</v>
      </c>
      <c r="I31" s="119">
        <v>0</v>
      </c>
      <c r="J31" s="64" t="str">
        <f>_xll.qlFuturesRateHelper(,$H31,,$E31,$G31,$I31,FALSE,"customdate",$F31,Permanent,Trigger,ObjectOverwrite)</f>
        <v>obj_004b5#0002</v>
      </c>
      <c r="K31" s="48"/>
      <c r="L31" s="10" t="str">
        <f t="shared" si="5"/>
        <v>FUT</v>
      </c>
      <c r="M31" s="94" t="str">
        <f t="shared" si="6"/>
        <v>obj_004ad#0002</v>
      </c>
      <c r="N31" s="146" t="str">
        <f>IFERROR(_xll.qlRateHelperQuoteName(M31,Trigger),"--")</f>
        <v>USDFUT3MU0_LCHQuote</v>
      </c>
      <c r="O31" s="210">
        <f>IFERROR(_xll.qlRateHelperQuoteValue($M31,Trigger),"--")</f>
        <v>97.552500000000009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obj_00434</v>
      </c>
      <c r="X31" s="4" t="str">
        <f>IFERROR(_xll.qlRateHelperQuoteName(W31,Trigger),"")</f>
        <v>USDAM3L50Y_LCHQuote</v>
      </c>
      <c r="Y31" s="70">
        <f>IFERROR(_xll.qlRateHelperRate(W31,Trigger),"")</f>
        <v>2.6300000000000007E-2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42338</v>
      </c>
      <c r="AB31" s="5">
        <f>IFERROR(_xll.qlRateHelperPillarDate(W31,Trigger),"")</f>
        <v>60601</v>
      </c>
      <c r="AC31" s="70">
        <v>2.7588446138361752E-2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UsdLibor3M</v>
      </c>
      <c r="H32" s="119" t="str">
        <f t="shared" si="8"/>
        <v>USDFUT3MM0_LCHQuote</v>
      </c>
      <c r="I32" s="119">
        <v>0</v>
      </c>
      <c r="J32" s="64" t="str">
        <f>_xll.qlFuturesRateHelper(,$H32,,$E32,$G32,$I32,FALSE,"customdate",$F32,Permanent,Trigger,ObjectOverwrite)</f>
        <v>obj_004b8#0002</v>
      </c>
      <c r="K32" s="48"/>
      <c r="L32" s="10" t="str">
        <f t="shared" si="5"/>
        <v>FUT</v>
      </c>
      <c r="M32" s="94" t="str">
        <f t="shared" si="6"/>
        <v>obj_004b2#0002</v>
      </c>
      <c r="N32" s="146" t="str">
        <f>IFERROR(_xll.qlRateHelperQuoteName(M32,Trigger),"--")</f>
        <v>USDFUT3MZ0_LCHQuote</v>
      </c>
      <c r="O32" s="210">
        <f>IFERROR(_xll.qlRateHelperQuoteValue($M32,Trigger),"--")</f>
        <v>97.497500000000002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obj_00433</v>
      </c>
      <c r="X32" s="4" t="str">
        <f>IFERROR(_xll.qlRateHelperQuoteName(W32,Trigger),"")</f>
        <v>USDAM3L60Y_LCHQuote</v>
      </c>
      <c r="Y32" s="70">
        <f>IFERROR(_xll.qlRateHelperRate(W32,Trigger),"")</f>
        <v>2.687800000000001E-2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42338</v>
      </c>
      <c r="AB32" s="5">
        <f>IFERROR(_xll.qlRateHelperPillarDate(W32,Trigger),"")</f>
        <v>64252</v>
      </c>
      <c r="AC32" s="70">
        <v>2.8752027551788826E-2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UsdLibor3M</v>
      </c>
      <c r="H33" s="119" t="str">
        <f t="shared" si="8"/>
        <v>USDFUT3MU0_LCHQuote</v>
      </c>
      <c r="I33" s="119">
        <v>0</v>
      </c>
      <c r="J33" s="64" t="str">
        <f>_xll.qlFuturesRateHelper(,$H33,,$E33,$G33,$I33,FALSE,"customdate",$F33,Permanent,Trigger,ObjectOverwrite)</f>
        <v>obj_004ad#0002</v>
      </c>
      <c r="K33" s="48"/>
      <c r="L33" s="10" t="str">
        <f t="shared" si="5"/>
        <v>FUT</v>
      </c>
      <c r="M33" s="94" t="str">
        <f t="shared" si="6"/>
        <v>obj_004ac#0002</v>
      </c>
      <c r="N33" s="146" t="str">
        <f>IFERROR(_xll.qlRateHelperQuoteName(M33,Trigger),"--")</f>
        <v>USDFUT3MH1_LCHQuote</v>
      </c>
      <c r="O33" s="210">
        <f>IFERROR(_xll.qlRateHelperQuoteValue($M33,Trigger),"--")</f>
        <v>97.444999999999993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UsdLibor3M</v>
      </c>
      <c r="H34" s="119" t="str">
        <f t="shared" si="8"/>
        <v>USDFUT3MZ0_LCHQuote</v>
      </c>
      <c r="I34" s="119">
        <v>0</v>
      </c>
      <c r="J34" s="64" t="str">
        <f>_xll.qlFuturesRateHelper(,$H34,,$E34,$G34,$I34,FALSE,"customdate",$F34,Permanent,Trigger,ObjectOverwrite)</f>
        <v>obj_004b2#0002</v>
      </c>
      <c r="K34" s="48"/>
      <c r="L34" s="10" t="str">
        <f t="shared" si="5"/>
        <v>FUT</v>
      </c>
      <c r="M34" s="94" t="str">
        <f t="shared" si="6"/>
        <v>obj_004b6#0002</v>
      </c>
      <c r="N34" s="146" t="str">
        <f>IFERROR(_xll.qlRateHelperQuoteName(M34,Trigger),"--")</f>
        <v>USDFUT3MM1_LCHQuote</v>
      </c>
      <c r="O34" s="210">
        <f>IFERROR(_xll.qlRateHelperQuoteValue($M34,Trigger),"--")</f>
        <v>97.39500000000001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UsdLibor3M</v>
      </c>
      <c r="H35" s="119" t="str">
        <f t="shared" si="8"/>
        <v>USDFUT3MH1_LCHQuote</v>
      </c>
      <c r="I35" s="119">
        <v>0</v>
      </c>
      <c r="J35" s="64" t="str">
        <f>_xll.qlFuturesRateHelper(,$H35,,$E35,$G35,$I35,FALSE,"customdate",$F35,Permanent,Trigger,ObjectOverwrite)</f>
        <v>obj_004ac#0002</v>
      </c>
      <c r="K35" s="48"/>
      <c r="L35" s="10" t="str">
        <f t="shared" si="5"/>
        <v>FUT</v>
      </c>
      <c r="M35" s="94" t="str">
        <f t="shared" si="6"/>
        <v>obj_004ba#0002</v>
      </c>
      <c r="N35" s="146" t="str">
        <f>IFERROR(_xll.qlRateHelperQuoteName(M35,Trigger),"--")</f>
        <v>USDFUT3MU1_LCHQuote</v>
      </c>
      <c r="O35" s="210">
        <f>IFERROR(_xll.qlRateHelperQuoteValue($M35,Trigger),"--")</f>
        <v>97.347499999999997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UsdLibor3M</v>
      </c>
      <c r="H36" s="119" t="str">
        <f t="shared" si="8"/>
        <v>USDFUT3MM1_LCHQuote</v>
      </c>
      <c r="I36" s="119">
        <v>0</v>
      </c>
      <c r="J36" s="64" t="str">
        <f>_xll.qlFuturesRateHelper(,$H36,,$E36,$G36,$I36,FALSE,"customdate",$F36,Permanent,Trigger,ObjectOverwrite)</f>
        <v>obj_004b6#0002</v>
      </c>
      <c r="K36" s="48"/>
      <c r="L36" s="68" t="str">
        <f t="shared" ref="L36:L72" si="10">A40</f>
        <v>Sw</v>
      </c>
      <c r="M36" s="131" t="str">
        <f t="shared" ref="M36" si="11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UsdLibor3M</v>
      </c>
      <c r="H37" s="120" t="str">
        <f t="shared" si="8"/>
        <v>USDFUT3MU1_LCHQuote</v>
      </c>
      <c r="I37" s="120">
        <v>0</v>
      </c>
      <c r="J37" s="3" t="str">
        <f>_xll.qlFuturesRateHelper(,$H37,,$E37,$G37,$I37,FALSE,"customdate",$F37,Permanent,Trigger,ObjectOverwrite)</f>
        <v>obj_004ba#0002</v>
      </c>
      <c r="K37" s="48"/>
      <c r="L37" s="10" t="str">
        <f t="shared" si="10"/>
        <v>Sw</v>
      </c>
      <c r="M37" s="94" t="str">
        <f t="shared" ref="M37:M72" si="12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155</v>
      </c>
      <c r="H38" s="50" t="s">
        <v>156</v>
      </c>
      <c r="K38" s="48"/>
      <c r="L38" s="10" t="str">
        <f t="shared" si="10"/>
        <v>Sw</v>
      </c>
      <c r="M38" s="94" t="str">
        <f t="shared" si="12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10"/>
        <v>Sw</v>
      </c>
      <c r="M39" s="94" t="str">
        <f t="shared" si="12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IF(ReportQuoteOverwrite,Currency&amp;$G$38&amp;$H$38&amp;$B40&amp;ReportQuoteSuffix,Currency&amp;$G$38&amp;$H$38&amp;$B40&amp;QuoteSuffix)</f>
        <v>USDAM3L1Y_LCHQuote</v>
      </c>
      <c r="I40" s="126"/>
      <c r="J40" s="64"/>
      <c r="K40" s="48"/>
      <c r="L40" s="10" t="str">
        <f t="shared" si="10"/>
        <v>Sw</v>
      </c>
      <c r="M40" s="94" t="str">
        <f t="shared" si="12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/>
      <c r="J41" s="64"/>
      <c r="K41" s="48"/>
      <c r="L41" s="10" t="str">
        <f t="shared" si="10"/>
        <v>Sw</v>
      </c>
      <c r="M41" s="94" t="str">
        <f t="shared" si="12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/>
      <c r="J42" s="64"/>
      <c r="K42" s="48"/>
      <c r="L42" s="10" t="str">
        <f t="shared" si="10"/>
        <v>Sw</v>
      </c>
      <c r="M42" s="94" t="str">
        <f t="shared" si="12"/>
        <v>obj_0042b#0002</v>
      </c>
      <c r="N42" s="146" t="str">
        <f>IFERROR(_xll.qlRateHelperQuoteName(M42,Trigger),"--")</f>
        <v>USDAM3L4Y_LCHQuote</v>
      </c>
      <c r="O42" s="98">
        <f>IFERROR(_xll.qlRateHelperQuoteValue($M42,Trigger),"--")</f>
        <v>1.4254500000000002E-2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42338</v>
      </c>
      <c r="T42" s="99">
        <f>IFERROR(_xll.qlRateHelperPillarDate(M42,Trigger),"--")</f>
        <v>43798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/>
      <c r="J43" s="64"/>
      <c r="K43" s="48"/>
      <c r="L43" s="10" t="str">
        <f t="shared" si="10"/>
        <v>Sw</v>
      </c>
      <c r="M43" s="94" t="str">
        <f t="shared" si="12"/>
        <v>obj_00438#0002</v>
      </c>
      <c r="N43" s="146" t="str">
        <f>IFERROR(_xll.qlRateHelperQuoteName(M43,Trigger),"--")</f>
        <v>USDAM3L5Y_LCHQuote</v>
      </c>
      <c r="O43" s="98">
        <f>IFERROR(_xll.qlRateHelperQuoteValue($M43,Trigger),"--")</f>
        <v>1.5780499999999999E-2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42338</v>
      </c>
      <c r="T43" s="99">
        <f>IFERROR(_xll.qlRateHelperPillarDate(M43,Trigger),"--")</f>
        <v>44165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/>
      <c r="J44" s="64"/>
      <c r="K44" s="48"/>
      <c r="L44" s="10" t="str">
        <f t="shared" si="10"/>
        <v>Sw</v>
      </c>
      <c r="M44" s="94" t="str">
        <f t="shared" si="12"/>
        <v>obj_00439#0002</v>
      </c>
      <c r="N44" s="146" t="str">
        <f>IFERROR(_xll.qlRateHelperQuoteName(M44,Trigger),"--")</f>
        <v>USDAM3L6Y_LCHQuote</v>
      </c>
      <c r="O44" s="98">
        <f>IFERROR(_xll.qlRateHelperQuoteValue($M44,Trigger),"--")</f>
        <v>1.71755E-2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42338</v>
      </c>
      <c r="T44" s="99">
        <f>IFERROR(_xll.qlRateHelperPillarDate(M44,Trigger),"--")</f>
        <v>44530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/>
      <c r="J45" s="64"/>
      <c r="K45" s="48"/>
      <c r="L45" s="10" t="str">
        <f t="shared" si="10"/>
        <v>Sw</v>
      </c>
      <c r="M45" s="94" t="str">
        <f t="shared" si="12"/>
        <v>obj_0042c#0002</v>
      </c>
      <c r="N45" s="146" t="str">
        <f>IFERROR(_xll.qlRateHelperQuoteName(M45,Trigger),"--")</f>
        <v>USDAM3L7Y_LCHQuote</v>
      </c>
      <c r="O45" s="98">
        <f>IFERROR(_xll.qlRateHelperQuoteValue($M45,Trigger),"--")</f>
        <v>1.8283000000000001E-2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42338</v>
      </c>
      <c r="T45" s="99">
        <f>IFERROR(_xll.qlRateHelperPillarDate(M45,Trigger),"--")</f>
        <v>44895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obj_0042b#0002</v>
      </c>
      <c r="L46" s="10" t="str">
        <f t="shared" si="10"/>
        <v>Sw</v>
      </c>
      <c r="M46" s="94" t="str">
        <f t="shared" si="12"/>
        <v>obj_0043a#0002</v>
      </c>
      <c r="N46" s="146" t="str">
        <f>IFERROR(_xll.qlRateHelperQuoteName(M46,Trigger),"--")</f>
        <v>USDAM3L8Y_LCHQuote</v>
      </c>
      <c r="O46" s="98">
        <f>IFERROR(_xll.qlRateHelperQuoteValue($M46,Trigger),"--")</f>
        <v>1.92465E-2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42338</v>
      </c>
      <c r="T46" s="99">
        <f>IFERROR(_xll.qlRateHelperPillarDate(M46,Trigger),"--")</f>
        <v>45260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obj_00438#0002</v>
      </c>
      <c r="L47" s="10" t="str">
        <f t="shared" si="10"/>
        <v>Sw</v>
      </c>
      <c r="M47" s="94" t="str">
        <f t="shared" si="12"/>
        <v>obj_00429#0002</v>
      </c>
      <c r="N47" s="146" t="str">
        <f>IFERROR(_xll.qlRateHelperQuoteName(M47,Trigger),"--")</f>
        <v>USDAM3L9Y_LCHQuote</v>
      </c>
      <c r="O47" s="98">
        <f>IFERROR(_xll.qlRateHelperQuoteValue($M47,Trigger),"--")</f>
        <v>2.0109500000000002E-2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42338</v>
      </c>
      <c r="T47" s="99">
        <f>IFERROR(_xll.qlRateHelperPillarDate(M47,Trigger),"--")</f>
        <v>45625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obj_00439#0002</v>
      </c>
      <c r="L48" s="10" t="str">
        <f t="shared" si="10"/>
        <v>Sw</v>
      </c>
      <c r="M48" s="94" t="str">
        <f t="shared" si="12"/>
        <v>obj_00437#0002</v>
      </c>
      <c r="N48" s="146" t="str">
        <f>IFERROR(_xll.qlRateHelperQuoteName(M48,Trigger),"--")</f>
        <v>USDAM3L10Y_LCHQuote</v>
      </c>
      <c r="O48" s="98">
        <f>IFERROR(_xll.qlRateHelperQuoteValue($M48,Trigger),"--")</f>
        <v>2.0827999999999999E-2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42338</v>
      </c>
      <c r="T48" s="99">
        <f>IFERROR(_xll.qlRateHelperPillarDate(M48,Trigger),"--")</f>
        <v>45989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obj_0042c#0002</v>
      </c>
      <c r="L49" s="10" t="str">
        <f t="shared" si="10"/>
        <v>Sw</v>
      </c>
      <c r="M49" s="94" t="str">
        <f t="shared" si="12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obj_0043a#0002</v>
      </c>
      <c r="L50" s="10" t="str">
        <f t="shared" si="10"/>
        <v>Sw</v>
      </c>
      <c r="M50" s="94" t="str">
        <f t="shared" si="12"/>
        <v>obj_0042f#0002</v>
      </c>
      <c r="N50" s="146" t="str">
        <f>IFERROR(_xll.qlRateHelperQuoteName(M50,Trigger),"--")</f>
        <v>USDAM3L12Y_LCHQuote</v>
      </c>
      <c r="O50" s="98">
        <f>IFERROR(_xll.qlRateHelperQuoteValue($M50,Trigger),"--")</f>
        <v>2.1975499999999995E-2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42338</v>
      </c>
      <c r="T50" s="99">
        <f>IFERROR(_xll.qlRateHelperPillarDate(M50,Trigger),"--")</f>
        <v>46721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obj_00429#0002</v>
      </c>
      <c r="L51" s="10" t="str">
        <f t="shared" si="10"/>
        <v>Sw</v>
      </c>
      <c r="M51" s="94" t="str">
        <f t="shared" si="12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obj_00437#0002</v>
      </c>
      <c r="L52" s="10" t="str">
        <f t="shared" si="10"/>
        <v>Sw</v>
      </c>
      <c r="M52" s="94" t="str">
        <f t="shared" si="12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/>
      <c r="J53" s="64"/>
      <c r="L53" s="10" t="str">
        <f t="shared" si="10"/>
        <v>Sw</v>
      </c>
      <c r="M53" s="94" t="str">
        <f t="shared" si="12"/>
        <v>obj_00436#0002</v>
      </c>
      <c r="N53" s="146" t="str">
        <f>IFERROR(_xll.qlRateHelperQuoteName(M53,Trigger),"--")</f>
        <v>USDAM3L15Y_LCHQuote</v>
      </c>
      <c r="O53" s="98">
        <f>IFERROR(_xll.qlRateHelperQuoteValue($M53,Trigger),"--")</f>
        <v>2.3182499999999998E-2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42338</v>
      </c>
      <c r="T53" s="99">
        <f>IFERROR(_xll.qlRateHelperPillarDate(M53,Trigger),"--")</f>
        <v>47816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obj_0042f#0002</v>
      </c>
      <c r="L54" s="10" t="str">
        <f t="shared" si="10"/>
        <v>Sw</v>
      </c>
      <c r="M54" s="94" t="str">
        <f t="shared" si="12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/>
      <c r="J55" s="64"/>
      <c r="L55" s="10" t="str">
        <f t="shared" si="10"/>
        <v>Sw</v>
      </c>
      <c r="M55" s="94" t="str">
        <f t="shared" si="12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/>
      <c r="J56" s="64"/>
      <c r="L56" s="10" t="str">
        <f t="shared" si="10"/>
        <v>Sw</v>
      </c>
      <c r="M56" s="94" t="str">
        <f t="shared" si="12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obj_00436#0002</v>
      </c>
      <c r="L57" s="10" t="str">
        <f t="shared" si="10"/>
        <v>Sw</v>
      </c>
      <c r="M57" s="94" t="str">
        <f t="shared" si="12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/>
      <c r="J58" s="64"/>
      <c r="L58" s="10" t="str">
        <f t="shared" si="10"/>
        <v>Sw</v>
      </c>
      <c r="M58" s="94" t="str">
        <f t="shared" si="12"/>
        <v>obj_00427#0002</v>
      </c>
      <c r="N58" s="146" t="str">
        <f>IFERROR(_xll.qlRateHelperQuoteName(M58,Trigger),"--")</f>
        <v>USDAM3L20Y_LCHQuote</v>
      </c>
      <c r="O58" s="98">
        <f>IFERROR(_xll.qlRateHelperQuoteValue($M58,Trigger),"--")</f>
        <v>2.43185E-2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42338</v>
      </c>
      <c r="T58" s="99">
        <f>IFERROR(_xll.qlRateHelperPillarDate(M58,Trigger),"--")</f>
        <v>49643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/>
      <c r="J59" s="64"/>
      <c r="L59" s="10" t="str">
        <f t="shared" si="10"/>
        <v>Sw</v>
      </c>
      <c r="M59" s="94" t="str">
        <f t="shared" si="12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/>
      <c r="J60" s="64"/>
      <c r="L60" s="10" t="str">
        <f t="shared" si="10"/>
        <v>Sw</v>
      </c>
      <c r="M60" s="94" t="str">
        <f t="shared" si="12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/>
      <c r="J61" s="64"/>
      <c r="L61" s="10" t="str">
        <f t="shared" si="10"/>
        <v>Sw</v>
      </c>
      <c r="M61" s="94" t="str">
        <f t="shared" si="12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obj_00427#0002</v>
      </c>
      <c r="L62" s="10" t="str">
        <f t="shared" si="10"/>
        <v>Sw</v>
      </c>
      <c r="M62" s="94" t="str">
        <f t="shared" si="12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/>
      <c r="J63" s="64"/>
      <c r="L63" s="10" t="str">
        <f t="shared" si="10"/>
        <v>Sw</v>
      </c>
      <c r="M63" s="94" t="str">
        <f t="shared" si="12"/>
        <v>obj_00428#0002</v>
      </c>
      <c r="N63" s="146" t="str">
        <f>IFERROR(_xll.qlRateHelperQuoteName(M63,Trigger),"--")</f>
        <v>USDAM3L25Y_LCHQuote</v>
      </c>
      <c r="O63" s="98">
        <f>IFERROR(_xll.qlRateHelperQuoteValue($M63,Trigger),"--")</f>
        <v>2.4855000000000002E-2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42338</v>
      </c>
      <c r="T63" s="99">
        <f>IFERROR(_xll.qlRateHelperPillarDate(M63,Trigger),"--")</f>
        <v>51470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/>
      <c r="J64" s="64"/>
      <c r="L64" s="10" t="str">
        <f t="shared" si="10"/>
        <v>Sw</v>
      </c>
      <c r="M64" s="94" t="str">
        <f t="shared" si="12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/>
      <c r="J65" s="64"/>
      <c r="L65" s="10" t="str">
        <f t="shared" si="10"/>
        <v>Sw</v>
      </c>
      <c r="M65" s="94" t="str">
        <f t="shared" si="12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/>
      <c r="J66" s="64"/>
      <c r="L66" s="10" t="str">
        <f t="shared" si="10"/>
        <v>Sw</v>
      </c>
      <c r="M66" s="94" t="str">
        <f t="shared" si="12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obj_00428#0002</v>
      </c>
      <c r="L67" s="10" t="str">
        <f t="shared" si="10"/>
        <v>Sw</v>
      </c>
      <c r="M67" s="94" t="str">
        <f t="shared" si="12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/>
      <c r="J68" s="64"/>
      <c r="L68" s="10" t="str">
        <f t="shared" si="10"/>
        <v>Sw</v>
      </c>
      <c r="M68" s="94" t="str">
        <f t="shared" si="12"/>
        <v>obj_00432#0002</v>
      </c>
      <c r="N68" s="146" t="str">
        <f>IFERROR(_xll.qlRateHelperQuoteName(M68,Trigger),"--")</f>
        <v>USDAM3L30Y_LCHQuote</v>
      </c>
      <c r="O68" s="98">
        <f>IFERROR(_xll.qlRateHelperQuoteValue($M68,Trigger),"--")</f>
        <v>2.5144000000000003E-2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42338</v>
      </c>
      <c r="T68" s="99">
        <f>IFERROR(_xll.qlRateHelperPillarDate(M68,Trigger),"--")</f>
        <v>53296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/>
      <c r="J69" s="64"/>
      <c r="L69" s="10" t="str">
        <f t="shared" si="10"/>
        <v>Sw</v>
      </c>
      <c r="M69" s="94" t="str">
        <f t="shared" si="12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/>
      <c r="J70" s="64"/>
      <c r="L70" s="10" t="str">
        <f t="shared" si="10"/>
        <v>Sw</v>
      </c>
      <c r="M70" s="94" t="str">
        <f t="shared" si="12"/>
        <v>obj_0042a#0002</v>
      </c>
      <c r="N70" s="146" t="str">
        <f>IFERROR(_xll.qlRateHelperQuoteName(M70,Trigger),"--")</f>
        <v>USDAM3L40Y_LCHQuote</v>
      </c>
      <c r="O70" s="98">
        <f>IFERROR(_xll.qlRateHelperQuoteValue($M70,Trigger),"--")</f>
        <v>2.5722000000000005E-2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42338</v>
      </c>
      <c r="T70" s="99">
        <f>IFERROR(_xll.qlRateHelperPillarDate(M70,Trigger),"--")</f>
        <v>56948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/>
      <c r="J71" s="64"/>
      <c r="L71" s="10" t="str">
        <f t="shared" si="10"/>
        <v>Sw</v>
      </c>
      <c r="M71" s="94" t="str">
        <f t="shared" si="12"/>
        <v>obj_00434#0002</v>
      </c>
      <c r="N71" s="146" t="str">
        <f>IFERROR(_xll.qlRateHelperQuoteName(M71,Trigger),"--")</f>
        <v>USDAM3L50Y_LCHQuote</v>
      </c>
      <c r="O71" s="98">
        <f>IFERROR(_xll.qlRateHelperQuoteValue($M71,Trigger),"--")</f>
        <v>2.6300000000000007E-2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42338</v>
      </c>
      <c r="T71" s="99">
        <f>IFERROR(_xll.qlRateHelperPillarDate(M71,Trigger),"--")</f>
        <v>60601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obj_00432#0002</v>
      </c>
      <c r="L72" s="11" t="str">
        <f t="shared" si="10"/>
        <v>Sw</v>
      </c>
      <c r="M72" s="95" t="str">
        <f t="shared" si="12"/>
        <v>obj_00433#0002</v>
      </c>
      <c r="N72" s="147" t="str">
        <f>IFERROR(_xll.qlRateHelperQuoteName(M72,Trigger),"--")</f>
        <v>USDAM3L60Y_LCHQuote</v>
      </c>
      <c r="O72" s="101">
        <f>IFERROR(_xll.qlRateHelperQuoteValue($M72,Trigger),"--")</f>
        <v>2.687800000000001E-2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42338</v>
      </c>
      <c r="T72" s="102">
        <f>IFERROR(_xll.qlRateHelperPillarDate(M72,Trigger),"--")</f>
        <v>64252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/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obj_0042a#0002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obj_00434#0002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obj_00433#0002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ReportQuoteOverwrite</vt:lpstr>
      <vt:lpstr>ReportQuoteSuffix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2015-11-25T14:37:05Z</dcterms:modified>
</cp:coreProperties>
</file>