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  <sheet name="GBP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GBP1M!$R$3:$R$52</definedName>
    <definedName name="IncludeFlag" localSheetId="5">GBP1Y!$R$3:$R$53</definedName>
    <definedName name="IncludeFlag" localSheetId="2">GBP3M!$R$3:$R$65</definedName>
    <definedName name="IncludeFlag" localSheetId="3">GBP6M!$R$3:$R$59</definedName>
    <definedName name="IncludeFlag" localSheetId="1">GBPON!$M$3:$M$77</definedName>
    <definedName name="IncludeFlag" localSheetId="6">GBPSTD!$P$3:$P$72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GBP1M!$T$3:$T$52</definedName>
    <definedName name="MinDistance" localSheetId="5">GBP1Y!$T$3:$T$53</definedName>
    <definedName name="MinDistance" localSheetId="2">GBP3M!$T$3:$T$65</definedName>
    <definedName name="MinDistance" localSheetId="3">GBP6M!$T$3:$T$59</definedName>
    <definedName name="MinDistance" localSheetId="1">GBPON!$O$3:$O$77</definedName>
    <definedName name="MinDistance" localSheetId="6">GBPSTD!$R$3:$R$72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GBP1M!$S$3:$S$52</definedName>
    <definedName name="Priority" localSheetId="5">GBP1Y!$S$3:$S$53</definedName>
    <definedName name="Priority" localSheetId="2">GBP3M!$S$3:$S$65</definedName>
    <definedName name="Priority" localSheetId="3">GBP6M!$S$3:$S$59</definedName>
    <definedName name="Priority" localSheetId="1">GBPON!$N$3:$N$77</definedName>
    <definedName name="Priority" localSheetId="6">GBPSTD!$Q$3:$Q$72</definedName>
    <definedName name="QuoteSuffix">GeneralSettings!$I$4</definedName>
    <definedName name="RateHelpers" localSheetId="1">GBPON!$J$3:$J$77</definedName>
    <definedName name="RateHelpers">GBPSTD!$M$3:$M$72</definedName>
    <definedName name="RateHelpers1" localSheetId="4">GBP1M!$N$3:$N$52</definedName>
    <definedName name="RateHelpers1" localSheetId="5">GBP1Y!$N$3:$N$53</definedName>
    <definedName name="RateHelpers1" localSheetId="2">GBP3M!$N$3:$N$65</definedName>
    <definedName name="RateHelpers1" localSheetId="3">GBP6M!$N$3:$N$59</definedName>
    <definedName name="RateHelpers1" localSheetId="6">GBPSTD!$M$3:$M$72</definedName>
    <definedName name="RateHelpers2" localSheetId="4">GBP1M!$O$3:$O$52</definedName>
    <definedName name="RateHelpers2" localSheetId="5">GBP1Y!$O$3:$O$53</definedName>
    <definedName name="RateHelpers2" localSheetId="2">GBP3M!$O$3:$O$65</definedName>
    <definedName name="RateHelpers2" localSheetId="3">GBP6M!$O$3:$O$59</definedName>
    <definedName name="RateHelpers2" localSheetId="6">GBPSTD!#REF!</definedName>
    <definedName name="SettlementDate">GeneralSettings!$D$10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G81" i="14"/>
  <c r="G73" i="14"/>
  <c r="G65" i="14"/>
  <c r="G57" i="14"/>
  <c r="G49" i="14"/>
  <c r="G71" i="14"/>
  <c r="G55" i="14"/>
  <c r="G78" i="14"/>
  <c r="G62" i="14"/>
  <c r="G46" i="14"/>
  <c r="G69" i="14"/>
  <c r="G53" i="14"/>
  <c r="G68" i="14"/>
  <c r="G52" i="14"/>
  <c r="G67" i="14"/>
  <c r="G51" i="14"/>
  <c r="G66" i="14"/>
  <c r="G50" i="14"/>
  <c r="G80" i="14"/>
  <c r="G72" i="14"/>
  <c r="G64" i="14"/>
  <c r="G56" i="14"/>
  <c r="G48" i="14"/>
  <c r="G79" i="14"/>
  <c r="G63" i="14"/>
  <c r="G47" i="14"/>
  <c r="G70" i="14"/>
  <c r="G54" i="14"/>
  <c r="G77" i="14"/>
  <c r="G61" i="14"/>
  <c r="G76" i="14"/>
  <c r="G60" i="14"/>
  <c r="G75" i="14"/>
  <c r="G59" i="14"/>
  <c r="G74" i="14"/>
  <c r="G58" i="14"/>
  <c r="G45" i="14"/>
  <c r="G42" i="14"/>
  <c r="G34" i="14"/>
  <c r="G26" i="14"/>
  <c r="G18" i="14"/>
  <c r="G10" i="14"/>
  <c r="G32" i="14"/>
  <c r="G16" i="14"/>
  <c r="G39" i="14"/>
  <c r="G23" i="14"/>
  <c r="G38" i="14"/>
  <c r="G22" i="14"/>
  <c r="G37" i="14"/>
  <c r="G21" i="14"/>
  <c r="G28" i="14"/>
  <c r="G12" i="14"/>
  <c r="G27" i="14"/>
  <c r="G11" i="14"/>
  <c r="G41" i="14"/>
  <c r="G33" i="14"/>
  <c r="G25" i="14"/>
  <c r="G17" i="14"/>
  <c r="G9" i="14"/>
  <c r="G40" i="14"/>
  <c r="G24" i="14"/>
  <c r="G8" i="14"/>
  <c r="G31" i="14"/>
  <c r="G15" i="14"/>
  <c r="G30" i="14"/>
  <c r="G14" i="14"/>
  <c r="G29" i="14"/>
  <c r="G13" i="14"/>
  <c r="G36" i="14"/>
  <c r="G20" i="14"/>
  <c r="G35" i="14"/>
  <c r="G19" i="14"/>
  <c r="G7" i="14"/>
  <c r="K64" i="15"/>
  <c r="K48" i="15"/>
  <c r="K55" i="15"/>
  <c r="J50" i="15"/>
  <c r="J49" i="15"/>
  <c r="J48" i="15"/>
  <c r="K58" i="15"/>
  <c r="K44" i="15"/>
  <c r="K32" i="15"/>
  <c r="J42" i="15"/>
  <c r="K46" i="15"/>
  <c r="K66" i="15"/>
  <c r="K52" i="15"/>
  <c r="J32" i="15"/>
  <c r="K69" i="15"/>
  <c r="J57" i="15"/>
  <c r="K56" i="15"/>
  <c r="J39" i="15"/>
  <c r="J60" i="15"/>
  <c r="J64" i="15"/>
  <c r="K47" i="15"/>
  <c r="J66" i="15"/>
  <c r="J69" i="15"/>
  <c r="J62" i="15"/>
  <c r="K37" i="15"/>
  <c r="J44" i="15"/>
  <c r="J33" i="15"/>
  <c r="J40" i="15"/>
  <c r="J61" i="15"/>
  <c r="K35" i="15"/>
  <c r="K65" i="15"/>
  <c r="J34" i="15"/>
  <c r="K62" i="15"/>
  <c r="J43" i="15"/>
  <c r="K45" i="15"/>
  <c r="J53" i="15"/>
  <c r="K49" i="15"/>
  <c r="K63" i="15"/>
  <c r="J56" i="15"/>
  <c r="J36" i="15"/>
  <c r="J55" i="15"/>
  <c r="K38" i="15"/>
  <c r="K41" i="15"/>
  <c r="K43" i="15"/>
  <c r="J68" i="15"/>
  <c r="K51" i="15"/>
  <c r="J65" i="15"/>
  <c r="J47" i="15"/>
  <c r="J54" i="15"/>
  <c r="K53" i="15"/>
  <c r="J63" i="15"/>
  <c r="J37" i="15"/>
  <c r="K60" i="15"/>
  <c r="J67" i="15"/>
  <c r="K59" i="15"/>
  <c r="K36" i="15"/>
  <c r="J46" i="15"/>
  <c r="J38" i="15"/>
  <c r="K57" i="15"/>
  <c r="K33" i="15"/>
  <c r="J59" i="15"/>
  <c r="K61" i="15"/>
  <c r="J51" i="15"/>
  <c r="K68" i="15"/>
  <c r="J41" i="15"/>
  <c r="K50" i="15"/>
  <c r="J58" i="15"/>
  <c r="K34" i="15"/>
  <c r="K39" i="15"/>
  <c r="J35" i="15"/>
  <c r="K54" i="15"/>
  <c r="J45" i="15"/>
  <c r="K40" i="15"/>
  <c r="J52" i="15"/>
  <c r="K67" i="15"/>
  <c r="K42" i="15"/>
  <c r="AI3" i="16" a="1"/>
  <c r="AH3" i="16" a="1"/>
  <c r="AK3" i="18" a="1"/>
  <c r="AK3" i="15" a="1"/>
  <c r="AI3" i="17" a="1"/>
  <c r="AK3" i="16" a="1"/>
  <c r="AH3" i="17" a="1"/>
  <c r="AI3" i="18" a="1"/>
  <c r="AH3" i="15" a="1"/>
  <c r="AE3" i="19" a="1"/>
  <c r="AH3" i="18" a="1"/>
  <c r="AI3" i="15" a="1"/>
  <c r="AK3" i="17" a="1"/>
  <c r="AD3" i="19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74" i="15"/>
  <c r="AK26" i="15"/>
  <c r="AK81" i="15"/>
  <c r="AK34" i="15"/>
  <c r="AK82" i="15"/>
  <c r="AK42" i="15"/>
  <c r="AK90" i="15"/>
  <c r="AK97" i="15"/>
  <c r="AK66" i="15"/>
  <c r="AK18" i="15"/>
  <c r="AK89" i="15"/>
  <c r="AK50" i="15"/>
  <c r="AK58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H1" i="15" l="1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K41" i="18"/>
  <c r="J21" i="18"/>
  <c r="K25" i="18"/>
  <c r="K35" i="18"/>
  <c r="J51" i="18"/>
  <c r="K40" i="18"/>
  <c r="K28" i="18"/>
  <c r="J27" i="18"/>
  <c r="J35" i="18"/>
  <c r="J39" i="18"/>
  <c r="K52" i="18"/>
  <c r="J47" i="18"/>
  <c r="K26" i="18"/>
  <c r="J44" i="18"/>
  <c r="J43" i="18"/>
  <c r="K21" i="18"/>
  <c r="J48" i="18"/>
  <c r="J36" i="18"/>
  <c r="K24" i="18"/>
  <c r="K23" i="18"/>
  <c r="J49" i="18"/>
  <c r="K36" i="18"/>
  <c r="J23" i="18"/>
  <c r="K56" i="18"/>
  <c r="K47" i="18"/>
  <c r="J37" i="18"/>
  <c r="K37" i="18"/>
  <c r="K33" i="18"/>
  <c r="K42" i="18"/>
  <c r="J29" i="18"/>
  <c r="J38" i="18"/>
  <c r="J45" i="18"/>
  <c r="K49" i="18"/>
  <c r="J25" i="18"/>
  <c r="K30" i="18"/>
  <c r="K34" i="18"/>
  <c r="J55" i="18"/>
  <c r="J46" i="18"/>
  <c r="K29" i="18"/>
  <c r="K20" i="18"/>
  <c r="K32" i="18"/>
  <c r="J31" i="18"/>
  <c r="K57" i="18"/>
  <c r="K55" i="18"/>
  <c r="J24" i="18"/>
  <c r="K44" i="18"/>
  <c r="J28" i="18"/>
  <c r="K27" i="18"/>
  <c r="K50" i="18"/>
  <c r="J33" i="18"/>
  <c r="K54" i="18"/>
  <c r="K48" i="18"/>
  <c r="J42" i="18"/>
  <c r="J20" i="18"/>
  <c r="J22" i="18"/>
  <c r="K51" i="18"/>
  <c r="K22" i="18"/>
  <c r="J50" i="18"/>
  <c r="K43" i="18"/>
  <c r="J57" i="18"/>
  <c r="K53" i="18"/>
  <c r="K45" i="18"/>
  <c r="J53" i="18"/>
  <c r="J32" i="18"/>
  <c r="J30" i="18"/>
  <c r="J54" i="18"/>
  <c r="K39" i="18"/>
  <c r="K38" i="18"/>
  <c r="J41" i="18"/>
  <c r="J26" i="18"/>
  <c r="J52" i="18"/>
  <c r="J40" i="18"/>
  <c r="K46" i="18"/>
  <c r="J56" i="18"/>
  <c r="K31" i="18"/>
  <c r="J34" i="18"/>
  <c r="AE3" i="14" a="1"/>
  <c r="AC3" i="14" a="1"/>
  <c r="AB3" i="14" a="1"/>
  <c r="AE3" i="14" l="1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H16" i="17" l="1"/>
  <c r="H15" i="17"/>
  <c r="H14" i="17"/>
  <c r="H13" i="17"/>
  <c r="H12" i="17"/>
  <c r="H11" i="17"/>
  <c r="H10" i="17"/>
  <c r="H9" i="17"/>
  <c r="H8" i="17"/>
  <c r="H7" i="17"/>
  <c r="H6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19" i="17"/>
  <c r="K30" i="17"/>
  <c r="J21" i="17"/>
  <c r="K6" i="17"/>
  <c r="J42" i="17"/>
  <c r="J9" i="17"/>
  <c r="J19" i="17"/>
  <c r="K47" i="17"/>
  <c r="J37" i="17"/>
  <c r="J11" i="17"/>
  <c r="J14" i="17"/>
  <c r="J50" i="17"/>
  <c r="J26" i="17"/>
  <c r="K10" i="17"/>
  <c r="K27" i="17"/>
  <c r="J47" i="17"/>
  <c r="K21" i="17"/>
  <c r="J55" i="17"/>
  <c r="J40" i="17"/>
  <c r="J28" i="17"/>
  <c r="K44" i="17"/>
  <c r="J43" i="17"/>
  <c r="J46" i="17"/>
  <c r="J23" i="17"/>
  <c r="J51" i="17"/>
  <c r="J27" i="17"/>
  <c r="K14" i="17"/>
  <c r="K36" i="17"/>
  <c r="J34" i="17"/>
  <c r="K34" i="17"/>
  <c r="J22" i="17"/>
  <c r="J48" i="17"/>
  <c r="J36" i="17"/>
  <c r="K31" i="17"/>
  <c r="J52" i="17"/>
  <c r="J45" i="17"/>
  <c r="J30" i="17"/>
  <c r="K12" i="17"/>
  <c r="J32" i="17"/>
  <c r="K25" i="17"/>
  <c r="K32" i="17"/>
  <c r="J44" i="17"/>
  <c r="K35" i="17"/>
  <c r="J38" i="17"/>
  <c r="J33" i="17"/>
  <c r="K29" i="17"/>
  <c r="K7" i="17"/>
  <c r="J54" i="17"/>
  <c r="K49" i="17"/>
  <c r="K54" i="17"/>
  <c r="K20" i="17"/>
  <c r="K9" i="17"/>
  <c r="K56" i="17"/>
  <c r="K11" i="17"/>
  <c r="K50" i="17"/>
  <c r="J16" i="17"/>
  <c r="J8" i="17"/>
  <c r="K40" i="17"/>
  <c r="J7" i="17"/>
  <c r="K46" i="17"/>
  <c r="K51" i="17"/>
  <c r="J15" i="17"/>
  <c r="J13" i="17"/>
  <c r="K48" i="17"/>
  <c r="J41" i="17"/>
  <c r="K45" i="17"/>
  <c r="K38" i="17"/>
  <c r="J6" i="17"/>
  <c r="J53" i="17"/>
  <c r="J10" i="17"/>
  <c r="J24" i="17"/>
  <c r="K39" i="17"/>
  <c r="K8" i="17"/>
  <c r="J39" i="17"/>
  <c r="K19" i="17"/>
  <c r="J31" i="17"/>
  <c r="K41" i="17"/>
  <c r="J35" i="17"/>
  <c r="K53" i="17"/>
  <c r="K13" i="17"/>
  <c r="K23" i="17"/>
  <c r="J29" i="17"/>
  <c r="K24" i="17"/>
  <c r="J20" i="17"/>
  <c r="K42" i="17"/>
  <c r="K43" i="17"/>
  <c r="K26" i="17"/>
  <c r="J56" i="17"/>
  <c r="K37" i="17"/>
  <c r="K15" i="17"/>
  <c r="K55" i="17"/>
  <c r="J12" i="17"/>
  <c r="K28" i="17"/>
  <c r="K16" i="17"/>
  <c r="K52" i="17"/>
  <c r="K33" i="17"/>
  <c r="K22" i="17"/>
  <c r="J25" i="17"/>
  <c r="J49" i="17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H16" i="18" s="1"/>
  <c r="G16" i="18"/>
  <c r="J16" i="18"/>
  <c r="N14" i="18" l="1"/>
  <c r="K16" i="18"/>
  <c r="O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Q14" i="18"/>
  <c r="U14" i="18"/>
  <c r="V14" i="18"/>
  <c r="P14" i="18"/>
  <c r="M23" i="16" l="1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5" i="16"/>
  <c r="J12" i="16"/>
  <c r="J18" i="16"/>
  <c r="J16" i="16"/>
  <c r="J21" i="16"/>
  <c r="J8" i="16"/>
  <c r="J27" i="16"/>
  <c r="J20" i="16"/>
  <c r="J17" i="16"/>
  <c r="J23" i="16"/>
  <c r="K27" i="16"/>
  <c r="J13" i="16"/>
  <c r="J9" i="16"/>
  <c r="J19" i="16"/>
  <c r="J14" i="16"/>
  <c r="J11" i="16"/>
  <c r="J22" i="16"/>
  <c r="J10" i="16"/>
  <c r="J7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U16" i="16"/>
  <c r="V6" i="16"/>
  <c r="V9" i="16"/>
  <c r="P10" i="16"/>
  <c r="V5" i="16"/>
  <c r="U10" i="16"/>
  <c r="U6" i="16"/>
  <c r="V14" i="16"/>
  <c r="P14" i="16"/>
  <c r="V19" i="16"/>
  <c r="U19" i="16"/>
  <c r="P11" i="16"/>
  <c r="U17" i="16"/>
  <c r="V21" i="16"/>
  <c r="Q20" i="16"/>
  <c r="U15" i="16"/>
  <c r="U8" i="16"/>
  <c r="Q18" i="16"/>
  <c r="P5" i="16"/>
  <c r="P20" i="16"/>
  <c r="U18" i="16"/>
  <c r="P12" i="16"/>
  <c r="Q5" i="16"/>
  <c r="Q8" i="16"/>
  <c r="P19" i="16"/>
  <c r="Q14" i="16"/>
  <c r="Q19" i="16"/>
  <c r="U14" i="16"/>
  <c r="U21" i="16"/>
  <c r="P21" i="16"/>
  <c r="V18" i="16"/>
  <c r="U7" i="16"/>
  <c r="P17" i="16"/>
  <c r="V7" i="16"/>
  <c r="Q9" i="16"/>
  <c r="Q10" i="16"/>
  <c r="V15" i="16"/>
  <c r="P8" i="16"/>
  <c r="U20" i="16"/>
  <c r="P13" i="16"/>
  <c r="Q12" i="16"/>
  <c r="Q17" i="16"/>
  <c r="P9" i="16"/>
  <c r="V20" i="16"/>
  <c r="P6" i="16"/>
  <c r="V16" i="16"/>
  <c r="Q6" i="16"/>
  <c r="V17" i="16"/>
  <c r="U9" i="16"/>
  <c r="V11" i="16"/>
  <c r="V8" i="16"/>
  <c r="Q21" i="16"/>
  <c r="P16" i="16"/>
  <c r="Q16" i="16"/>
  <c r="V10" i="16"/>
  <c r="P15" i="16"/>
  <c r="V13" i="16"/>
  <c r="U5" i="16"/>
  <c r="Q15" i="16"/>
  <c r="U11" i="16"/>
  <c r="P18" i="16"/>
  <c r="V12" i="16"/>
  <c r="Q13" i="16"/>
  <c r="U13" i="16"/>
  <c r="Q7" i="16"/>
  <c r="Q11" i="16"/>
  <c r="P7" i="16"/>
  <c r="U12" i="16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K48" i="14"/>
  <c r="Q49" i="14"/>
  <c r="L45" i="14"/>
  <c r="K55" i="14"/>
  <c r="P57" i="14"/>
  <c r="P53" i="14"/>
  <c r="P46" i="14"/>
  <c r="K54" i="14"/>
  <c r="L46" i="14"/>
  <c r="K51" i="14"/>
  <c r="K45" i="14"/>
  <c r="Q46" i="14"/>
  <c r="P47" i="14"/>
  <c r="L55" i="14"/>
  <c r="P59" i="14"/>
  <c r="L56" i="14"/>
  <c r="L52" i="14"/>
  <c r="K52" i="14"/>
  <c r="K58" i="14"/>
  <c r="Q55" i="14"/>
  <c r="K53" i="14"/>
  <c r="Q51" i="14"/>
  <c r="Q52" i="14"/>
  <c r="L50" i="14"/>
  <c r="L54" i="14"/>
  <c r="Q45" i="14"/>
  <c r="L57" i="14"/>
  <c r="Q47" i="14"/>
  <c r="P49" i="14"/>
  <c r="P58" i="14"/>
  <c r="L58" i="14"/>
  <c r="K50" i="14"/>
  <c r="Q57" i="14"/>
  <c r="P51" i="14"/>
  <c r="Q56" i="14"/>
  <c r="P50" i="14"/>
  <c r="Q59" i="14"/>
  <c r="Q53" i="14"/>
  <c r="L47" i="14"/>
  <c r="Q54" i="14"/>
  <c r="Q48" i="14"/>
  <c r="K46" i="14"/>
  <c r="L59" i="14"/>
  <c r="P56" i="14"/>
  <c r="K56" i="14"/>
  <c r="P45" i="14"/>
  <c r="L51" i="14"/>
  <c r="K57" i="14"/>
  <c r="Q50" i="14"/>
  <c r="P55" i="14"/>
  <c r="L49" i="14"/>
  <c r="P52" i="14"/>
  <c r="P54" i="14"/>
  <c r="L53" i="14"/>
  <c r="K59" i="14"/>
  <c r="L48" i="14"/>
  <c r="P48" i="14"/>
  <c r="K49" i="14"/>
  <c r="Q58" i="14"/>
  <c r="K47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G10" i="19"/>
  <c r="G4" i="19"/>
  <c r="J43" i="19"/>
  <c r="J73" i="19"/>
  <c r="J5" i="19"/>
  <c r="J71" i="19"/>
  <c r="J72" i="19"/>
  <c r="J69" i="19"/>
  <c r="J76" i="19"/>
  <c r="J6" i="19"/>
  <c r="J47" i="19"/>
  <c r="J58" i="19"/>
  <c r="J42" i="19"/>
  <c r="J46" i="19"/>
  <c r="J62" i="19"/>
  <c r="J63" i="19"/>
  <c r="J56" i="19"/>
  <c r="J49" i="19"/>
  <c r="J48" i="19"/>
  <c r="J75" i="19"/>
  <c r="J53" i="19"/>
  <c r="J61" i="19"/>
  <c r="J70" i="19"/>
  <c r="J59" i="19"/>
  <c r="J60" i="19"/>
  <c r="J66" i="19"/>
  <c r="J50" i="19"/>
  <c r="G9" i="19"/>
  <c r="J68" i="19"/>
  <c r="G3" i="19"/>
  <c r="J55" i="19"/>
  <c r="J40" i="19"/>
  <c r="J51" i="19"/>
  <c r="J45" i="19"/>
  <c r="J52" i="19"/>
  <c r="J74" i="19"/>
  <c r="J54" i="19"/>
  <c r="J8" i="19"/>
  <c r="J41" i="19"/>
  <c r="J67" i="19"/>
  <c r="J64" i="19"/>
  <c r="J57" i="19"/>
  <c r="J11" i="19"/>
  <c r="J65" i="19"/>
  <c r="J7" i="19"/>
  <c r="J44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J10" i="19"/>
  <c r="J9" i="19"/>
  <c r="M9" i="19" l="1"/>
  <c r="M10" i="19"/>
  <c r="H85" i="1"/>
  <c r="I77" i="1"/>
  <c r="C85" i="1"/>
  <c r="D77" i="1"/>
  <c r="M16" i="18"/>
  <c r="H3" i="18" l="1"/>
  <c r="I62" i="1" l="1"/>
  <c r="H70" i="1"/>
  <c r="C70" i="1"/>
  <c r="D62" i="1"/>
  <c r="T62" i="19"/>
  <c r="N36" i="19"/>
  <c r="N53" i="19"/>
  <c r="T71" i="19"/>
  <c r="S42" i="19"/>
  <c r="O42" i="19"/>
  <c r="O8" i="19"/>
  <c r="N47" i="19"/>
  <c r="T6" i="19"/>
  <c r="N8" i="19"/>
  <c r="T64" i="19"/>
  <c r="O71" i="19"/>
  <c r="N49" i="19"/>
  <c r="S55" i="19"/>
  <c r="S53" i="19"/>
  <c r="S10" i="19"/>
  <c r="O49" i="19"/>
  <c r="T7" i="19"/>
  <c r="S44" i="19"/>
  <c r="N63" i="19"/>
  <c r="O69" i="19"/>
  <c r="O40" i="19"/>
  <c r="N41" i="19"/>
  <c r="T66" i="19"/>
  <c r="T45" i="19"/>
  <c r="S37" i="19"/>
  <c r="T69" i="19"/>
  <c r="S60" i="19"/>
  <c r="N45" i="19"/>
  <c r="O38" i="19"/>
  <c r="J4" i="19"/>
  <c r="T10" i="19"/>
  <c r="N50" i="19"/>
  <c r="T68" i="19"/>
  <c r="S65" i="19"/>
  <c r="O39" i="19"/>
  <c r="S67" i="19"/>
  <c r="N11" i="19"/>
  <c r="N5" i="19"/>
  <c r="N10" i="19"/>
  <c r="O68" i="19"/>
  <c r="S64" i="19"/>
  <c r="S47" i="19"/>
  <c r="S69" i="19"/>
  <c r="N48" i="19"/>
  <c r="N62" i="19"/>
  <c r="S63" i="19"/>
  <c r="T70" i="19"/>
  <c r="S39" i="19"/>
  <c r="O43" i="19"/>
  <c r="N56" i="19"/>
  <c r="N54" i="19"/>
  <c r="N64" i="19"/>
  <c r="S52" i="19"/>
  <c r="S43" i="19"/>
  <c r="T51" i="19"/>
  <c r="T40" i="19"/>
  <c r="N44" i="19"/>
  <c r="S71" i="19"/>
  <c r="T54" i="19"/>
  <c r="T47" i="19"/>
  <c r="O59" i="19"/>
  <c r="S72" i="19"/>
  <c r="O48" i="19"/>
  <c r="S56" i="19"/>
  <c r="S68" i="19"/>
  <c r="T49" i="19"/>
  <c r="N37" i="19"/>
  <c r="O70" i="19"/>
  <c r="N61" i="19"/>
  <c r="N51" i="19"/>
  <c r="O41" i="19"/>
  <c r="T44" i="19"/>
  <c r="N6" i="19"/>
  <c r="S38" i="19"/>
  <c r="N60" i="19"/>
  <c r="S58" i="19"/>
  <c r="O52" i="19"/>
  <c r="N71" i="19"/>
  <c r="O55" i="19"/>
  <c r="S11" i="19"/>
  <c r="O65" i="19"/>
  <c r="T67" i="19"/>
  <c r="O47" i="19"/>
  <c r="O11" i="19"/>
  <c r="O62" i="19"/>
  <c r="S62" i="19"/>
  <c r="T53" i="19"/>
  <c r="S9" i="19"/>
  <c r="O45" i="19"/>
  <c r="T72" i="19"/>
  <c r="O64" i="19"/>
  <c r="S36" i="19"/>
  <c r="S51" i="19"/>
  <c r="O46" i="19"/>
  <c r="T57" i="19"/>
  <c r="O51" i="19"/>
  <c r="S40" i="19"/>
  <c r="O6" i="19"/>
  <c r="T61" i="19"/>
  <c r="S61" i="19"/>
  <c r="T37" i="19"/>
  <c r="S8" i="19"/>
  <c r="S49" i="19"/>
  <c r="N46" i="19"/>
  <c r="O53" i="19"/>
  <c r="O5" i="19"/>
  <c r="O60" i="19"/>
  <c r="T60" i="19"/>
  <c r="S46" i="19"/>
  <c r="N43" i="19"/>
  <c r="T36" i="19"/>
  <c r="N57" i="19"/>
  <c r="N69" i="19"/>
  <c r="S6" i="19"/>
  <c r="T8" i="19"/>
  <c r="T56" i="19"/>
  <c r="S70" i="19"/>
  <c r="S48" i="19"/>
  <c r="O58" i="19"/>
  <c r="S59" i="19"/>
  <c r="T5" i="19"/>
  <c r="O37" i="19"/>
  <c r="T11" i="19"/>
  <c r="T50" i="19"/>
  <c r="O66" i="19"/>
  <c r="S45" i="19"/>
  <c r="J3" i="19"/>
  <c r="S50" i="19"/>
  <c r="T9" i="19"/>
  <c r="T65" i="19"/>
  <c r="O54" i="19"/>
  <c r="T55" i="19"/>
  <c r="T42" i="19"/>
  <c r="N55" i="19"/>
  <c r="T58" i="19"/>
  <c r="N68" i="19"/>
  <c r="O44" i="19"/>
  <c r="N58" i="19"/>
  <c r="N59" i="19"/>
  <c r="T46" i="19"/>
  <c r="S66" i="19"/>
  <c r="N67" i="19"/>
  <c r="N52" i="19"/>
  <c r="S57" i="19"/>
  <c r="N66" i="19"/>
  <c r="N42" i="19"/>
  <c r="T52" i="19"/>
  <c r="O63" i="19"/>
  <c r="T48" i="19"/>
  <c r="O36" i="19"/>
  <c r="S41" i="19"/>
  <c r="N40" i="19"/>
  <c r="T38" i="19"/>
  <c r="N9" i="19"/>
  <c r="O61" i="19"/>
  <c r="N38" i="19"/>
  <c r="O10" i="19"/>
  <c r="O57" i="19"/>
  <c r="T59" i="19"/>
  <c r="N70" i="19"/>
  <c r="O7" i="19"/>
  <c r="O9" i="19"/>
  <c r="O56" i="19"/>
  <c r="T41" i="19"/>
  <c r="N72" i="19"/>
  <c r="S54" i="19"/>
  <c r="T63" i="19"/>
  <c r="O72" i="19"/>
  <c r="O67" i="19"/>
  <c r="S7" i="19"/>
  <c r="O50" i="19"/>
  <c r="N65" i="19"/>
  <c r="T39" i="19"/>
  <c r="S5" i="19"/>
  <c r="T43" i="19"/>
  <c r="N7" i="19"/>
  <c r="N39" i="19"/>
  <c r="M3" i="19" l="1"/>
  <c r="M4" i="19"/>
  <c r="H3" i="17"/>
  <c r="I47" i="1"/>
  <c r="C55" i="1"/>
  <c r="T3" i="19"/>
  <c r="S3" i="19"/>
  <c r="O3" i="19"/>
  <c r="N3" i="19"/>
  <c r="S4" i="19"/>
  <c r="O4" i="19"/>
  <c r="N4" i="19"/>
  <c r="T4" i="19"/>
  <c r="H63" i="16" l="1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3" i="15"/>
  <c r="J48" i="16"/>
  <c r="K42" i="16"/>
  <c r="J41" i="16"/>
  <c r="C6" i="15"/>
  <c r="K26" i="16"/>
  <c r="J46" i="16"/>
  <c r="K39" i="16"/>
  <c r="K56" i="16"/>
  <c r="K40" i="16"/>
  <c r="J53" i="16"/>
  <c r="K48" i="16"/>
  <c r="J44" i="16"/>
  <c r="K30" i="16"/>
  <c r="J30" i="16"/>
  <c r="J51" i="16"/>
  <c r="K46" i="16"/>
  <c r="J38" i="16"/>
  <c r="J62" i="16"/>
  <c r="J60" i="16"/>
  <c r="K53" i="16"/>
  <c r="K63" i="16"/>
  <c r="K61" i="16"/>
  <c r="J61" i="16"/>
  <c r="J34" i="16"/>
  <c r="K51" i="16"/>
  <c r="J57" i="16"/>
  <c r="J33" i="16"/>
  <c r="J28" i="16"/>
  <c r="K60" i="16"/>
  <c r="K35" i="16"/>
  <c r="K50" i="16"/>
  <c r="J50" i="16"/>
  <c r="J32" i="16"/>
  <c r="J37" i="16"/>
  <c r="J36" i="16"/>
  <c r="J47" i="16"/>
  <c r="J49" i="16"/>
  <c r="K44" i="16"/>
  <c r="K62" i="16"/>
  <c r="K32" i="16"/>
  <c r="K55" i="16"/>
  <c r="K47" i="16"/>
  <c r="J55" i="16"/>
  <c r="K33" i="16"/>
  <c r="K45" i="16"/>
  <c r="K58" i="16"/>
  <c r="K54" i="16"/>
  <c r="J58" i="16"/>
  <c r="K36" i="16"/>
  <c r="K52" i="16"/>
  <c r="K29" i="16"/>
  <c r="K59" i="16"/>
  <c r="J29" i="16"/>
  <c r="J39" i="16"/>
  <c r="K43" i="16"/>
  <c r="K34" i="16"/>
  <c r="K28" i="16"/>
  <c r="J31" i="16"/>
  <c r="J45" i="16"/>
  <c r="J26" i="16"/>
  <c r="J54" i="16"/>
  <c r="K49" i="16"/>
  <c r="J40" i="16"/>
  <c r="J52" i="16"/>
  <c r="K31" i="16"/>
  <c r="J59" i="16"/>
  <c r="J63" i="16"/>
  <c r="K38" i="16"/>
  <c r="J43" i="16"/>
  <c r="K57" i="16"/>
  <c r="J42" i="16"/>
  <c r="J35" i="16"/>
  <c r="K41" i="16"/>
  <c r="J56" i="16"/>
  <c r="K37" i="16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I17" i="1"/>
  <c r="E6" i="15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Q74" i="14"/>
  <c r="K66" i="14"/>
  <c r="Q43" i="14"/>
  <c r="K64" i="14"/>
  <c r="L73" i="14"/>
  <c r="P60" i="14"/>
  <c r="K41" i="14"/>
  <c r="Q76" i="14"/>
  <c r="Q67" i="14"/>
  <c r="L65" i="14"/>
  <c r="Q73" i="14"/>
  <c r="F6" i="15"/>
  <c r="L42" i="14"/>
  <c r="P74" i="14"/>
  <c r="L76" i="14"/>
  <c r="P42" i="14"/>
  <c r="Q41" i="14"/>
  <c r="K77" i="14"/>
  <c r="Q70" i="14"/>
  <c r="Q60" i="14"/>
  <c r="K43" i="14"/>
  <c r="Q72" i="14"/>
  <c r="Q68" i="14"/>
  <c r="P70" i="14"/>
  <c r="P67" i="14"/>
  <c r="L71" i="14"/>
  <c r="L41" i="14"/>
  <c r="L68" i="14"/>
  <c r="P72" i="14"/>
  <c r="P68" i="14"/>
  <c r="P65" i="14"/>
  <c r="L64" i="14"/>
  <c r="L75" i="14"/>
  <c r="L69" i="14"/>
  <c r="K63" i="14"/>
  <c r="P61" i="14"/>
  <c r="K71" i="14"/>
  <c r="Q42" i="14"/>
  <c r="K68" i="14"/>
  <c r="K61" i="14"/>
  <c r="K62" i="14"/>
  <c r="Q65" i="14"/>
  <c r="Q69" i="14"/>
  <c r="P69" i="14"/>
  <c r="L67" i="14"/>
  <c r="P64" i="14"/>
  <c r="Q61" i="14"/>
  <c r="K74" i="14"/>
  <c r="K76" i="14"/>
  <c r="L61" i="14"/>
  <c r="K65" i="14"/>
  <c r="Q63" i="14"/>
  <c r="L60" i="14"/>
  <c r="P71" i="14"/>
  <c r="K67" i="14"/>
  <c r="L62" i="14"/>
  <c r="K69" i="14"/>
  <c r="P44" i="14"/>
  <c r="L72" i="14"/>
  <c r="L63" i="14"/>
  <c r="P75" i="14"/>
  <c r="L66" i="14"/>
  <c r="Q64" i="14"/>
  <c r="L44" i="14"/>
  <c r="L77" i="14"/>
  <c r="K72" i="14"/>
  <c r="K75" i="14"/>
  <c r="K70" i="14"/>
  <c r="P66" i="14"/>
  <c r="Q75" i="14"/>
  <c r="P41" i="14"/>
  <c r="P63" i="14"/>
  <c r="P43" i="14"/>
  <c r="K44" i="14"/>
  <c r="P73" i="14"/>
  <c r="L43" i="14"/>
  <c r="K42" i="14"/>
  <c r="K73" i="14"/>
  <c r="P76" i="14"/>
  <c r="Q77" i="14"/>
  <c r="Q71" i="14"/>
  <c r="P77" i="14"/>
  <c r="L70" i="14"/>
  <c r="K60" i="14"/>
  <c r="Q62" i="14"/>
  <c r="Q66" i="14"/>
  <c r="L74" i="14"/>
  <c r="P62" i="14"/>
  <c r="Q44" i="14"/>
  <c r="N16" i="17" l="1"/>
  <c r="N23" i="16"/>
  <c r="O16" i="17"/>
  <c r="O23" i="16"/>
  <c r="N17" i="18"/>
  <c r="O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P23" i="16"/>
  <c r="P17" i="18"/>
  <c r="P16" i="17"/>
  <c r="J6" i="15"/>
  <c r="V16" i="17"/>
  <c r="U23" i="16"/>
  <c r="U17" i="18"/>
  <c r="V17" i="18"/>
  <c r="Q16" i="17"/>
  <c r="Q23" i="16"/>
  <c r="Q17" i="18"/>
  <c r="V23" i="16"/>
  <c r="U16" i="17"/>
  <c r="O24" i="16" l="1"/>
  <c r="N24" i="16"/>
  <c r="O46" i="17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O21" i="18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U44" i="18"/>
  <c r="Q19" i="17"/>
  <c r="P33" i="18"/>
  <c r="Q33" i="18"/>
  <c r="P51" i="18"/>
  <c r="P45" i="18"/>
  <c r="P37" i="17"/>
  <c r="Q38" i="18"/>
  <c r="V49" i="18"/>
  <c r="Q28" i="18"/>
  <c r="U23" i="18"/>
  <c r="V39" i="18"/>
  <c r="P22" i="18"/>
  <c r="P32" i="18"/>
  <c r="Q45" i="17"/>
  <c r="P48" i="18"/>
  <c r="U49" i="17"/>
  <c r="V18" i="17"/>
  <c r="Q24" i="18"/>
  <c r="P39" i="17"/>
  <c r="V44" i="18"/>
  <c r="U18" i="18"/>
  <c r="Q47" i="18"/>
  <c r="Q32" i="17"/>
  <c r="P41" i="17"/>
  <c r="P42" i="17"/>
  <c r="P53" i="18"/>
  <c r="U21" i="18"/>
  <c r="V28" i="18"/>
  <c r="V36" i="17"/>
  <c r="Q20" i="18"/>
  <c r="Q25" i="18"/>
  <c r="P49" i="18"/>
  <c r="U19" i="17"/>
  <c r="P24" i="18"/>
  <c r="U32" i="17"/>
  <c r="V40" i="18"/>
  <c r="Q52" i="18"/>
  <c r="V31" i="17"/>
  <c r="Q22" i="18"/>
  <c r="V37" i="17"/>
  <c r="V24" i="18"/>
  <c r="U45" i="18"/>
  <c r="P44" i="18"/>
  <c r="P21" i="18"/>
  <c r="P40" i="18"/>
  <c r="Q24" i="16"/>
  <c r="U31" i="18"/>
  <c r="U49" i="18"/>
  <c r="P26" i="18"/>
  <c r="P25" i="18"/>
  <c r="P32" i="17"/>
  <c r="U36" i="17"/>
  <c r="P39" i="18"/>
  <c r="U45" i="17"/>
  <c r="Q44" i="18"/>
  <c r="V47" i="17"/>
  <c r="U16" i="18"/>
  <c r="Q29" i="17"/>
  <c r="P44" i="17"/>
  <c r="U34" i="17"/>
  <c r="V39" i="17"/>
  <c r="Q40" i="17"/>
  <c r="U38" i="18"/>
  <c r="P52" i="18"/>
  <c r="Q39" i="18"/>
  <c r="U33" i="18"/>
  <c r="Q18" i="18"/>
  <c r="P24" i="16"/>
  <c r="P35" i="17"/>
  <c r="P29" i="17"/>
  <c r="U41" i="18"/>
  <c r="U39" i="18"/>
  <c r="U35" i="18"/>
  <c r="P17" i="17"/>
  <c r="U42" i="17"/>
  <c r="U39" i="17"/>
  <c r="V44" i="17"/>
  <c r="P50" i="18"/>
  <c r="U52" i="18"/>
  <c r="U46" i="17"/>
  <c r="U44" i="17"/>
  <c r="V16" i="18"/>
  <c r="P20" i="18"/>
  <c r="P40" i="17"/>
  <c r="V42" i="17"/>
  <c r="P18" i="18"/>
  <c r="V19" i="18"/>
  <c r="V50" i="18"/>
  <c r="V21" i="18"/>
  <c r="V41" i="17"/>
  <c r="V32" i="17"/>
  <c r="Q47" i="17"/>
  <c r="V34" i="17"/>
  <c r="P36" i="17"/>
  <c r="Q29" i="18"/>
  <c r="P16" i="18"/>
  <c r="Q46" i="18"/>
  <c r="U31" i="17"/>
  <c r="V40" i="17"/>
  <c r="V17" i="17"/>
  <c r="U47" i="17"/>
  <c r="P18" i="17"/>
  <c r="U24" i="16"/>
  <c r="U53" i="18"/>
  <c r="P43" i="18"/>
  <c r="V48" i="18"/>
  <c r="Q46" i="17"/>
  <c r="P28" i="18"/>
  <c r="Q35" i="17"/>
  <c r="Q45" i="18"/>
  <c r="Q48" i="18"/>
  <c r="P37" i="18"/>
  <c r="U50" i="18"/>
  <c r="V47" i="18"/>
  <c r="Q42" i="18"/>
  <c r="Q35" i="18"/>
  <c r="V53" i="18"/>
  <c r="U36" i="18"/>
  <c r="V36" i="18"/>
  <c r="U29" i="17"/>
  <c r="Q18" i="17"/>
  <c r="U29" i="18"/>
  <c r="V37" i="18"/>
  <c r="Q30" i="18"/>
  <c r="Q36" i="17"/>
  <c r="U51" i="18"/>
  <c r="Q43" i="18"/>
  <c r="U34" i="18"/>
  <c r="V43" i="18"/>
  <c r="U40" i="17"/>
  <c r="Q51" i="18"/>
  <c r="V45" i="18"/>
  <c r="P31" i="17"/>
  <c r="P34" i="18"/>
  <c r="Q23" i="18"/>
  <c r="U46" i="18"/>
  <c r="V33" i="18"/>
  <c r="U19" i="18"/>
  <c r="Q31" i="17"/>
  <c r="Q21" i="18"/>
  <c r="P47" i="18"/>
  <c r="V35" i="18"/>
  <c r="V25" i="18"/>
  <c r="Q31" i="18"/>
  <c r="P35" i="18"/>
  <c r="V23" i="18"/>
  <c r="Q44" i="17"/>
  <c r="V22" i="18"/>
  <c r="Q39" i="17"/>
  <c r="V35" i="17"/>
  <c r="P19" i="18"/>
  <c r="P31" i="18"/>
  <c r="U40" i="18"/>
  <c r="Q19" i="18"/>
  <c r="U18" i="17"/>
  <c r="U41" i="17"/>
  <c r="V42" i="18"/>
  <c r="V30" i="18"/>
  <c r="Q27" i="18"/>
  <c r="P19" i="17"/>
  <c r="Q49" i="18"/>
  <c r="Q41" i="17"/>
  <c r="V46" i="18"/>
  <c r="V26" i="18"/>
  <c r="U30" i="18"/>
  <c r="Q37" i="17"/>
  <c r="U26" i="18"/>
  <c r="U17" i="17"/>
  <c r="V19" i="17"/>
  <c r="U28" i="18"/>
  <c r="Q16" i="18"/>
  <c r="Q41" i="18"/>
  <c r="Q34" i="18"/>
  <c r="Q49" i="17"/>
  <c r="V49" i="17"/>
  <c r="Q17" i="17"/>
  <c r="V32" i="18"/>
  <c r="V31" i="18"/>
  <c r="U47" i="18"/>
  <c r="P27" i="18"/>
  <c r="P42" i="18"/>
  <c r="P46" i="17"/>
  <c r="U24" i="18"/>
  <c r="U48" i="18"/>
  <c r="U43" i="18"/>
  <c r="U37" i="18"/>
  <c r="U35" i="17"/>
  <c r="P29" i="18"/>
  <c r="Q53" i="18"/>
  <c r="P30" i="18"/>
  <c r="U32" i="18"/>
  <c r="Q26" i="18"/>
  <c r="Q36" i="18"/>
  <c r="V29" i="17"/>
  <c r="U22" i="18"/>
  <c r="P34" i="17"/>
  <c r="Q37" i="18"/>
  <c r="P36" i="18"/>
  <c r="V20" i="18"/>
  <c r="U25" i="18"/>
  <c r="P23" i="18"/>
  <c r="U27" i="18"/>
  <c r="U20" i="18"/>
  <c r="P47" i="17"/>
  <c r="V41" i="18"/>
  <c r="V52" i="18"/>
  <c r="P49" i="17"/>
  <c r="Q40" i="18"/>
  <c r="P45" i="17"/>
  <c r="U42" i="18"/>
  <c r="Q50" i="18"/>
  <c r="V27" i="18"/>
  <c r="Q42" i="17"/>
  <c r="V51" i="18"/>
  <c r="Q32" i="18"/>
  <c r="Q34" i="17"/>
  <c r="V45" i="17"/>
  <c r="V29" i="18"/>
  <c r="V46" i="17"/>
  <c r="P38" i="18"/>
  <c r="V18" i="18"/>
  <c r="P41" i="18"/>
  <c r="P46" i="18"/>
  <c r="V38" i="18"/>
  <c r="U37" i="17"/>
  <c r="V24" i="16"/>
  <c r="V34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V15" i="17"/>
  <c r="D9" i="1"/>
  <c r="G3" i="14"/>
  <c r="G4" i="14"/>
  <c r="P15" i="17"/>
  <c r="U15" i="17"/>
  <c r="Q15" i="17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O8" i="17"/>
  <c r="O14" i="17"/>
  <c r="O12" i="17"/>
  <c r="O6" i="17"/>
  <c r="O4" i="17"/>
  <c r="O5" i="17"/>
  <c r="O9" i="17"/>
  <c r="O11" i="17"/>
  <c r="O10" i="17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P25" i="14"/>
  <c r="K33" i="14"/>
  <c r="K37" i="14"/>
  <c r="U43" i="17"/>
  <c r="Q35" i="14"/>
  <c r="Q28" i="14"/>
  <c r="K39" i="14"/>
  <c r="P28" i="14"/>
  <c r="L25" i="14"/>
  <c r="P34" i="14"/>
  <c r="J11" i="18"/>
  <c r="K28" i="14"/>
  <c r="Q26" i="17"/>
  <c r="V23" i="17"/>
  <c r="J14" i="18"/>
  <c r="P24" i="14"/>
  <c r="Q36" i="14"/>
  <c r="Q30" i="17"/>
  <c r="K30" i="14"/>
  <c r="P27" i="17"/>
  <c r="L24" i="14"/>
  <c r="V33" i="17"/>
  <c r="V50" i="17"/>
  <c r="Q33" i="17"/>
  <c r="L34" i="14"/>
  <c r="V30" i="17"/>
  <c r="U21" i="17"/>
  <c r="Q32" i="14"/>
  <c r="L33" i="14"/>
  <c r="Q51" i="17"/>
  <c r="U52" i="17"/>
  <c r="J8" i="18"/>
  <c r="L30" i="14"/>
  <c r="U48" i="17"/>
  <c r="K35" i="14"/>
  <c r="D10" i="1"/>
  <c r="P22" i="17"/>
  <c r="Q25" i="17"/>
  <c r="K29" i="14"/>
  <c r="L32" i="14"/>
  <c r="Q39" i="14"/>
  <c r="P52" i="17"/>
  <c r="Q30" i="14"/>
  <c r="U28" i="17"/>
  <c r="P30" i="14"/>
  <c r="Q34" i="14"/>
  <c r="Q38" i="17"/>
  <c r="Q52" i="17"/>
  <c r="J13" i="18"/>
  <c r="Q28" i="17"/>
  <c r="U23" i="17"/>
  <c r="Q20" i="17"/>
  <c r="K38" i="14"/>
  <c r="L28" i="14"/>
  <c r="P33" i="17"/>
  <c r="J9" i="18"/>
  <c r="V27" i="17"/>
  <c r="P25" i="17"/>
  <c r="L31" i="14"/>
  <c r="P38" i="17"/>
  <c r="Q29" i="14"/>
  <c r="L39" i="14"/>
  <c r="P50" i="17"/>
  <c r="Q26" i="14"/>
  <c r="Q50" i="17"/>
  <c r="Q27" i="14"/>
  <c r="Q43" i="17"/>
  <c r="U26" i="17"/>
  <c r="Q22" i="17"/>
  <c r="U38" i="17"/>
  <c r="K36" i="14"/>
  <c r="L29" i="14"/>
  <c r="P40" i="14"/>
  <c r="L35" i="14"/>
  <c r="Q27" i="17"/>
  <c r="V24" i="17"/>
  <c r="V22" i="17"/>
  <c r="V51" i="17"/>
  <c r="V52" i="17"/>
  <c r="P35" i="14"/>
  <c r="Q40" i="14"/>
  <c r="L26" i="14"/>
  <c r="V28" i="17"/>
  <c r="Q33" i="14"/>
  <c r="K34" i="14"/>
  <c r="P21" i="17"/>
  <c r="P29" i="14"/>
  <c r="Q23" i="17"/>
  <c r="V38" i="17"/>
  <c r="P32" i="14"/>
  <c r="Q24" i="17"/>
  <c r="U24" i="17"/>
  <c r="U27" i="17"/>
  <c r="P24" i="17"/>
  <c r="P20" i="17"/>
  <c r="L37" i="14"/>
  <c r="P51" i="17"/>
  <c r="V43" i="17"/>
  <c r="P28" i="17"/>
  <c r="U25" i="17"/>
  <c r="J10" i="18"/>
  <c r="P33" i="14"/>
  <c r="Q25" i="14"/>
  <c r="V21" i="17"/>
  <c r="Q38" i="14"/>
  <c r="P26" i="17"/>
  <c r="J17" i="18"/>
  <c r="J7" i="18"/>
  <c r="K24" i="14"/>
  <c r="Q48" i="17"/>
  <c r="P30" i="17"/>
  <c r="L36" i="14"/>
  <c r="P26" i="14"/>
  <c r="V26" i="17"/>
  <c r="J12" i="18"/>
  <c r="P36" i="14"/>
  <c r="U22" i="17"/>
  <c r="L38" i="14"/>
  <c r="K32" i="14"/>
  <c r="V20" i="17"/>
  <c r="Q21" i="17"/>
  <c r="Q31" i="14"/>
  <c r="J15" i="18"/>
  <c r="K27" i="14"/>
  <c r="P39" i="14"/>
  <c r="K31" i="14"/>
  <c r="L40" i="14"/>
  <c r="P38" i="14"/>
  <c r="L27" i="14"/>
  <c r="P31" i="14"/>
  <c r="C14" i="19"/>
  <c r="Q24" i="14"/>
  <c r="U20" i="17"/>
  <c r="P48" i="17"/>
  <c r="K26" i="14"/>
  <c r="U30" i="17"/>
  <c r="U33" i="17"/>
  <c r="V25" i="17"/>
  <c r="P27" i="14"/>
  <c r="K25" i="14"/>
  <c r="U50" i="17"/>
  <c r="V48" i="17"/>
  <c r="P43" i="17"/>
  <c r="U51" i="17"/>
  <c r="K40" i="14"/>
  <c r="Q37" i="14"/>
  <c r="P23" i="17"/>
  <c r="P37" i="14"/>
  <c r="H14" i="19" l="1"/>
  <c r="O39" i="16"/>
  <c r="O22" i="16"/>
  <c r="O56" i="16"/>
  <c r="N25" i="16"/>
  <c r="O25" i="16"/>
  <c r="O41" i="16"/>
  <c r="O42" i="16"/>
  <c r="O44" i="16"/>
  <c r="O47" i="16"/>
  <c r="O48" i="16"/>
  <c r="O49" i="16"/>
  <c r="O26" i="16"/>
  <c r="N26" i="16"/>
  <c r="O43" i="16"/>
  <c r="O51" i="16"/>
  <c r="O36" i="16"/>
  <c r="O52" i="16"/>
  <c r="O53" i="16"/>
  <c r="O38" i="16"/>
  <c r="O46" i="16"/>
  <c r="O54" i="16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I4" i="14"/>
  <c r="I3" i="14"/>
  <c r="C15" i="19"/>
  <c r="V43" i="16"/>
  <c r="Q34" i="16"/>
  <c r="P9" i="18"/>
  <c r="P12" i="18"/>
  <c r="U49" i="16"/>
  <c r="J6" i="16"/>
  <c r="P22" i="16"/>
  <c r="Q46" i="16"/>
  <c r="V22" i="16"/>
  <c r="Q52" i="16"/>
  <c r="P5" i="18"/>
  <c r="Q59" i="16"/>
  <c r="V25" i="16"/>
  <c r="Q12" i="18"/>
  <c r="U29" i="16"/>
  <c r="P57" i="16"/>
  <c r="U36" i="16"/>
  <c r="Q43" i="16"/>
  <c r="P42" i="16"/>
  <c r="V15" i="18"/>
  <c r="U56" i="16"/>
  <c r="P8" i="18"/>
  <c r="P30" i="16"/>
  <c r="U40" i="16"/>
  <c r="P55" i="16"/>
  <c r="V38" i="16"/>
  <c r="P15" i="18"/>
  <c r="V35" i="16"/>
  <c r="P37" i="16"/>
  <c r="P25" i="16"/>
  <c r="U11" i="18"/>
  <c r="P48" i="16"/>
  <c r="P41" i="16"/>
  <c r="V33" i="16"/>
  <c r="E15" i="19"/>
  <c r="P38" i="16"/>
  <c r="V53" i="16"/>
  <c r="Q41" i="16"/>
  <c r="P54" i="16"/>
  <c r="P10" i="18"/>
  <c r="V40" i="16"/>
  <c r="Q26" i="16"/>
  <c r="V7" i="18"/>
  <c r="Q50" i="16"/>
  <c r="U57" i="16"/>
  <c r="P47" i="16"/>
  <c r="V59" i="16"/>
  <c r="P45" i="16"/>
  <c r="P51" i="16"/>
  <c r="U44" i="16"/>
  <c r="V13" i="18"/>
  <c r="V37" i="16"/>
  <c r="V31" i="16"/>
  <c r="Q13" i="18"/>
  <c r="P58" i="16"/>
  <c r="U6" i="18"/>
  <c r="U35" i="16"/>
  <c r="Q40" i="16"/>
  <c r="P52" i="16"/>
  <c r="V30" i="16"/>
  <c r="U12" i="18"/>
  <c r="V11" i="18"/>
  <c r="P49" i="16"/>
  <c r="V52" i="16"/>
  <c r="U34" i="16"/>
  <c r="U46" i="16"/>
  <c r="U59" i="16"/>
  <c r="V10" i="18"/>
  <c r="U8" i="18"/>
  <c r="Q9" i="18"/>
  <c r="U52" i="16"/>
  <c r="U10" i="18"/>
  <c r="Q38" i="16"/>
  <c r="Q58" i="16"/>
  <c r="P27" i="16"/>
  <c r="P31" i="16"/>
  <c r="V57" i="16"/>
  <c r="Q45" i="16"/>
  <c r="U42" i="16"/>
  <c r="U27" i="16"/>
  <c r="V56" i="16"/>
  <c r="Q28" i="16"/>
  <c r="V32" i="16"/>
  <c r="V48" i="16"/>
  <c r="Q22" i="16"/>
  <c r="U13" i="18"/>
  <c r="Q15" i="18"/>
  <c r="Q10" i="18"/>
  <c r="Q30" i="16"/>
  <c r="P7" i="18"/>
  <c r="V8" i="18"/>
  <c r="U33" i="16"/>
  <c r="U5" i="18"/>
  <c r="V39" i="16"/>
  <c r="U45" i="16"/>
  <c r="U31" i="16"/>
  <c r="P29" i="16"/>
  <c r="E14" i="19"/>
  <c r="U38" i="16"/>
  <c r="U54" i="16"/>
  <c r="Q44" i="16"/>
  <c r="V49" i="16"/>
  <c r="Q35" i="16"/>
  <c r="U50" i="16"/>
  <c r="U26" i="16"/>
  <c r="U43" i="16"/>
  <c r="P46" i="16"/>
  <c r="P13" i="18"/>
  <c r="Q54" i="16"/>
  <c r="V55" i="16"/>
  <c r="Q56" i="16"/>
  <c r="U41" i="16"/>
  <c r="U47" i="16"/>
  <c r="P59" i="16"/>
  <c r="Q27" i="16"/>
  <c r="U37" i="16"/>
  <c r="P44" i="16"/>
  <c r="V29" i="16"/>
  <c r="Q42" i="16"/>
  <c r="Q49" i="16"/>
  <c r="V34" i="16"/>
  <c r="U28" i="16"/>
  <c r="Q31" i="16"/>
  <c r="U30" i="16"/>
  <c r="V9" i="18"/>
  <c r="U15" i="18"/>
  <c r="U25" i="16"/>
  <c r="P32" i="16"/>
  <c r="Q36" i="16"/>
  <c r="V50" i="16"/>
  <c r="V46" i="16"/>
  <c r="U51" i="16"/>
  <c r="P28" i="16"/>
  <c r="P50" i="16"/>
  <c r="U7" i="18"/>
  <c r="V51" i="16"/>
  <c r="Q8" i="18"/>
  <c r="U9" i="18"/>
  <c r="V6" i="18"/>
  <c r="J6" i="18"/>
  <c r="U53" i="16"/>
  <c r="V45" i="16"/>
  <c r="U48" i="16"/>
  <c r="U32" i="16"/>
  <c r="C16" i="19"/>
  <c r="V28" i="16"/>
  <c r="P39" i="16"/>
  <c r="Q48" i="16"/>
  <c r="U55" i="16"/>
  <c r="P36" i="16"/>
  <c r="Q55" i="16"/>
  <c r="P6" i="18"/>
  <c r="V12" i="18"/>
  <c r="Q7" i="18"/>
  <c r="V36" i="16"/>
  <c r="V42" i="16"/>
  <c r="U58" i="16"/>
  <c r="Q11" i="18"/>
  <c r="Q33" i="16"/>
  <c r="Q6" i="18"/>
  <c r="P56" i="16"/>
  <c r="P11" i="18"/>
  <c r="Q5" i="18"/>
  <c r="V26" i="16"/>
  <c r="P34" i="16"/>
  <c r="V41" i="16"/>
  <c r="Q39" i="16"/>
  <c r="Q57" i="16"/>
  <c r="Q47" i="16"/>
  <c r="V44" i="16"/>
  <c r="V47" i="16"/>
  <c r="Q51" i="16"/>
  <c r="Q32" i="16"/>
  <c r="V58" i="16"/>
  <c r="P43" i="16"/>
  <c r="Q37" i="16"/>
  <c r="P26" i="16"/>
  <c r="U39" i="16"/>
  <c r="V27" i="16"/>
  <c r="P40" i="16"/>
  <c r="V5" i="18"/>
  <c r="Q53" i="16"/>
  <c r="P35" i="16"/>
  <c r="U22" i="16"/>
  <c r="P33" i="16"/>
  <c r="V54" i="16"/>
  <c r="P53" i="16"/>
  <c r="Q25" i="16"/>
  <c r="Q29" i="16"/>
  <c r="E16" i="19"/>
  <c r="C17" i="19"/>
  <c r="H17" i="19" l="1"/>
  <c r="H16" i="19"/>
  <c r="H15" i="19"/>
  <c r="K6" i="18"/>
  <c r="O4" i="18" s="1"/>
  <c r="K6" i="16"/>
  <c r="O4" i="16" s="1"/>
  <c r="J4" i="14"/>
  <c r="N4" i="16"/>
  <c r="N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E17" i="19"/>
  <c r="Q58" i="15"/>
  <c r="P30" i="15"/>
  <c r="F17" i="19"/>
  <c r="F14" i="19"/>
  <c r="U53" i="15"/>
  <c r="U28" i="15"/>
  <c r="V54" i="15"/>
  <c r="P52" i="15"/>
  <c r="Q53" i="15"/>
  <c r="V4" i="16"/>
  <c r="F15" i="19"/>
  <c r="U57" i="15"/>
  <c r="V48" i="15"/>
  <c r="Q4" i="16"/>
  <c r="Q47" i="15"/>
  <c r="V31" i="15"/>
  <c r="V58" i="15"/>
  <c r="P44" i="15"/>
  <c r="V30" i="15"/>
  <c r="P53" i="15"/>
  <c r="P57" i="15"/>
  <c r="P29" i="15"/>
  <c r="U31" i="15"/>
  <c r="P31" i="15"/>
  <c r="P59" i="15"/>
  <c r="U58" i="15"/>
  <c r="U30" i="15"/>
  <c r="V44" i="15"/>
  <c r="P48" i="15"/>
  <c r="V29" i="15"/>
  <c r="V49" i="15"/>
  <c r="J3" i="18"/>
  <c r="P32" i="15"/>
  <c r="V28" i="15"/>
  <c r="V59" i="15"/>
  <c r="U52" i="15"/>
  <c r="U49" i="15"/>
  <c r="U32" i="15"/>
  <c r="Q30" i="15"/>
  <c r="J3" i="17"/>
  <c r="P49" i="15"/>
  <c r="Q59" i="15"/>
  <c r="V53" i="15"/>
  <c r="C18" i="19"/>
  <c r="P4" i="16"/>
  <c r="P28" i="15"/>
  <c r="V52" i="15"/>
  <c r="Q57" i="15"/>
  <c r="U59" i="15"/>
  <c r="P58" i="15"/>
  <c r="V47" i="15"/>
  <c r="P54" i="15"/>
  <c r="Q29" i="15"/>
  <c r="J3" i="15"/>
  <c r="J14" i="19"/>
  <c r="U54" i="15"/>
  <c r="U4" i="18"/>
  <c r="Q32" i="15"/>
  <c r="Q48" i="15"/>
  <c r="Q44" i="15"/>
  <c r="Q4" i="18"/>
  <c r="U48" i="15"/>
  <c r="C19" i="19"/>
  <c r="U47" i="15"/>
  <c r="Q28" i="15"/>
  <c r="V32" i="15"/>
  <c r="U4" i="16"/>
  <c r="Q52" i="15"/>
  <c r="U29" i="15"/>
  <c r="J3" i="16"/>
  <c r="V4" i="18"/>
  <c r="Q31" i="15"/>
  <c r="J15" i="19"/>
  <c r="U44" i="15"/>
  <c r="Q54" i="15"/>
  <c r="P47" i="15"/>
  <c r="P4" i="18"/>
  <c r="Q49" i="15"/>
  <c r="V57" i="15"/>
  <c r="F16" i="19"/>
  <c r="E19" i="19"/>
  <c r="C20" i="19"/>
  <c r="H20" i="19" l="1"/>
  <c r="H19" i="19"/>
  <c r="H18" i="19"/>
  <c r="M12" i="19"/>
  <c r="M1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E18" i="19"/>
  <c r="Q3" i="15"/>
  <c r="Z3" i="17" a="1"/>
  <c r="T13" i="19"/>
  <c r="P3" i="18"/>
  <c r="N12" i="19"/>
  <c r="P3" i="17"/>
  <c r="S13" i="19"/>
  <c r="Z3" i="16" a="1"/>
  <c r="S12" i="19"/>
  <c r="J16" i="19"/>
  <c r="C21" i="19"/>
  <c r="U3" i="15"/>
  <c r="Q3" i="18"/>
  <c r="Y3" i="16" a="1"/>
  <c r="T12" i="19"/>
  <c r="O13" i="19"/>
  <c r="Q3" i="16"/>
  <c r="O12" i="19"/>
  <c r="V3" i="15"/>
  <c r="E21" i="19"/>
  <c r="P3" i="15"/>
  <c r="U3" i="16"/>
  <c r="P3" i="16"/>
  <c r="Q3" i="17"/>
  <c r="J17" i="19"/>
  <c r="F19" i="19"/>
  <c r="V3" i="17"/>
  <c r="U3" i="17"/>
  <c r="V3" i="18"/>
  <c r="F18" i="19"/>
  <c r="E20" i="19"/>
  <c r="U3" i="18"/>
  <c r="N13" i="19"/>
  <c r="V3" i="16"/>
  <c r="H21" i="19" l="1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14" i="19"/>
  <c r="M15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F20" i="19"/>
  <c r="AC53" i="16"/>
  <c r="AA47" i="16"/>
  <c r="Q43" i="15"/>
  <c r="AE24" i="16"/>
  <c r="AC10" i="16"/>
  <c r="AC58" i="16"/>
  <c r="AB10" i="16"/>
  <c r="AA26" i="16"/>
  <c r="AE16" i="16"/>
  <c r="AD38" i="16"/>
  <c r="AB27" i="16"/>
  <c r="AA8" i="16"/>
  <c r="AB55" i="16"/>
  <c r="AB28" i="16"/>
  <c r="AA46" i="16"/>
  <c r="AA25" i="16"/>
  <c r="AD31" i="16"/>
  <c r="AA5" i="16"/>
  <c r="AB13" i="16"/>
  <c r="U41" i="15"/>
  <c r="AE34" i="16"/>
  <c r="AE42" i="16"/>
  <c r="AA45" i="16"/>
  <c r="Q41" i="15"/>
  <c r="AC41" i="16"/>
  <c r="AB26" i="16"/>
  <c r="AE8" i="16"/>
  <c r="AA35" i="16"/>
  <c r="AE22" i="16"/>
  <c r="AC47" i="16"/>
  <c r="AC24" i="16"/>
  <c r="AB36" i="16"/>
  <c r="AB23" i="16"/>
  <c r="AD9" i="16"/>
  <c r="AA34" i="16"/>
  <c r="AB37" i="16"/>
  <c r="V41" i="15"/>
  <c r="AA53" i="16"/>
  <c r="AE14" i="16"/>
  <c r="AE4" i="16"/>
  <c r="AC42" i="16"/>
  <c r="C22" i="19"/>
  <c r="AB6" i="16"/>
  <c r="AD17" i="16"/>
  <c r="T15" i="19"/>
  <c r="AB34" i="16"/>
  <c r="AE27" i="16"/>
  <c r="AE36" i="16"/>
  <c r="V51" i="15"/>
  <c r="AD32" i="16"/>
  <c r="AB57" i="16"/>
  <c r="AD10" i="16"/>
  <c r="F21" i="19"/>
  <c r="P41" i="15"/>
  <c r="Q63" i="15"/>
  <c r="P56" i="15"/>
  <c r="AD51" i="16"/>
  <c r="AD8" i="16"/>
  <c r="AD12" i="16"/>
  <c r="U61" i="15"/>
  <c r="AC50" i="16"/>
  <c r="AB50" i="16"/>
  <c r="AB31" i="16"/>
  <c r="AC54" i="16"/>
  <c r="AE7" i="16"/>
  <c r="N14" i="19"/>
  <c r="AC22" i="16"/>
  <c r="AB19" i="16"/>
  <c r="AD24" i="16"/>
  <c r="AC37" i="16"/>
  <c r="AE45" i="16"/>
  <c r="AB30" i="16"/>
  <c r="AD14" i="16"/>
  <c r="AC45" i="16"/>
  <c r="V56" i="15"/>
  <c r="AD15" i="16"/>
  <c r="AB29" i="16"/>
  <c r="AE9" i="16"/>
  <c r="Q51" i="15"/>
  <c r="V61" i="15"/>
  <c r="S14" i="19"/>
  <c r="AA59" i="16"/>
  <c r="AD7" i="16"/>
  <c r="AC23" i="16"/>
  <c r="AC38" i="16"/>
  <c r="S15" i="19"/>
  <c r="T14" i="19"/>
  <c r="AD57" i="16"/>
  <c r="AA19" i="16"/>
  <c r="Q46" i="15"/>
  <c r="AA16" i="16"/>
  <c r="AB48" i="16"/>
  <c r="AE35" i="16"/>
  <c r="AC12" i="16"/>
  <c r="AA13" i="16"/>
  <c r="AE47" i="16"/>
  <c r="AC5" i="16"/>
  <c r="AA31" i="16"/>
  <c r="J18" i="19"/>
  <c r="AB25" i="16"/>
  <c r="AD56" i="16"/>
  <c r="AB14" i="16"/>
  <c r="AC34" i="16"/>
  <c r="AD28" i="16"/>
  <c r="AB9" i="16"/>
  <c r="AA33" i="16"/>
  <c r="AB32" i="16"/>
  <c r="AD18" i="16"/>
  <c r="AB21" i="16"/>
  <c r="AD36" i="16"/>
  <c r="AC46" i="16"/>
  <c r="AE25" i="16"/>
  <c r="AE21" i="16"/>
  <c r="AC57" i="16"/>
  <c r="AE51" i="16"/>
  <c r="P63" i="15"/>
  <c r="AE23" i="16"/>
  <c r="AD55" i="16"/>
  <c r="AB44" i="16"/>
  <c r="AA4" i="16"/>
  <c r="AA50" i="16"/>
  <c r="AD37" i="16"/>
  <c r="AA24" i="16"/>
  <c r="AD54" i="16"/>
  <c r="Y3" i="17" a="1"/>
  <c r="AC40" i="16"/>
  <c r="AC26" i="16"/>
  <c r="AA58" i="16"/>
  <c r="AA27" i="16"/>
  <c r="AD33" i="16"/>
  <c r="AE28" i="16"/>
  <c r="AD26" i="16"/>
  <c r="V43" i="15"/>
  <c r="AD42" i="16"/>
  <c r="AA28" i="16"/>
  <c r="V46" i="15"/>
  <c r="AC59" i="16"/>
  <c r="AB20" i="16"/>
  <c r="J21" i="19"/>
  <c r="AD23" i="16"/>
  <c r="AA10" i="16"/>
  <c r="P61" i="15"/>
  <c r="AD52" i="16"/>
  <c r="AD44" i="16"/>
  <c r="AB40" i="16"/>
  <c r="AE56" i="16"/>
  <c r="AE55" i="16"/>
  <c r="AC15" i="16"/>
  <c r="AB51" i="16"/>
  <c r="AD11" i="16"/>
  <c r="AA29" i="16"/>
  <c r="AB41" i="16"/>
  <c r="AE41" i="16"/>
  <c r="AE46" i="16"/>
  <c r="AA14" i="16"/>
  <c r="U51" i="15"/>
  <c r="AB12" i="16"/>
  <c r="AE38" i="16"/>
  <c r="AE59" i="16"/>
  <c r="AE30" i="16"/>
  <c r="J19" i="19"/>
  <c r="AC4" i="16"/>
  <c r="AC49" i="16"/>
  <c r="AE49" i="16"/>
  <c r="AC9" i="16"/>
  <c r="AB11" i="16"/>
  <c r="AA38" i="16"/>
  <c r="AD43" i="16"/>
  <c r="AA23" i="16"/>
  <c r="AC28" i="16"/>
  <c r="AA49" i="16"/>
  <c r="AB49" i="16"/>
  <c r="AB56" i="16"/>
  <c r="AD16" i="16"/>
  <c r="O14" i="19"/>
  <c r="AE32" i="16"/>
  <c r="N15" i="19"/>
  <c r="AB4" i="16"/>
  <c r="AD50" i="16"/>
  <c r="AE43" i="16"/>
  <c r="AB18" i="16"/>
  <c r="AA36" i="16"/>
  <c r="AA39" i="16"/>
  <c r="AB35" i="16"/>
  <c r="AD45" i="16"/>
  <c r="AA57" i="16"/>
  <c r="AD49" i="16"/>
  <c r="AB24" i="16"/>
  <c r="AB46" i="16"/>
  <c r="AA32" i="16"/>
  <c r="P46" i="15"/>
  <c r="AC25" i="16"/>
  <c r="AD39" i="16"/>
  <c r="AA56" i="16"/>
  <c r="AA40" i="16"/>
  <c r="AA21" i="16"/>
  <c r="AC19" i="16"/>
  <c r="AA17" i="16"/>
  <c r="AC7" i="16"/>
  <c r="AB42" i="16"/>
  <c r="AA12" i="16"/>
  <c r="AD6" i="16"/>
  <c r="AD59" i="16"/>
  <c r="AD40" i="16"/>
  <c r="AE53" i="16"/>
  <c r="AB43" i="16"/>
  <c r="V4" i="17"/>
  <c r="AA42" i="16"/>
  <c r="AE20" i="16"/>
  <c r="AE26" i="16"/>
  <c r="AC13" i="16"/>
  <c r="AB54" i="16"/>
  <c r="AB39" i="16"/>
  <c r="AC43" i="16"/>
  <c r="AA9" i="16"/>
  <c r="AD47" i="16"/>
  <c r="AC29" i="16"/>
  <c r="AB59" i="16"/>
  <c r="AA11" i="16"/>
  <c r="AB15" i="16"/>
  <c r="AC16" i="16"/>
  <c r="AD46" i="16"/>
  <c r="AC27" i="16"/>
  <c r="U56" i="15"/>
  <c r="AC55" i="16"/>
  <c r="AB8" i="16"/>
  <c r="AC21" i="16"/>
  <c r="U46" i="15"/>
  <c r="AB33" i="16"/>
  <c r="AA51" i="16"/>
  <c r="Q61" i="15"/>
  <c r="AB53" i="16"/>
  <c r="AE10" i="16"/>
  <c r="AE17" i="16"/>
  <c r="AA43" i="16"/>
  <c r="AB16" i="16"/>
  <c r="AE13" i="16"/>
  <c r="AD19" i="16"/>
  <c r="AC32" i="16"/>
  <c r="AB47" i="16"/>
  <c r="Q4" i="17"/>
  <c r="AE6" i="16"/>
  <c r="AD20" i="16"/>
  <c r="U43" i="15"/>
  <c r="AA44" i="16"/>
  <c r="AA54" i="16"/>
  <c r="V63" i="15"/>
  <c r="AC35" i="16"/>
  <c r="AA18" i="16"/>
  <c r="AC30" i="16"/>
  <c r="J20" i="19"/>
  <c r="AE18" i="16"/>
  <c r="AE37" i="16"/>
  <c r="AD29" i="16"/>
  <c r="AE44" i="16"/>
  <c r="P4" i="17"/>
  <c r="AB58" i="16"/>
  <c r="AC20" i="16"/>
  <c r="AE52" i="16"/>
  <c r="AC36" i="16"/>
  <c r="AB22" i="16"/>
  <c r="AD22" i="16"/>
  <c r="AD4" i="16"/>
  <c r="AD25" i="16"/>
  <c r="Q56" i="15"/>
  <c r="AE50" i="16"/>
  <c r="AA52" i="16"/>
  <c r="AE29" i="16"/>
  <c r="AE33" i="16"/>
  <c r="AE11" i="16"/>
  <c r="O15" i="19"/>
  <c r="AD5" i="16"/>
  <c r="AA37" i="16"/>
  <c r="AC56" i="16"/>
  <c r="AA30" i="16"/>
  <c r="AE12" i="16"/>
  <c r="AD58" i="16"/>
  <c r="AA55" i="16"/>
  <c r="AC18" i="16"/>
  <c r="AE5" i="16"/>
  <c r="AB45" i="16"/>
  <c r="AE58" i="16"/>
  <c r="AD30" i="16"/>
  <c r="AA7" i="16"/>
  <c r="AC48" i="16"/>
  <c r="AD27" i="16"/>
  <c r="AC51" i="16"/>
  <c r="AC14" i="16"/>
  <c r="AB5" i="16"/>
  <c r="AC52" i="16"/>
  <c r="AC44" i="16"/>
  <c r="AE15" i="16"/>
  <c r="AE31" i="16"/>
  <c r="AB52" i="16"/>
  <c r="AD21" i="16"/>
  <c r="AD13" i="16"/>
  <c r="U63" i="15"/>
  <c r="AC39" i="16"/>
  <c r="AE48" i="16"/>
  <c r="AE39" i="16"/>
  <c r="AD41" i="16"/>
  <c r="AB38" i="16"/>
  <c r="U4" i="17"/>
  <c r="AA48" i="16"/>
  <c r="AC31" i="16"/>
  <c r="AA6" i="16"/>
  <c r="AC6" i="16"/>
  <c r="AD35" i="16"/>
  <c r="AE57" i="16"/>
  <c r="AB17" i="16"/>
  <c r="AC33" i="16"/>
  <c r="AA15" i="16"/>
  <c r="AA22" i="16"/>
  <c r="AC17" i="16"/>
  <c r="AD48" i="16"/>
  <c r="AD53" i="16"/>
  <c r="AC8" i="16"/>
  <c r="AE54" i="16"/>
  <c r="AB7" i="16"/>
  <c r="P51" i="15"/>
  <c r="AC11" i="16"/>
  <c r="AA20" i="16"/>
  <c r="AE40" i="16"/>
  <c r="AA41" i="16"/>
  <c r="P43" i="15"/>
  <c r="AE19" i="16"/>
  <c r="AD34" i="16"/>
  <c r="C23" i="19"/>
  <c r="E22" i="19"/>
  <c r="F22" i="19" s="1"/>
  <c r="C24" i="19"/>
  <c r="E23" i="19"/>
  <c r="F23" i="19" s="1"/>
  <c r="E24" i="19"/>
  <c r="F24" i="19" s="1"/>
  <c r="C25" i="19"/>
  <c r="E25" i="19"/>
  <c r="F25" i="19" s="1"/>
  <c r="C26" i="19"/>
  <c r="C27" i="19"/>
  <c r="E26" i="19"/>
  <c r="F26" i="19" s="1"/>
  <c r="E27" i="19"/>
  <c r="F27" i="19" s="1"/>
  <c r="C28" i="19"/>
  <c r="C29" i="19"/>
  <c r="E28" i="19"/>
  <c r="F28" i="19" s="1"/>
  <c r="C30" i="19"/>
  <c r="E29" i="19"/>
  <c r="F29" i="19" s="1"/>
  <c r="E30" i="19"/>
  <c r="F30" i="19" s="1"/>
  <c r="C31" i="19"/>
  <c r="E31" i="19"/>
  <c r="F31" i="19" s="1"/>
  <c r="C32" i="19"/>
  <c r="C33" i="19"/>
  <c r="E32" i="19"/>
  <c r="F32" i="19" s="1"/>
  <c r="C34" i="19"/>
  <c r="E33" i="19"/>
  <c r="F33" i="19" s="1"/>
  <c r="E34" i="19"/>
  <c r="C35" i="19"/>
  <c r="H34" i="19" l="1"/>
  <c r="H33" i="19"/>
  <c r="H32" i="19"/>
  <c r="H31" i="19"/>
  <c r="H30" i="19"/>
  <c r="H29" i="19"/>
  <c r="H28" i="19"/>
  <c r="H27" i="19"/>
  <c r="H26" i="19"/>
  <c r="H25" i="19"/>
  <c r="H24" i="19"/>
  <c r="H23" i="19"/>
  <c r="H22" i="19"/>
  <c r="H35" i="19"/>
  <c r="M19" i="19"/>
  <c r="M17" i="19"/>
  <c r="M16" i="19"/>
  <c r="M18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C36" i="19"/>
  <c r="J29" i="19"/>
  <c r="AD35" i="17"/>
  <c r="AC6" i="17"/>
  <c r="AD46" i="17"/>
  <c r="AD13" i="17"/>
  <c r="AE42" i="17"/>
  <c r="AD28" i="17"/>
  <c r="AC35" i="17"/>
  <c r="AB14" i="17"/>
  <c r="AE21" i="17"/>
  <c r="AC12" i="17"/>
  <c r="T17" i="19"/>
  <c r="AB43" i="17"/>
  <c r="AA37" i="17"/>
  <c r="AB31" i="17"/>
  <c r="AE47" i="17"/>
  <c r="AD34" i="17"/>
  <c r="AA35" i="17"/>
  <c r="AC38" i="17"/>
  <c r="AC18" i="17"/>
  <c r="AC52" i="17"/>
  <c r="AC41" i="17"/>
  <c r="AE30" i="17"/>
  <c r="AD18" i="17"/>
  <c r="AB5" i="17"/>
  <c r="AB36" i="17"/>
  <c r="AE24" i="17"/>
  <c r="AA42" i="17"/>
  <c r="F34" i="19"/>
  <c r="AA19" i="17"/>
  <c r="AB23" i="17"/>
  <c r="AD15" i="17"/>
  <c r="AA47" i="17"/>
  <c r="AD17" i="17"/>
  <c r="N18" i="19"/>
  <c r="AC50" i="17"/>
  <c r="AD51" i="17"/>
  <c r="AA39" i="17"/>
  <c r="O16" i="19"/>
  <c r="AA8" i="17"/>
  <c r="AB18" i="17"/>
  <c r="AB22" i="17"/>
  <c r="AA25" i="17"/>
  <c r="AA10" i="17"/>
  <c r="AC31" i="17"/>
  <c r="AB33" i="17"/>
  <c r="AD41" i="17"/>
  <c r="AB28" i="17"/>
  <c r="AE14" i="17"/>
  <c r="AD48" i="17"/>
  <c r="AE23" i="17"/>
  <c r="AB39" i="17"/>
  <c r="AE28" i="17"/>
  <c r="AC14" i="17"/>
  <c r="AE34" i="17"/>
  <c r="AC25" i="17"/>
  <c r="AE5" i="17"/>
  <c r="J32" i="19"/>
  <c r="AA43" i="17"/>
  <c r="AC9" i="17"/>
  <c r="AA18" i="17"/>
  <c r="AB12" i="17"/>
  <c r="AE12" i="17"/>
  <c r="AD45" i="17"/>
  <c r="AD21" i="17"/>
  <c r="AC7" i="17"/>
  <c r="AE4" i="17"/>
  <c r="AA46" i="17"/>
  <c r="AA51" i="17"/>
  <c r="AA6" i="17"/>
  <c r="AA26" i="17"/>
  <c r="AE52" i="17"/>
  <c r="AC21" i="17"/>
  <c r="AE38" i="17"/>
  <c r="J33" i="19"/>
  <c r="AE13" i="17"/>
  <c r="AB51" i="17"/>
  <c r="AA52" i="17"/>
  <c r="AB47" i="17"/>
  <c r="AB35" i="17"/>
  <c r="AA24" i="17"/>
  <c r="AC17" i="17"/>
  <c r="AE43" i="17"/>
  <c r="J26" i="19"/>
  <c r="AC46" i="17"/>
  <c r="AE9" i="17"/>
  <c r="AE39" i="17"/>
  <c r="AB24" i="17"/>
  <c r="AB9" i="17"/>
  <c r="S17" i="19"/>
  <c r="AE46" i="17"/>
  <c r="AA36" i="17"/>
  <c r="AB19" i="17"/>
  <c r="AC34" i="17"/>
  <c r="J31" i="19"/>
  <c r="AE20" i="17"/>
  <c r="AD43" i="17"/>
  <c r="AB32" i="17"/>
  <c r="AC30" i="17"/>
  <c r="AC36" i="17"/>
  <c r="AC37" i="17"/>
  <c r="AB13" i="17"/>
  <c r="N19" i="19"/>
  <c r="AD33" i="17"/>
  <c r="AC20" i="17"/>
  <c r="AE18" i="17"/>
  <c r="AC24" i="17"/>
  <c r="AB7" i="17"/>
  <c r="AB15" i="17"/>
  <c r="AC15" i="17"/>
  <c r="AA32" i="17"/>
  <c r="AB21" i="17"/>
  <c r="J30" i="19"/>
  <c r="AB6" i="17"/>
  <c r="AD38" i="17"/>
  <c r="AA28" i="17"/>
  <c r="AB10" i="17"/>
  <c r="AA23" i="17"/>
  <c r="AC32" i="17"/>
  <c r="AA7" i="17"/>
  <c r="AE8" i="17"/>
  <c r="AA49" i="17"/>
  <c r="AB8" i="17"/>
  <c r="AC28" i="17"/>
  <c r="AE50" i="17"/>
  <c r="AD14" i="17"/>
  <c r="AC43" i="17"/>
  <c r="AA40" i="17"/>
  <c r="AA21" i="17"/>
  <c r="AC16" i="17"/>
  <c r="AD27" i="17"/>
  <c r="AE19" i="17"/>
  <c r="AC19" i="17"/>
  <c r="S19" i="19"/>
  <c r="J22" i="19"/>
  <c r="AD32" i="17"/>
  <c r="AA14" i="17"/>
  <c r="AA12" i="17"/>
  <c r="AE17" i="17"/>
  <c r="AB41" i="17"/>
  <c r="AA45" i="17"/>
  <c r="AB45" i="17"/>
  <c r="AC5" i="17"/>
  <c r="AE48" i="17"/>
  <c r="AA20" i="17"/>
  <c r="AB37" i="17"/>
  <c r="AD6" i="17"/>
  <c r="AB20" i="17"/>
  <c r="J27" i="19"/>
  <c r="AA15" i="17"/>
  <c r="AB46" i="17"/>
  <c r="AD39" i="17"/>
  <c r="AC4" i="17"/>
  <c r="AD25" i="17"/>
  <c r="AB40" i="17"/>
  <c r="AB29" i="17"/>
  <c r="AC13" i="17"/>
  <c r="AB50" i="17"/>
  <c r="AC45" i="17"/>
  <c r="AB11" i="17"/>
  <c r="AD40" i="17"/>
  <c r="AD11" i="17"/>
  <c r="AD24" i="17"/>
  <c r="AE7" i="17"/>
  <c r="AE41" i="17"/>
  <c r="AC40" i="17"/>
  <c r="AC51" i="17"/>
  <c r="O17" i="19"/>
  <c r="AE36" i="17"/>
  <c r="AC29" i="17"/>
  <c r="AD52" i="17"/>
  <c r="AD19" i="17"/>
  <c r="AD49" i="17"/>
  <c r="AD47" i="17"/>
  <c r="AC47" i="17"/>
  <c r="E35" i="19"/>
  <c r="AE26" i="17"/>
  <c r="AD36" i="17"/>
  <c r="AD4" i="17"/>
  <c r="AE15" i="17"/>
  <c r="AD20" i="17"/>
  <c r="AD30" i="17"/>
  <c r="AC26" i="17"/>
  <c r="AC11" i="17"/>
  <c r="AB17" i="17"/>
  <c r="AE29" i="17"/>
  <c r="AE27" i="17"/>
  <c r="AE11" i="17"/>
  <c r="AD42" i="17"/>
  <c r="AB4" i="17"/>
  <c r="O19" i="19"/>
  <c r="N16" i="19"/>
  <c r="AC8" i="17"/>
  <c r="AD5" i="17"/>
  <c r="AE10" i="17"/>
  <c r="AD9" i="17"/>
  <c r="AB38" i="17"/>
  <c r="AB42" i="17"/>
  <c r="AC10" i="17"/>
  <c r="AA4" i="17"/>
  <c r="AA34" i="17"/>
  <c r="AD26" i="17"/>
  <c r="AE51" i="17"/>
  <c r="AC49" i="17"/>
  <c r="AD23" i="17"/>
  <c r="AE6" i="17"/>
  <c r="AE33" i="17"/>
  <c r="AA50" i="17"/>
  <c r="AA11" i="17"/>
  <c r="AC48" i="17"/>
  <c r="AE22" i="17"/>
  <c r="J28" i="19"/>
  <c r="AA27" i="17"/>
  <c r="AE40" i="17"/>
  <c r="AD31" i="17"/>
  <c r="AB25" i="17"/>
  <c r="AE16" i="17"/>
  <c r="AE31" i="17"/>
  <c r="AB26" i="17"/>
  <c r="AB30" i="17"/>
  <c r="AE45" i="17"/>
  <c r="AC33" i="17"/>
  <c r="AB27" i="17"/>
  <c r="AD12" i="17"/>
  <c r="F35" i="19"/>
  <c r="AD37" i="17"/>
  <c r="T18" i="19"/>
  <c r="AD10" i="17"/>
  <c r="AB48" i="17"/>
  <c r="S18" i="19"/>
  <c r="O18" i="19"/>
  <c r="AA41" i="17"/>
  <c r="AD22" i="17"/>
  <c r="AD16" i="17"/>
  <c r="AE49" i="17"/>
  <c r="AA9" i="17"/>
  <c r="AA29" i="17"/>
  <c r="AB44" i="17"/>
  <c r="AB16" i="17"/>
  <c r="AE37" i="17"/>
  <c r="AD44" i="17"/>
  <c r="AD7" i="17"/>
  <c r="AC42" i="17"/>
  <c r="AA16" i="17"/>
  <c r="AC23" i="17"/>
  <c r="J25" i="19"/>
  <c r="AA5" i="17"/>
  <c r="AE35" i="17"/>
  <c r="AA30" i="17"/>
  <c r="AC27" i="17"/>
  <c r="AB49" i="17"/>
  <c r="T19" i="19"/>
  <c r="AD8" i="17"/>
  <c r="AA22" i="17"/>
  <c r="AC39" i="17"/>
  <c r="J23" i="19"/>
  <c r="AE32" i="17"/>
  <c r="AA38" i="17"/>
  <c r="AE25" i="17"/>
  <c r="AA17" i="17"/>
  <c r="AB52" i="17"/>
  <c r="J24" i="19"/>
  <c r="AE44" i="17"/>
  <c r="AD29" i="17"/>
  <c r="AA48" i="17"/>
  <c r="AA31" i="17"/>
  <c r="AB34" i="17"/>
  <c r="N17" i="19"/>
  <c r="T16" i="19"/>
  <c r="AA13" i="17"/>
  <c r="AC44" i="17"/>
  <c r="AD50" i="17"/>
  <c r="AA33" i="17"/>
  <c r="S16" i="19"/>
  <c r="AA44" i="17"/>
  <c r="AC22" i="17"/>
  <c r="E36" i="19"/>
  <c r="F36" i="19" s="1"/>
  <c r="C37" i="19"/>
  <c r="E37" i="19"/>
  <c r="F37" i="19" s="1"/>
  <c r="H37" i="19" l="1"/>
  <c r="M22" i="19"/>
  <c r="M21" i="19"/>
  <c r="M23" i="19"/>
  <c r="M26" i="19"/>
  <c r="M25" i="19"/>
  <c r="M20" i="19"/>
  <c r="M28" i="19"/>
  <c r="M29" i="19"/>
  <c r="M24" i="19"/>
  <c r="M31" i="19"/>
  <c r="M30" i="19"/>
  <c r="M27" i="19"/>
  <c r="H36" i="19"/>
  <c r="J22" i="14"/>
  <c r="J20" i="14"/>
  <c r="J23" i="14"/>
  <c r="J21" i="14"/>
  <c r="J37" i="19"/>
  <c r="S28" i="19"/>
  <c r="T28" i="19"/>
  <c r="O28" i="19"/>
  <c r="N28" i="19"/>
  <c r="V5" i="17"/>
  <c r="Q42" i="15"/>
  <c r="P37" i="15"/>
  <c r="P35" i="15"/>
  <c r="V39" i="15"/>
  <c r="K22" i="14"/>
  <c r="P23" i="14"/>
  <c r="P36" i="15"/>
  <c r="K20" i="14"/>
  <c r="Q62" i="15"/>
  <c r="Q60" i="15"/>
  <c r="U50" i="15"/>
  <c r="P9" i="17"/>
  <c r="V64" i="15"/>
  <c r="Q8" i="17"/>
  <c r="O21" i="19"/>
  <c r="N21" i="19"/>
  <c r="S21" i="19"/>
  <c r="T21" i="19"/>
  <c r="U55" i="15"/>
  <c r="Q5" i="17"/>
  <c r="V45" i="15"/>
  <c r="U35" i="15"/>
  <c r="Q10" i="17"/>
  <c r="Q13" i="17"/>
  <c r="P50" i="15"/>
  <c r="N31" i="19"/>
  <c r="O31" i="19"/>
  <c r="T31" i="19"/>
  <c r="S31" i="19"/>
  <c r="P11" i="17"/>
  <c r="P40" i="15"/>
  <c r="U37" i="15"/>
  <c r="V38" i="15"/>
  <c r="P62" i="15"/>
  <c r="L22" i="14"/>
  <c r="V11" i="17"/>
  <c r="P33" i="15"/>
  <c r="V50" i="15"/>
  <c r="J35" i="19"/>
  <c r="P13" i="17"/>
  <c r="Q33" i="15"/>
  <c r="Q20" i="14"/>
  <c r="U11" i="17"/>
  <c r="Q6" i="17"/>
  <c r="Q23" i="14"/>
  <c r="U34" i="15"/>
  <c r="S27" i="19"/>
  <c r="T27" i="19"/>
  <c r="O27" i="19"/>
  <c r="N27" i="19"/>
  <c r="J34" i="19"/>
  <c r="P64" i="15"/>
  <c r="P12" i="17"/>
  <c r="P38" i="15"/>
  <c r="Q39" i="15"/>
  <c r="Q40" i="15"/>
  <c r="P7" i="17"/>
  <c r="P60" i="15"/>
  <c r="P20" i="14"/>
  <c r="Q7" i="17"/>
  <c r="V42" i="15"/>
  <c r="Q50" i="15"/>
  <c r="U9" i="17"/>
  <c r="U10" i="17"/>
  <c r="S20" i="19"/>
  <c r="N20" i="19"/>
  <c r="O20" i="19"/>
  <c r="T20" i="19"/>
  <c r="P6" i="17"/>
  <c r="U14" i="17"/>
  <c r="L21" i="14"/>
  <c r="P14" i="17"/>
  <c r="U60" i="15"/>
  <c r="L20" i="14"/>
  <c r="O22" i="19"/>
  <c r="S22" i="19"/>
  <c r="T22" i="19"/>
  <c r="N22" i="19"/>
  <c r="N29" i="19"/>
  <c r="S29" i="19"/>
  <c r="T29" i="19"/>
  <c r="O29" i="19"/>
  <c r="U33" i="15"/>
  <c r="U39" i="15"/>
  <c r="U64" i="15"/>
  <c r="L23" i="14"/>
  <c r="Q65" i="15"/>
  <c r="V36" i="15"/>
  <c r="V40" i="15"/>
  <c r="V10" i="17"/>
  <c r="Q9" i="17"/>
  <c r="Q34" i="15"/>
  <c r="P42" i="15"/>
  <c r="V7" i="17"/>
  <c r="Q22" i="14"/>
  <c r="P55" i="15"/>
  <c r="V33" i="15"/>
  <c r="S24" i="19"/>
  <c r="T24" i="19"/>
  <c r="N24" i="19"/>
  <c r="O24" i="19"/>
  <c r="P39" i="15"/>
  <c r="V37" i="15"/>
  <c r="Q37" i="15"/>
  <c r="P8" i="17"/>
  <c r="P5" i="17"/>
  <c r="U45" i="15"/>
  <c r="V62" i="15"/>
  <c r="U7" i="17"/>
  <c r="S23" i="19"/>
  <c r="O23" i="19"/>
  <c r="T23" i="19"/>
  <c r="N23" i="19"/>
  <c r="V6" i="17"/>
  <c r="U62" i="15"/>
  <c r="U5" i="17"/>
  <c r="Q55" i="15"/>
  <c r="U6" i="17"/>
  <c r="P10" i="17"/>
  <c r="P65" i="15"/>
  <c r="T30" i="19"/>
  <c r="O30" i="19"/>
  <c r="N30" i="19"/>
  <c r="S30" i="19"/>
  <c r="Q64" i="15"/>
  <c r="U12" i="17"/>
  <c r="V13" i="17"/>
  <c r="Q14" i="17"/>
  <c r="Q38" i="15"/>
  <c r="U65" i="15"/>
  <c r="V65" i="15"/>
  <c r="O26" i="19"/>
  <c r="S26" i="19"/>
  <c r="T26" i="19"/>
  <c r="N26" i="19"/>
  <c r="P45" i="15"/>
  <c r="J36" i="19"/>
  <c r="U40" i="15"/>
  <c r="K23" i="14"/>
  <c r="V14" i="17"/>
  <c r="Q12" i="17"/>
  <c r="P21" i="14"/>
  <c r="T25" i="19"/>
  <c r="S25" i="19"/>
  <c r="O25" i="19"/>
  <c r="N25" i="19"/>
  <c r="V12" i="17"/>
  <c r="Q36" i="15"/>
  <c r="U36" i="15"/>
  <c r="V35" i="15"/>
  <c r="V34" i="15"/>
  <c r="Q21" i="14"/>
  <c r="Q45" i="15"/>
  <c r="V8" i="17"/>
  <c r="Q35" i="15"/>
  <c r="P34" i="15"/>
  <c r="V60" i="15"/>
  <c r="U13" i="17"/>
  <c r="V55" i="15"/>
  <c r="U38" i="15"/>
  <c r="P22" i="14"/>
  <c r="U42" i="15"/>
  <c r="K21" i="14"/>
  <c r="U8" i="17"/>
  <c r="V9" i="17"/>
  <c r="Q11" i="17"/>
  <c r="M33" i="19" l="1"/>
  <c r="M35" i="19"/>
  <c r="M34" i="19"/>
  <c r="M32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N33" i="19"/>
  <c r="O33" i="19"/>
  <c r="T33" i="19"/>
  <c r="S33" i="19"/>
  <c r="L14" i="14"/>
  <c r="Q17" i="14"/>
  <c r="K18" i="14"/>
  <c r="O32" i="19"/>
  <c r="L11" i="14"/>
  <c r="P10" i="14"/>
  <c r="K19" i="14"/>
  <c r="P12" i="14"/>
  <c r="S35" i="19"/>
  <c r="T35" i="19"/>
  <c r="N35" i="19"/>
  <c r="O35" i="19"/>
  <c r="Q14" i="14"/>
  <c r="L6" i="14"/>
  <c r="L16" i="14"/>
  <c r="Q15" i="14"/>
  <c r="K16" i="14"/>
  <c r="K10" i="14"/>
  <c r="P14" i="14"/>
  <c r="Q9" i="14"/>
  <c r="P16" i="14"/>
  <c r="L12" i="14"/>
  <c r="L13" i="14"/>
  <c r="K7" i="14"/>
  <c r="L19" i="14"/>
  <c r="L10" i="14"/>
  <c r="Q7" i="14"/>
  <c r="N34" i="19"/>
  <c r="Q11" i="14"/>
  <c r="N32" i="19"/>
  <c r="P15" i="14"/>
  <c r="K9" i="14"/>
  <c r="P19" i="14"/>
  <c r="K17" i="14"/>
  <c r="Q13" i="14"/>
  <c r="Q8" i="14"/>
  <c r="L17" i="14"/>
  <c r="L7" i="14"/>
  <c r="Q10" i="14"/>
  <c r="L9" i="14"/>
  <c r="Q16" i="14"/>
  <c r="P8" i="14"/>
  <c r="P17" i="14"/>
  <c r="K6" i="14"/>
  <c r="K15" i="14"/>
  <c r="Q18" i="14"/>
  <c r="Q12" i="14"/>
  <c r="P6" i="14"/>
  <c r="S34" i="19"/>
  <c r="P18" i="14"/>
  <c r="Q6" i="14"/>
  <c r="K11" i="14"/>
  <c r="Q19" i="14"/>
  <c r="K12" i="14"/>
  <c r="P11" i="14"/>
  <c r="T34" i="19"/>
  <c r="T32" i="19"/>
  <c r="K14" i="14"/>
  <c r="O34" i="19"/>
  <c r="P7" i="14"/>
  <c r="P13" i="14"/>
  <c r="L15" i="14"/>
  <c r="K13" i="14"/>
  <c r="S32" i="19"/>
  <c r="K8" i="14"/>
  <c r="L18" i="14"/>
  <c r="W3" i="19" a="1"/>
  <c r="P9" i="14"/>
  <c r="L8" i="14"/>
  <c r="W71" i="19" l="1"/>
  <c r="W67" i="19"/>
  <c r="W33" i="19"/>
  <c r="W8" i="19"/>
  <c r="W36" i="19"/>
  <c r="W42" i="19"/>
  <c r="W37" i="19"/>
  <c r="W56" i="19"/>
  <c r="W21" i="19"/>
  <c r="W60" i="19"/>
  <c r="W53" i="19"/>
  <c r="W22" i="19"/>
  <c r="W24" i="19"/>
  <c r="W15" i="19"/>
  <c r="W14" i="19"/>
  <c r="W28" i="19"/>
  <c r="W49" i="19"/>
  <c r="W9" i="19"/>
  <c r="W20" i="19"/>
  <c r="W4" i="19"/>
  <c r="W44" i="19"/>
  <c r="W3" i="19"/>
  <c r="W30" i="19"/>
  <c r="W62" i="19"/>
  <c r="W72" i="19"/>
  <c r="W50" i="19"/>
  <c r="W18" i="19"/>
  <c r="W68" i="19"/>
  <c r="W47" i="19"/>
  <c r="W52" i="19"/>
  <c r="W48" i="19"/>
  <c r="W31" i="19"/>
  <c r="W43" i="19"/>
  <c r="W65" i="19"/>
  <c r="W29" i="19"/>
  <c r="W11" i="19"/>
  <c r="W34" i="19"/>
  <c r="W23" i="19"/>
  <c r="W41" i="19"/>
  <c r="W69" i="19"/>
  <c r="W64" i="19"/>
  <c r="W58" i="19"/>
  <c r="W39" i="19"/>
  <c r="W19" i="19"/>
  <c r="W27" i="19"/>
  <c r="W51" i="19"/>
  <c r="W61" i="19"/>
  <c r="W45" i="19"/>
  <c r="W17" i="19"/>
  <c r="W12" i="19"/>
  <c r="W38" i="19"/>
  <c r="W57" i="19"/>
  <c r="W10" i="19"/>
  <c r="W16" i="19"/>
  <c r="W40" i="19"/>
  <c r="W13" i="19"/>
  <c r="W54" i="19"/>
  <c r="W32" i="19"/>
  <c r="W59" i="19"/>
  <c r="W46" i="19"/>
  <c r="W35" i="19"/>
  <c r="W7" i="19"/>
  <c r="W26" i="19"/>
  <c r="W5" i="19"/>
  <c r="W66" i="19"/>
  <c r="W55" i="19"/>
  <c r="W63" i="19"/>
  <c r="W6" i="19"/>
  <c r="W25" i="19"/>
  <c r="W70" i="19"/>
  <c r="N4" i="15"/>
  <c r="AB71" i="19"/>
  <c r="X21" i="19"/>
  <c r="Y72" i="19"/>
  <c r="Z64" i="19"/>
  <c r="Y17" i="19"/>
  <c r="AB66" i="19"/>
  <c r="Z67" i="19"/>
  <c r="Z9" i="19"/>
  <c r="Z65" i="19"/>
  <c r="AB58" i="19"/>
  <c r="X32" i="19"/>
  <c r="AA55" i="19"/>
  <c r="X53" i="19"/>
  <c r="Z18" i="19"/>
  <c r="AA29" i="19"/>
  <c r="AB38" i="19"/>
  <c r="AB59" i="19"/>
  <c r="AA8" i="19"/>
  <c r="Z4" i="19"/>
  <c r="AA68" i="19"/>
  <c r="AA19" i="19"/>
  <c r="X57" i="19"/>
  <c r="AB6" i="19"/>
  <c r="X24" i="19"/>
  <c r="AA44" i="19"/>
  <c r="AB34" i="19"/>
  <c r="Z27" i="19"/>
  <c r="Y35" i="19"/>
  <c r="X42" i="19"/>
  <c r="AA15" i="19"/>
  <c r="Y23" i="19"/>
  <c r="X51" i="19"/>
  <c r="X7" i="19"/>
  <c r="Z37" i="19"/>
  <c r="Y14" i="19"/>
  <c r="AB48" i="19"/>
  <c r="AA41" i="19"/>
  <c r="AA40" i="19"/>
  <c r="Y56" i="19"/>
  <c r="Z28" i="19"/>
  <c r="X31" i="19"/>
  <c r="AA69" i="19"/>
  <c r="Y13" i="19"/>
  <c r="AA71" i="19"/>
  <c r="AB49" i="19"/>
  <c r="AA72" i="19"/>
  <c r="Y64" i="19"/>
  <c r="Z17" i="19"/>
  <c r="Y66" i="19"/>
  <c r="Y60" i="19"/>
  <c r="AB9" i="19"/>
  <c r="Y65" i="19"/>
  <c r="X58" i="19"/>
  <c r="AA32" i="19"/>
  <c r="AA33" i="19"/>
  <c r="Z53" i="19"/>
  <c r="Y18" i="19"/>
  <c r="AB29" i="19"/>
  <c r="AA38" i="19"/>
  <c r="X63" i="19"/>
  <c r="AB8" i="19"/>
  <c r="AB4" i="19"/>
  <c r="X68" i="19"/>
  <c r="Z19" i="19"/>
  <c r="Z46" i="19"/>
  <c r="X6" i="19"/>
  <c r="AB24" i="19"/>
  <c r="AB44" i="19"/>
  <c r="X34" i="19"/>
  <c r="X10" i="19"/>
  <c r="Z35" i="19"/>
  <c r="Z42" i="19"/>
  <c r="Y15" i="19"/>
  <c r="Z23" i="19"/>
  <c r="Z7" i="19"/>
  <c r="AB37" i="19"/>
  <c r="AA14" i="19"/>
  <c r="Y48" i="19"/>
  <c r="X61" i="19"/>
  <c r="X40" i="19"/>
  <c r="AB56" i="19"/>
  <c r="AB28" i="19"/>
  <c r="AA31" i="19"/>
  <c r="AA45" i="19"/>
  <c r="Z13" i="19"/>
  <c r="Z71" i="19"/>
  <c r="AA49" i="19"/>
  <c r="Z72" i="19"/>
  <c r="AA64" i="19"/>
  <c r="X66" i="19"/>
  <c r="AB60" i="19"/>
  <c r="AA9" i="19"/>
  <c r="AB65" i="19"/>
  <c r="Z32" i="19"/>
  <c r="AB33" i="19"/>
  <c r="AB53" i="19"/>
  <c r="AA18" i="19"/>
  <c r="Y38" i="19"/>
  <c r="Y8" i="19"/>
  <c r="Y4" i="19"/>
  <c r="Y19" i="19"/>
  <c r="AA6" i="19"/>
  <c r="Y47" i="19"/>
  <c r="AB10" i="19"/>
  <c r="AA42" i="19"/>
  <c r="AA23" i="19"/>
  <c r="Y7" i="19"/>
  <c r="AB30" i="19"/>
  <c r="Y61" i="19"/>
  <c r="Z56" i="19"/>
  <c r="Y31" i="19"/>
  <c r="AA13" i="19"/>
  <c r="Z49" i="19"/>
  <c r="Y43" i="19"/>
  <c r="AA54" i="19"/>
  <c r="X60" i="19"/>
  <c r="X65" i="19"/>
  <c r="AB32" i="19"/>
  <c r="AA20" i="19"/>
  <c r="X39" i="19"/>
  <c r="AA63" i="19"/>
  <c r="AA4" i="19"/>
  <c r="AB19" i="19"/>
  <c r="Z36" i="19"/>
  <c r="AB47" i="19"/>
  <c r="Z10" i="19"/>
  <c r="Y42" i="19"/>
  <c r="X23" i="19"/>
  <c r="X70" i="19"/>
  <c r="AA30" i="19"/>
  <c r="AA61" i="19"/>
  <c r="X56" i="19"/>
  <c r="Z31" i="19"/>
  <c r="Z5" i="19"/>
  <c r="X49" i="19"/>
  <c r="X64" i="19"/>
  <c r="AB67" i="19"/>
  <c r="AA50" i="19"/>
  <c r="AB12" i="19"/>
  <c r="X33" i="19"/>
  <c r="X18" i="19"/>
  <c r="Y59" i="19"/>
  <c r="AA22" i="19"/>
  <c r="AB11" i="19"/>
  <c r="X46" i="19"/>
  <c r="Z24" i="19"/>
  <c r="Y27" i="19"/>
  <c r="X25" i="19"/>
  <c r="Y52" i="19"/>
  <c r="X16" i="19"/>
  <c r="AA37" i="19"/>
  <c r="Z41" i="19"/>
  <c r="AA26" i="19"/>
  <c r="AB62" i="19"/>
  <c r="X45" i="19"/>
  <c r="Y21" i="19"/>
  <c r="AB17" i="19"/>
  <c r="Y67" i="19"/>
  <c r="Y50" i="19"/>
  <c r="Z12" i="19"/>
  <c r="Z33" i="19"/>
  <c r="AB20" i="19"/>
  <c r="X59" i="19"/>
  <c r="AB68" i="19"/>
  <c r="AA57" i="19"/>
  <c r="Y44" i="19"/>
  <c r="Y10" i="19"/>
  <c r="Z52" i="19"/>
  <c r="AA16" i="19"/>
  <c r="AB14" i="19"/>
  <c r="AB61" i="19"/>
  <c r="Z62" i="19"/>
  <c r="Y5" i="19"/>
  <c r="AB22" i="19"/>
  <c r="Z47" i="19"/>
  <c r="Z25" i="19"/>
  <c r="Y51" i="19"/>
  <c r="X41" i="19"/>
  <c r="AA28" i="19"/>
  <c r="AA5" i="19"/>
  <c r="X72" i="19"/>
  <c r="AA66" i="19"/>
  <c r="X9" i="19"/>
  <c r="Y32" i="19"/>
  <c r="Z20" i="19"/>
  <c r="Z59" i="19"/>
  <c r="Z68" i="19"/>
  <c r="Y6" i="19"/>
  <c r="Z34" i="19"/>
  <c r="AA25" i="19"/>
  <c r="AB51" i="19"/>
  <c r="X14" i="19"/>
  <c r="X26" i="19"/>
  <c r="AB13" i="19"/>
  <c r="Z16" i="19"/>
  <c r="Z54" i="19"/>
  <c r="X12" i="19"/>
  <c r="AB39" i="19"/>
  <c r="AB63" i="19"/>
  <c r="AA11" i="19"/>
  <c r="AB46" i="19"/>
  <c r="AA24" i="19"/>
  <c r="AA34" i="19"/>
  <c r="AA35" i="19"/>
  <c r="AB52" i="19"/>
  <c r="AB16" i="19"/>
  <c r="Y37" i="19"/>
  <c r="AA48" i="19"/>
  <c r="Z40" i="19"/>
  <c r="X62" i="19"/>
  <c r="Y45" i="19"/>
  <c r="X71" i="19"/>
  <c r="AB64" i="19"/>
  <c r="Z66" i="19"/>
  <c r="X50" i="19"/>
  <c r="AA12" i="19"/>
  <c r="Y33" i="19"/>
  <c r="AB18" i="19"/>
  <c r="Z38" i="19"/>
  <c r="Y22" i="19"/>
  <c r="Y11" i="19"/>
  <c r="Y46" i="19"/>
  <c r="Y24" i="19"/>
  <c r="Y34" i="19"/>
  <c r="Y25" i="19"/>
  <c r="AA52" i="19"/>
  <c r="Y16" i="19"/>
  <c r="X37" i="19"/>
  <c r="X48" i="19"/>
  <c r="Z26" i="19"/>
  <c r="AA62" i="19"/>
  <c r="AB45" i="19"/>
  <c r="AB21" i="19"/>
  <c r="X43" i="19"/>
  <c r="Y54" i="19"/>
  <c r="AA60" i="19"/>
  <c r="AA65" i="19"/>
  <c r="Y55" i="19"/>
  <c r="Y20" i="19"/>
  <c r="AA39" i="19"/>
  <c r="Z63" i="19"/>
  <c r="X4" i="19"/>
  <c r="Z57" i="19"/>
  <c r="AB36" i="19"/>
  <c r="X47" i="19"/>
  <c r="AA10" i="19"/>
  <c r="AB42" i="19"/>
  <c r="AA51" i="19"/>
  <c r="AB70" i="19"/>
  <c r="Z30" i="19"/>
  <c r="Z61" i="19"/>
  <c r="AA56" i="19"/>
  <c r="Z69" i="19"/>
  <c r="X5" i="19"/>
  <c r="Y49" i="19"/>
  <c r="X54" i="19"/>
  <c r="Z60" i="19"/>
  <c r="AA58" i="19"/>
  <c r="Z55" i="19"/>
  <c r="X29" i="19"/>
  <c r="Y39" i="19"/>
  <c r="Z22" i="19"/>
  <c r="X11" i="19"/>
  <c r="Y36" i="19"/>
  <c r="AA47" i="19"/>
  <c r="AB25" i="19"/>
  <c r="Z51" i="19"/>
  <c r="X30" i="19"/>
  <c r="Y26" i="19"/>
  <c r="Y69" i="19"/>
  <c r="AB72" i="19"/>
  <c r="X17" i="19"/>
  <c r="X67" i="19"/>
  <c r="Z50" i="19"/>
  <c r="Y12" i="19"/>
  <c r="Y53" i="19"/>
  <c r="Y29" i="19"/>
  <c r="AA59" i="19"/>
  <c r="Y68" i="19"/>
  <c r="AB57" i="19"/>
  <c r="X36" i="19"/>
  <c r="AA27" i="19"/>
  <c r="X15" i="19"/>
  <c r="AB7" i="19"/>
  <c r="Y30" i="19"/>
  <c r="AB26" i="19"/>
  <c r="X69" i="19"/>
  <c r="Y71" i="19"/>
  <c r="AA17" i="19"/>
  <c r="AB50" i="19"/>
  <c r="X55" i="19"/>
  <c r="Z29" i="19"/>
  <c r="X8" i="19"/>
  <c r="X19" i="19"/>
  <c r="AA36" i="19"/>
  <c r="X27" i="19"/>
  <c r="Z15" i="19"/>
  <c r="AA7" i="19"/>
  <c r="Z48" i="19"/>
  <c r="Y40" i="19"/>
  <c r="AB31" i="19"/>
  <c r="AB5" i="19"/>
  <c r="AB43" i="19"/>
  <c r="Y63" i="19"/>
  <c r="AA46" i="19"/>
  <c r="AB27" i="19"/>
  <c r="AB15" i="19"/>
  <c r="Y70" i="19"/>
  <c r="Y41" i="19"/>
  <c r="Y28" i="19"/>
  <c r="Z45" i="19"/>
  <c r="AA21" i="19"/>
  <c r="Z43" i="19"/>
  <c r="AB54" i="19"/>
  <c r="Y9" i="19"/>
  <c r="Z58" i="19"/>
  <c r="AB55" i="19"/>
  <c r="X20" i="19"/>
  <c r="Z39" i="19"/>
  <c r="Z8" i="19"/>
  <c r="Z11" i="19"/>
  <c r="Z6" i="19"/>
  <c r="X44" i="19"/>
  <c r="X35" i="19"/>
  <c r="X52" i="19"/>
  <c r="Z70" i="19"/>
  <c r="Z14" i="19"/>
  <c r="AB40" i="19"/>
  <c r="Y62" i="19"/>
  <c r="X13" i="19"/>
  <c r="Z21" i="19"/>
  <c r="AA43" i="19"/>
  <c r="AA67" i="19"/>
  <c r="Y58" i="19"/>
  <c r="AA53" i="19"/>
  <c r="X38" i="19"/>
  <c r="X22" i="19"/>
  <c r="Y57" i="19"/>
  <c r="Z44" i="19"/>
  <c r="AB35" i="19"/>
  <c r="AB23" i="19"/>
  <c r="AA70" i="19"/>
  <c r="AB41" i="19"/>
  <c r="X28" i="19"/>
  <c r="AB69" i="19"/>
  <c r="V5" i="19" l="1"/>
  <c r="V13" i="19"/>
  <c r="V45" i="19"/>
  <c r="V69" i="19"/>
  <c r="V31" i="19"/>
  <c r="V62" i="19"/>
  <c r="V28" i="19"/>
  <c r="V56" i="19"/>
  <c r="V26" i="19"/>
  <c r="V40" i="19"/>
  <c r="V61" i="19"/>
  <c r="V41" i="19"/>
  <c r="V48" i="19"/>
  <c r="V30" i="19"/>
  <c r="V14" i="19"/>
  <c r="V37" i="19"/>
  <c r="V70" i="19"/>
  <c r="V7" i="19"/>
  <c r="V16" i="19"/>
  <c r="V51" i="19"/>
  <c r="V23" i="19"/>
  <c r="V52" i="19"/>
  <c r="V15" i="19"/>
  <c r="V42" i="19"/>
  <c r="V25" i="19"/>
  <c r="V35" i="19"/>
  <c r="V10" i="19"/>
  <c r="V27" i="19"/>
  <c r="V34" i="19"/>
  <c r="V47" i="19"/>
  <c r="V44" i="19"/>
  <c r="V24" i="19"/>
  <c r="V36" i="19"/>
  <c r="V6" i="19"/>
  <c r="V46" i="19"/>
  <c r="V57" i="19"/>
  <c r="V19" i="19"/>
  <c r="V11" i="19"/>
  <c r="V68" i="19"/>
  <c r="V4" i="19"/>
  <c r="V22" i="19"/>
  <c r="V8" i="19"/>
  <c r="V63" i="19"/>
  <c r="V59" i="19"/>
  <c r="V38" i="19"/>
  <c r="V39" i="19"/>
  <c r="V29" i="19"/>
  <c r="V18" i="19"/>
  <c r="V20" i="19"/>
  <c r="V53" i="19"/>
  <c r="V33" i="19"/>
  <c r="V55" i="19"/>
  <c r="V32" i="19"/>
  <c r="V12" i="19"/>
  <c r="V58" i="19"/>
  <c r="V65" i="19"/>
  <c r="V50" i="19"/>
  <c r="V9" i="19"/>
  <c r="V60" i="19"/>
  <c r="V67" i="19"/>
  <c r="V66" i="19"/>
  <c r="V54" i="19"/>
  <c r="V17" i="19"/>
  <c r="V64" i="19"/>
  <c r="V43" i="19"/>
  <c r="V72" i="19"/>
  <c r="V49" i="19"/>
  <c r="V21" i="19"/>
  <c r="V71" i="19"/>
  <c r="I16" i="15"/>
  <c r="I15" i="15"/>
  <c r="I14" i="15"/>
  <c r="I13" i="15"/>
  <c r="I12" i="15"/>
  <c r="I11" i="15"/>
  <c r="I10" i="15"/>
  <c r="I9" i="15"/>
  <c r="I8" i="15"/>
  <c r="I7" i="15"/>
  <c r="D90" i="1"/>
  <c r="AA3" i="16"/>
  <c r="D45" i="1"/>
  <c r="Q3" i="14"/>
  <c r="C54" i="1"/>
  <c r="AC3" i="16"/>
  <c r="AC2" i="19" a="1"/>
  <c r="V4" i="15"/>
  <c r="P4" i="14"/>
  <c r="I45" i="1"/>
  <c r="Z3" i="19"/>
  <c r="AB3" i="16"/>
  <c r="Y3" i="19"/>
  <c r="X3" i="19"/>
  <c r="AC3" i="17"/>
  <c r="K3" i="14"/>
  <c r="AA3" i="19"/>
  <c r="D60" i="1"/>
  <c r="H53" i="1"/>
  <c r="K4" i="14"/>
  <c r="L4" i="14"/>
  <c r="P4" i="15"/>
  <c r="AE3" i="17"/>
  <c r="AB3" i="17"/>
  <c r="AA3" i="17"/>
  <c r="L3" i="14"/>
  <c r="Q4" i="15"/>
  <c r="H54" i="1"/>
  <c r="C69" i="1"/>
  <c r="U4" i="15"/>
  <c r="D100" i="1"/>
  <c r="D55" i="1"/>
  <c r="C68" i="1"/>
  <c r="P3" i="14"/>
  <c r="AB3" i="19"/>
  <c r="D46" i="1"/>
  <c r="C99" i="1"/>
  <c r="C98" i="1"/>
  <c r="C7" i="15"/>
  <c r="AE3" i="16"/>
  <c r="AD3" i="16"/>
  <c r="I60" i="1"/>
  <c r="Q4" i="14"/>
  <c r="H69" i="1"/>
  <c r="AD3" i="17"/>
  <c r="E7" i="15"/>
  <c r="AF43" i="19"/>
  <c r="AF7" i="19"/>
  <c r="AF21" i="19"/>
  <c r="AF18" i="19"/>
  <c r="AF11" i="19"/>
  <c r="AF27" i="19"/>
  <c r="AF40" i="19"/>
  <c r="AF68" i="19"/>
  <c r="AF36" i="19"/>
  <c r="AF24" i="19"/>
  <c r="AF66" i="19"/>
  <c r="AF31" i="19"/>
  <c r="AF38" i="19"/>
  <c r="AF3" i="19"/>
  <c r="AF33" i="19"/>
  <c r="AF52" i="19"/>
  <c r="AF72" i="19"/>
  <c r="AF5" i="19"/>
  <c r="AF44" i="19"/>
  <c r="AF55" i="19"/>
  <c r="AF45" i="19"/>
  <c r="AF67" i="19"/>
  <c r="AF22" i="19"/>
  <c r="AF34" i="19"/>
  <c r="AF46" i="19"/>
  <c r="AF25" i="19"/>
  <c r="AF14" i="19"/>
  <c r="AF35" i="19"/>
  <c r="AF61" i="19"/>
  <c r="AF13" i="19"/>
  <c r="AF71" i="19"/>
  <c r="AF65" i="19"/>
  <c r="AF50" i="19"/>
  <c r="AF17" i="19"/>
  <c r="AF10" i="19"/>
  <c r="AF63" i="19"/>
  <c r="AF70" i="19"/>
  <c r="AF15" i="19"/>
  <c r="AF28" i="19"/>
  <c r="AF20" i="19"/>
  <c r="AF69" i="19"/>
  <c r="AF49" i="19"/>
  <c r="AF64" i="19"/>
  <c r="AF9" i="19"/>
  <c r="AF42" i="19"/>
  <c r="AF37" i="19"/>
  <c r="AF39" i="19"/>
  <c r="AF51" i="19"/>
  <c r="AF19" i="19"/>
  <c r="AF12" i="19"/>
  <c r="AF59" i="19"/>
  <c r="AF57" i="19"/>
  <c r="AF47" i="19"/>
  <c r="AF29" i="19"/>
  <c r="AF30" i="19"/>
  <c r="AF16" i="19"/>
  <c r="AF41" i="19"/>
  <c r="AF4" i="19"/>
  <c r="AF53" i="19"/>
  <c r="AF58" i="19"/>
  <c r="AF48" i="19"/>
  <c r="AF54" i="19"/>
  <c r="AF60" i="19"/>
  <c r="AF26" i="19"/>
  <c r="AF23" i="19"/>
  <c r="AF32" i="19"/>
  <c r="AF6" i="19"/>
  <c r="AF8" i="19"/>
  <c r="AF56" i="19"/>
  <c r="AF62" i="19"/>
  <c r="D70" i="1"/>
  <c r="D61" i="1"/>
  <c r="H68" i="1"/>
  <c r="AG2" i="17" a="1"/>
  <c r="I70" i="1"/>
  <c r="I61" i="1"/>
  <c r="H7" i="15" l="1"/>
  <c r="AG9" i="17"/>
  <c r="AL9" i="17" s="1"/>
  <c r="AG18" i="17"/>
  <c r="AL18" i="17" s="1"/>
  <c r="AG27" i="17"/>
  <c r="AL27" i="17" s="1"/>
  <c r="AG36" i="17"/>
  <c r="AL36" i="17" s="1"/>
  <c r="AG45" i="17"/>
  <c r="AL45" i="17" s="1"/>
  <c r="AG15" i="17"/>
  <c r="AL15" i="17" s="1"/>
  <c r="AG32" i="17"/>
  <c r="AL32" i="17" s="1"/>
  <c r="AG51" i="17"/>
  <c r="AL51" i="17" s="1"/>
  <c r="AG4" i="17"/>
  <c r="AL4" i="17" s="1"/>
  <c r="AG12" i="17"/>
  <c r="AL12" i="17" s="1"/>
  <c r="AG20" i="17"/>
  <c r="AL20" i="17" s="1"/>
  <c r="AG28" i="17"/>
  <c r="AL28" i="17" s="1"/>
  <c r="AG17" i="17"/>
  <c r="AL17" i="17" s="1"/>
  <c r="AG26" i="17"/>
  <c r="AL26" i="17" s="1"/>
  <c r="AG35" i="17"/>
  <c r="AL35" i="17" s="1"/>
  <c r="AG44" i="17"/>
  <c r="AL44" i="17" s="1"/>
  <c r="AG6" i="17"/>
  <c r="AL6" i="17" s="1"/>
  <c r="AG23" i="17"/>
  <c r="AL23" i="17" s="1"/>
  <c r="AG40" i="17"/>
  <c r="AL40" i="17" s="1"/>
  <c r="AG42" i="17"/>
  <c r="AL42" i="17" s="1"/>
  <c r="AG5" i="17"/>
  <c r="AL5" i="17" s="1"/>
  <c r="AG39" i="17"/>
  <c r="AL39" i="17" s="1"/>
  <c r="AG41" i="17"/>
  <c r="AL41" i="17" s="1"/>
  <c r="AG13" i="17"/>
  <c r="AL13" i="17" s="1"/>
  <c r="AG30" i="17"/>
  <c r="AL30" i="17" s="1"/>
  <c r="AG47" i="17"/>
  <c r="AL47" i="17" s="1"/>
  <c r="AG3" i="17"/>
  <c r="AG8" i="17"/>
  <c r="AL8" i="17" s="1"/>
  <c r="AG2" i="17"/>
  <c r="AG29" i="17"/>
  <c r="AL29" i="17" s="1"/>
  <c r="AG16" i="17"/>
  <c r="AL16" i="17" s="1"/>
  <c r="AG19" i="17"/>
  <c r="AL19" i="17" s="1"/>
  <c r="AG25" i="17"/>
  <c r="AL25" i="17" s="1"/>
  <c r="AG34" i="17"/>
  <c r="AL34" i="17" s="1"/>
  <c r="AG43" i="17"/>
  <c r="AL43" i="17" s="1"/>
  <c r="AG52" i="17"/>
  <c r="AL52" i="17" s="1"/>
  <c r="AG14" i="17"/>
  <c r="AL14" i="17" s="1"/>
  <c r="AG31" i="17"/>
  <c r="AL31" i="17" s="1"/>
  <c r="AG48" i="17"/>
  <c r="AL48" i="17" s="1"/>
  <c r="AG33" i="17"/>
  <c r="AL33" i="17" s="1"/>
  <c r="AG22" i="17"/>
  <c r="AL22" i="17" s="1"/>
  <c r="AG50" i="17"/>
  <c r="AL50" i="17" s="1"/>
  <c r="AG49" i="17"/>
  <c r="AL49" i="17" s="1"/>
  <c r="AG21" i="17"/>
  <c r="AL21" i="17" s="1"/>
  <c r="AG38" i="17"/>
  <c r="AL38" i="17" s="1"/>
  <c r="AG11" i="17"/>
  <c r="AL11" i="17" s="1"/>
  <c r="AG46" i="17"/>
  <c r="AL46" i="17" s="1"/>
  <c r="AG10" i="17"/>
  <c r="AL10" i="17" s="1"/>
  <c r="AG37" i="17"/>
  <c r="AL37" i="17" s="1"/>
  <c r="AG7" i="17"/>
  <c r="AL7" i="17" s="1"/>
  <c r="AG24" i="17"/>
  <c r="AL24" i="17" s="1"/>
  <c r="J5" i="14"/>
  <c r="X3" i="17"/>
  <c r="X3" i="16"/>
  <c r="V3" i="19"/>
  <c r="I25" i="15"/>
  <c r="I24" i="15"/>
  <c r="I23" i="15"/>
  <c r="I22" i="15"/>
  <c r="I21" i="15"/>
  <c r="I20" i="15"/>
  <c r="I19" i="15"/>
  <c r="I18" i="15"/>
  <c r="AC9" i="19"/>
  <c r="AC24" i="19"/>
  <c r="AC39" i="19"/>
  <c r="AC54" i="19"/>
  <c r="AC69" i="19"/>
  <c r="AC29" i="19"/>
  <c r="AC20" i="19"/>
  <c r="AC36" i="19"/>
  <c r="AC70" i="19"/>
  <c r="AC59" i="19"/>
  <c r="AC57" i="19"/>
  <c r="AC64" i="19"/>
  <c r="AC11" i="19"/>
  <c r="AC45" i="19"/>
  <c r="AC34" i="19"/>
  <c r="AC14" i="19"/>
  <c r="AC35" i="19"/>
  <c r="AC53" i="19"/>
  <c r="AC49" i="19"/>
  <c r="AC7" i="19"/>
  <c r="AC61" i="19"/>
  <c r="AC2" i="19"/>
  <c r="AC17" i="19"/>
  <c r="AC32" i="19"/>
  <c r="AC47" i="19"/>
  <c r="AC62" i="19"/>
  <c r="AC15" i="19"/>
  <c r="AC6" i="19"/>
  <c r="AC22" i="19"/>
  <c r="AC56" i="19"/>
  <c r="AC18" i="19"/>
  <c r="AC33" i="19"/>
  <c r="AC48" i="19"/>
  <c r="AC42" i="19"/>
  <c r="AC58" i="19"/>
  <c r="AC52" i="19"/>
  <c r="AC26" i="19"/>
  <c r="AC41" i="19"/>
  <c r="AC51" i="19"/>
  <c r="AC28" i="19"/>
  <c r="AC44" i="19"/>
  <c r="AC27" i="19"/>
  <c r="AC60" i="19"/>
  <c r="AC19" i="19"/>
  <c r="AC37" i="19"/>
  <c r="AC30" i="19"/>
  <c r="AC68" i="19"/>
  <c r="AC12" i="19"/>
  <c r="AC23" i="19"/>
  <c r="AC16" i="19"/>
  <c r="AC31" i="19"/>
  <c r="AC5" i="19"/>
  <c r="AC65" i="19"/>
  <c r="AC13" i="19"/>
  <c r="AC66" i="19"/>
  <c r="AC10" i="19"/>
  <c r="AC25" i="19"/>
  <c r="AC40" i="19"/>
  <c r="AC55" i="19"/>
  <c r="AC72" i="19"/>
  <c r="AC63" i="19"/>
  <c r="AC8" i="19"/>
  <c r="AC21" i="19"/>
  <c r="AC3" i="19"/>
  <c r="AC67" i="19"/>
  <c r="AC4" i="19"/>
  <c r="AC38" i="19"/>
  <c r="AC71" i="19"/>
  <c r="AC46" i="19"/>
  <c r="AC43" i="19"/>
  <c r="AC50" i="19"/>
  <c r="I17" i="15"/>
  <c r="I46" i="1"/>
  <c r="F7" i="15"/>
  <c r="AG2" i="16" a="1"/>
  <c r="C53" i="1"/>
  <c r="I53" i="1"/>
  <c r="L5" i="14"/>
  <c r="K5" i="14"/>
  <c r="T3" i="14" a="1"/>
  <c r="D69" i="1"/>
  <c r="J7" i="15"/>
  <c r="D98" i="1"/>
  <c r="C8" i="15"/>
  <c r="I54" i="1"/>
  <c r="AF2" i="17" a="1"/>
  <c r="I69" i="1"/>
  <c r="I68" i="1"/>
  <c r="D53" i="1"/>
  <c r="D99" i="1"/>
  <c r="D54" i="1"/>
  <c r="Q5" i="14"/>
  <c r="I55" i="1"/>
  <c r="D68" i="1"/>
  <c r="AF2" i="16" a="1"/>
  <c r="P5" i="14"/>
  <c r="E8" i="15"/>
  <c r="C9" i="15"/>
  <c r="C10" i="15"/>
  <c r="E9" i="15"/>
  <c r="E10" i="15"/>
  <c r="C11" i="15"/>
  <c r="E11" i="15"/>
  <c r="C12" i="15"/>
  <c r="C13" i="15"/>
  <c r="E12" i="15"/>
  <c r="E13" i="15"/>
  <c r="C14" i="15"/>
  <c r="C15" i="15"/>
  <c r="E14" i="15"/>
  <c r="E15" i="15"/>
  <c r="C16" i="15"/>
  <c r="E16" i="15"/>
  <c r="C17" i="15"/>
  <c r="E17" i="15"/>
  <c r="C18" i="15"/>
  <c r="C19" i="15"/>
  <c r="E18" i="15"/>
  <c r="C20" i="15"/>
  <c r="E19" i="15"/>
  <c r="C21" i="15"/>
  <c r="E20" i="15"/>
  <c r="E21" i="15"/>
  <c r="C22" i="15"/>
  <c r="E22" i="15"/>
  <c r="C23" i="15"/>
  <c r="E23" i="15"/>
  <c r="C24" i="15"/>
  <c r="E24" i="15"/>
  <c r="C25" i="15"/>
  <c r="C26" i="15"/>
  <c r="E25" i="15"/>
  <c r="H26" i="15" l="1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AF7" i="17"/>
  <c r="AJ7" i="17" s="1"/>
  <c r="AF3" i="17"/>
  <c r="AJ3" i="17" s="1"/>
  <c r="AF45" i="17"/>
  <c r="AJ45" i="17" s="1"/>
  <c r="AF13" i="17"/>
  <c r="AJ13" i="17" s="1"/>
  <c r="AF44" i="17"/>
  <c r="AJ44" i="17" s="1"/>
  <c r="AF5" i="17"/>
  <c r="AJ5" i="17" s="1"/>
  <c r="AF15" i="17"/>
  <c r="AJ15" i="17" s="1"/>
  <c r="AF31" i="17"/>
  <c r="AJ31" i="17" s="1"/>
  <c r="AF46" i="17"/>
  <c r="AJ46" i="17" s="1"/>
  <c r="AF34" i="17"/>
  <c r="AJ34" i="17" s="1"/>
  <c r="AF2" i="17"/>
  <c r="AF40" i="17"/>
  <c r="AJ40" i="17" s="1"/>
  <c r="AF12" i="17"/>
  <c r="AJ12" i="17" s="1"/>
  <c r="AF9" i="17"/>
  <c r="AJ9" i="17" s="1"/>
  <c r="AF29" i="17"/>
  <c r="AJ29" i="17" s="1"/>
  <c r="AF8" i="17"/>
  <c r="AJ8" i="17" s="1"/>
  <c r="AF33" i="17"/>
  <c r="AJ33" i="17" s="1"/>
  <c r="AF20" i="17"/>
  <c r="AJ20" i="17" s="1"/>
  <c r="AF4" i="17"/>
  <c r="AJ4" i="17" s="1"/>
  <c r="AF22" i="17"/>
  <c r="AJ22" i="17" s="1"/>
  <c r="AF48" i="17"/>
  <c r="AJ48" i="17" s="1"/>
  <c r="AF16" i="17"/>
  <c r="AJ16" i="17" s="1"/>
  <c r="AF24" i="17"/>
  <c r="AJ24" i="17" s="1"/>
  <c r="AF38" i="17"/>
  <c r="AJ38" i="17" s="1"/>
  <c r="AF49" i="17"/>
  <c r="AJ49" i="17" s="1"/>
  <c r="AF6" i="17"/>
  <c r="AJ6" i="17" s="1"/>
  <c r="AF50" i="17"/>
  <c r="AJ50" i="17" s="1"/>
  <c r="AF27" i="17"/>
  <c r="AJ27" i="17" s="1"/>
  <c r="AF43" i="17"/>
  <c r="AJ43" i="17" s="1"/>
  <c r="AF11" i="17"/>
  <c r="AJ11" i="17" s="1"/>
  <c r="AF32" i="17"/>
  <c r="AJ32" i="17" s="1"/>
  <c r="AF21" i="17"/>
  <c r="AJ21" i="17" s="1"/>
  <c r="AF23" i="17"/>
  <c r="AJ23" i="17" s="1"/>
  <c r="AF30" i="17"/>
  <c r="AJ30" i="17" s="1"/>
  <c r="AF10" i="17"/>
  <c r="AJ10" i="17" s="1"/>
  <c r="AF42" i="17"/>
  <c r="AJ42" i="17" s="1"/>
  <c r="AF14" i="17"/>
  <c r="AJ14" i="17" s="1"/>
  <c r="AF25" i="17"/>
  <c r="AJ25" i="17" s="1"/>
  <c r="AF19" i="17"/>
  <c r="AJ19" i="17" s="1"/>
  <c r="AF39" i="17"/>
  <c r="AJ39" i="17" s="1"/>
  <c r="AF18" i="17"/>
  <c r="AJ18" i="17" s="1"/>
  <c r="AF17" i="17"/>
  <c r="AJ17" i="17" s="1"/>
  <c r="AF52" i="17"/>
  <c r="AJ52" i="17" s="1"/>
  <c r="AF28" i="17"/>
  <c r="AJ28" i="17" s="1"/>
  <c r="AF26" i="17"/>
  <c r="AJ26" i="17" s="1"/>
  <c r="AF37" i="17"/>
  <c r="AJ37" i="17" s="1"/>
  <c r="AF47" i="17"/>
  <c r="AJ47" i="17" s="1"/>
  <c r="AF36" i="17"/>
  <c r="AJ36" i="17" s="1"/>
  <c r="AF41" i="17"/>
  <c r="AJ41" i="17" s="1"/>
  <c r="AF35" i="17"/>
  <c r="AJ35" i="17" s="1"/>
  <c r="AF51" i="17"/>
  <c r="AJ51" i="17" s="1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52" i="16"/>
  <c r="AJ52" i="16" s="1"/>
  <c r="AF23" i="16"/>
  <c r="AJ23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3" i="16"/>
  <c r="AJ33" i="16" s="1"/>
  <c r="AF36" i="16"/>
  <c r="AJ36" i="16" s="1"/>
  <c r="AF21" i="16"/>
  <c r="AJ21" i="16" s="1"/>
  <c r="AF54" i="16"/>
  <c r="AJ54" i="16" s="1"/>
  <c r="AF35" i="16"/>
  <c r="AJ35" i="16" s="1"/>
  <c r="AF50" i="16"/>
  <c r="AJ50" i="16" s="1"/>
  <c r="AF45" i="16"/>
  <c r="AJ45" i="16" s="1"/>
  <c r="AF24" i="16"/>
  <c r="AJ24" i="16" s="1"/>
  <c r="AF38" i="16"/>
  <c r="AJ38" i="16" s="1"/>
  <c r="AF40" i="16"/>
  <c r="AJ40" i="16" s="1"/>
  <c r="AF56" i="16"/>
  <c r="AJ56" i="16" s="1"/>
  <c r="AF25" i="16"/>
  <c r="AJ25" i="16" s="1"/>
  <c r="AF22" i="16"/>
  <c r="AJ22" i="16" s="1"/>
  <c r="AF27" i="16"/>
  <c r="AJ27" i="16" s="1"/>
  <c r="AF47" i="16"/>
  <c r="AJ47" i="16" s="1"/>
  <c r="AF31" i="16"/>
  <c r="AJ31" i="16" s="1"/>
  <c r="AF57" i="16"/>
  <c r="AJ57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N5" i="15"/>
  <c r="K7" i="15"/>
  <c r="O5" i="15" s="1"/>
  <c r="AG32" i="16"/>
  <c r="AL32" i="16" s="1"/>
  <c r="AG9" i="16"/>
  <c r="AL9" i="16" s="1"/>
  <c r="AG26" i="16"/>
  <c r="AL26" i="16" s="1"/>
  <c r="AG17" i="16"/>
  <c r="AL17" i="16" s="1"/>
  <c r="AG38" i="16"/>
  <c r="AL38" i="16" s="1"/>
  <c r="AG56" i="16"/>
  <c r="AL56" i="16" s="1"/>
  <c r="AG35" i="16"/>
  <c r="AL35" i="16" s="1"/>
  <c r="AG2" i="16"/>
  <c r="AG10" i="16"/>
  <c r="AL10" i="16" s="1"/>
  <c r="AG51" i="16"/>
  <c r="AL51" i="16" s="1"/>
  <c r="AG42" i="16"/>
  <c r="AL42" i="16" s="1"/>
  <c r="AG16" i="16"/>
  <c r="AL16" i="16" s="1"/>
  <c r="AG49" i="16"/>
  <c r="AL49" i="16" s="1"/>
  <c r="AG7" i="16"/>
  <c r="AL7" i="16" s="1"/>
  <c r="AG57" i="16"/>
  <c r="AL57" i="16" s="1"/>
  <c r="AG3" i="16"/>
  <c r="AL3" i="16" s="1"/>
  <c r="AG11" i="16"/>
  <c r="AL11" i="16" s="1"/>
  <c r="AG45" i="16"/>
  <c r="AL45" i="16" s="1"/>
  <c r="AG28" i="16"/>
  <c r="AL28" i="16" s="1"/>
  <c r="AG19" i="16"/>
  <c r="AL19" i="16" s="1"/>
  <c r="AG29" i="16"/>
  <c r="AL29" i="16" s="1"/>
  <c r="AG18" i="16"/>
  <c r="AL18" i="16" s="1"/>
  <c r="AG58" i="16"/>
  <c r="AL58" i="16" s="1"/>
  <c r="AG4" i="16"/>
  <c r="AL4" i="16" s="1"/>
  <c r="AG12" i="16"/>
  <c r="AL12" i="16" s="1"/>
  <c r="AG47" i="16"/>
  <c r="AL47" i="16" s="1"/>
  <c r="AG6" i="16"/>
  <c r="AL6" i="16" s="1"/>
  <c r="AG44" i="16"/>
  <c r="AL44" i="16" s="1"/>
  <c r="AG43" i="16"/>
  <c r="AL43" i="16" s="1"/>
  <c r="AG37" i="16"/>
  <c r="AL37" i="16" s="1"/>
  <c r="AG13" i="16"/>
  <c r="AL13" i="16" s="1"/>
  <c r="AG34" i="16"/>
  <c r="AL34" i="16" s="1"/>
  <c r="AG46" i="16"/>
  <c r="AL46" i="16" s="1"/>
  <c r="AG22" i="16"/>
  <c r="AL22" i="16" s="1"/>
  <c r="AG20" i="16"/>
  <c r="AL20" i="16" s="1"/>
  <c r="AG27" i="16"/>
  <c r="AL27" i="16" s="1"/>
  <c r="AG31" i="16"/>
  <c r="AL31" i="16" s="1"/>
  <c r="AG53" i="16"/>
  <c r="AL53" i="16" s="1"/>
  <c r="AG52" i="16"/>
  <c r="AL52" i="16" s="1"/>
  <c r="AG40" i="16"/>
  <c r="AL40" i="16" s="1"/>
  <c r="AG55" i="16"/>
  <c r="AL55" i="16" s="1"/>
  <c r="AG54" i="16"/>
  <c r="AL54" i="16" s="1"/>
  <c r="AG59" i="16"/>
  <c r="AL59" i="16" s="1"/>
  <c r="AG21" i="16"/>
  <c r="AL21" i="16" s="1"/>
  <c r="AG8" i="16"/>
  <c r="AL8" i="16" s="1"/>
  <c r="AG15" i="16"/>
  <c r="AL15" i="16" s="1"/>
  <c r="AG5" i="16"/>
  <c r="AL5" i="16" s="1"/>
  <c r="AG30" i="16"/>
  <c r="AL30" i="16" s="1"/>
  <c r="AG25" i="16"/>
  <c r="AL25" i="16" s="1"/>
  <c r="AG33" i="16"/>
  <c r="AL33" i="16" s="1"/>
  <c r="AG14" i="16"/>
  <c r="AL14" i="16" s="1"/>
  <c r="AG39" i="16"/>
  <c r="AL39" i="16" s="1"/>
  <c r="AG50" i="16"/>
  <c r="AL50" i="16" s="1"/>
  <c r="AG24" i="16"/>
  <c r="AL24" i="16" s="1"/>
  <c r="AG23" i="16"/>
  <c r="AL23" i="16" s="1"/>
  <c r="AG48" i="16"/>
  <c r="AL48" i="16" s="1"/>
  <c r="AG36" i="16"/>
  <c r="AL36" i="16" s="1"/>
  <c r="AG41" i="16"/>
  <c r="AL41" i="16" s="1"/>
  <c r="AL3" i="17"/>
  <c r="I29" i="15"/>
  <c r="I28" i="15"/>
  <c r="I27" i="15"/>
  <c r="I26" i="15"/>
  <c r="X69" i="14"/>
  <c r="V64" i="14"/>
  <c r="X59" i="14"/>
  <c r="U29" i="14"/>
  <c r="W35" i="14"/>
  <c r="Y67" i="14"/>
  <c r="Y30" i="14"/>
  <c r="X34" i="14"/>
  <c r="V39" i="14"/>
  <c r="U74" i="14"/>
  <c r="Y68" i="14"/>
  <c r="W17" i="14"/>
  <c r="U67" i="14"/>
  <c r="Y5" i="14"/>
  <c r="V23" i="14"/>
  <c r="V52" i="14"/>
  <c r="W59" i="14"/>
  <c r="W20" i="14"/>
  <c r="W57" i="14"/>
  <c r="F23" i="15"/>
  <c r="V3" i="14"/>
  <c r="Y54" i="14"/>
  <c r="X77" i="14"/>
  <c r="W4" i="14"/>
  <c r="U41" i="14"/>
  <c r="Y17" i="14"/>
  <c r="Y75" i="14"/>
  <c r="Y29" i="14"/>
  <c r="F15" i="15"/>
  <c r="U16" i="14"/>
  <c r="W65" i="14"/>
  <c r="Y38" i="14"/>
  <c r="W75" i="14"/>
  <c r="U68" i="14"/>
  <c r="V17" i="14"/>
  <c r="X67" i="14"/>
  <c r="Y22" i="14"/>
  <c r="U47" i="14"/>
  <c r="Y31" i="14"/>
  <c r="X52" i="14"/>
  <c r="W21" i="14"/>
  <c r="Y42" i="14"/>
  <c r="X3" i="14"/>
  <c r="X63" i="14"/>
  <c r="V57" i="14"/>
  <c r="W18" i="14"/>
  <c r="U72" i="14"/>
  <c r="V53" i="14"/>
  <c r="V15" i="14"/>
  <c r="U3" i="14"/>
  <c r="Y55" i="14"/>
  <c r="X49" i="14"/>
  <c r="W77" i="14"/>
  <c r="V10" i="14"/>
  <c r="U4" i="14"/>
  <c r="P5" i="15"/>
  <c r="X64" i="14"/>
  <c r="V20" i="14"/>
  <c r="X14" i="14"/>
  <c r="V72" i="14"/>
  <c r="W7" i="14"/>
  <c r="X30" i="14"/>
  <c r="X15" i="14"/>
  <c r="W28" i="14"/>
  <c r="V19" i="14"/>
  <c r="W55" i="14"/>
  <c r="X56" i="14"/>
  <c r="U36" i="14"/>
  <c r="V45" i="14"/>
  <c r="V56" i="14"/>
  <c r="V70" i="14"/>
  <c r="Y52" i="14"/>
  <c r="U52" i="14"/>
  <c r="Y11" i="14"/>
  <c r="Y33" i="14"/>
  <c r="F14" i="15"/>
  <c r="U27" i="14"/>
  <c r="V40" i="14"/>
  <c r="Y60" i="14"/>
  <c r="U73" i="14"/>
  <c r="V38" i="14"/>
  <c r="V13" i="14"/>
  <c r="W76" i="14"/>
  <c r="V50" i="14"/>
  <c r="W19" i="14"/>
  <c r="Y58" i="14"/>
  <c r="U20" i="14"/>
  <c r="X29" i="14"/>
  <c r="V8" i="14"/>
  <c r="X71" i="14"/>
  <c r="U62" i="14"/>
  <c r="U40" i="14"/>
  <c r="X25" i="14"/>
  <c r="Y57" i="14"/>
  <c r="W63" i="14"/>
  <c r="W10" i="14"/>
  <c r="U24" i="14"/>
  <c r="Y51" i="14"/>
  <c r="X38" i="14"/>
  <c r="V76" i="14"/>
  <c r="X24" i="14"/>
  <c r="U65" i="14"/>
  <c r="U58" i="14"/>
  <c r="W64" i="14"/>
  <c r="Y35" i="14"/>
  <c r="F13" i="15"/>
  <c r="F21" i="15"/>
  <c r="W39" i="14"/>
  <c r="Y73" i="14"/>
  <c r="X20" i="14"/>
  <c r="W67" i="14"/>
  <c r="W3" i="14"/>
  <c r="W47" i="14"/>
  <c r="U21" i="14"/>
  <c r="Y24" i="14"/>
  <c r="Y45" i="14"/>
  <c r="U63" i="14"/>
  <c r="F16" i="15"/>
  <c r="W5" i="14"/>
  <c r="V55" i="14"/>
  <c r="V46" i="14"/>
  <c r="Y10" i="14"/>
  <c r="V75" i="14"/>
  <c r="W29" i="14"/>
  <c r="X9" i="14"/>
  <c r="U51" i="14"/>
  <c r="Y46" i="14"/>
  <c r="Y77" i="14"/>
  <c r="Y47" i="14"/>
  <c r="V18" i="14"/>
  <c r="U30" i="14"/>
  <c r="W48" i="14"/>
  <c r="W26" i="14"/>
  <c r="U57" i="14"/>
  <c r="X22" i="14"/>
  <c r="U22" i="14"/>
  <c r="X60" i="14"/>
  <c r="W66" i="14"/>
  <c r="X66" i="14"/>
  <c r="U61" i="14"/>
  <c r="F9" i="15"/>
  <c r="X16" i="14"/>
  <c r="Y21" i="14"/>
  <c r="Y6" i="14"/>
  <c r="U8" i="14"/>
  <c r="Y53" i="14"/>
  <c r="F17" i="15"/>
  <c r="W74" i="14"/>
  <c r="U28" i="14"/>
  <c r="W40" i="14"/>
  <c r="U7" i="14"/>
  <c r="X76" i="14"/>
  <c r="Y9" i="14"/>
  <c r="U5" i="15"/>
  <c r="Y23" i="14"/>
  <c r="U44" i="14"/>
  <c r="V67" i="14"/>
  <c r="X6" i="14"/>
  <c r="V49" i="14"/>
  <c r="W31" i="14"/>
  <c r="V32" i="14"/>
  <c r="V21" i="14"/>
  <c r="U23" i="14"/>
  <c r="U34" i="14"/>
  <c r="W24" i="14"/>
  <c r="W38" i="14"/>
  <c r="Y50" i="14"/>
  <c r="W60" i="14"/>
  <c r="W45" i="14"/>
  <c r="X55" i="14"/>
  <c r="F24" i="15"/>
  <c r="W25" i="14"/>
  <c r="E26" i="15"/>
  <c r="W72" i="14"/>
  <c r="X72" i="14"/>
  <c r="Y3" i="14"/>
  <c r="U15" i="14"/>
  <c r="V11" i="14"/>
  <c r="Y48" i="14"/>
  <c r="V37" i="14"/>
  <c r="W68" i="14"/>
  <c r="Y59" i="14"/>
  <c r="U12" i="14"/>
  <c r="X18" i="14"/>
  <c r="Y34" i="14"/>
  <c r="U45" i="14"/>
  <c r="W36" i="14"/>
  <c r="Q5" i="15"/>
  <c r="V7" i="14"/>
  <c r="W27" i="14"/>
  <c r="F12" i="15"/>
  <c r="U76" i="14"/>
  <c r="X62" i="14"/>
  <c r="U42" i="14"/>
  <c r="W49" i="14"/>
  <c r="Y37" i="14"/>
  <c r="X12" i="14"/>
  <c r="W43" i="14"/>
  <c r="X8" i="14"/>
  <c r="X36" i="14"/>
  <c r="Y36" i="14"/>
  <c r="X40" i="14"/>
  <c r="W53" i="14"/>
  <c r="W11" i="14"/>
  <c r="W54" i="14"/>
  <c r="X46" i="14"/>
  <c r="X21" i="14"/>
  <c r="C27" i="15"/>
  <c r="Y32" i="14"/>
  <c r="X48" i="14"/>
  <c r="Y56" i="14"/>
  <c r="F19" i="15"/>
  <c r="U14" i="14"/>
  <c r="V41" i="14"/>
  <c r="V47" i="14"/>
  <c r="X37" i="14"/>
  <c r="V9" i="14"/>
  <c r="U38" i="14"/>
  <c r="Y43" i="14"/>
  <c r="X73" i="14"/>
  <c r="V61" i="14"/>
  <c r="U55" i="14"/>
  <c r="Y19" i="14"/>
  <c r="V73" i="14"/>
  <c r="X35" i="14"/>
  <c r="V34" i="14"/>
  <c r="W15" i="14"/>
  <c r="W44" i="14"/>
  <c r="U26" i="14"/>
  <c r="W50" i="14"/>
  <c r="U11" i="14"/>
  <c r="F18" i="15"/>
  <c r="V65" i="14"/>
  <c r="X65" i="14"/>
  <c r="U31" i="14"/>
  <c r="U18" i="14"/>
  <c r="V28" i="14"/>
  <c r="F20" i="15"/>
  <c r="Y41" i="14"/>
  <c r="V60" i="14"/>
  <c r="W33" i="14"/>
  <c r="F25" i="15"/>
  <c r="W58" i="14"/>
  <c r="W34" i="14"/>
  <c r="X43" i="14"/>
  <c r="X68" i="14"/>
  <c r="Y14" i="14"/>
  <c r="V69" i="14"/>
  <c r="X13" i="14"/>
  <c r="V74" i="14"/>
  <c r="Y39" i="14"/>
  <c r="U10" i="14"/>
  <c r="V66" i="14"/>
  <c r="Y40" i="14"/>
  <c r="V62" i="14"/>
  <c r="X17" i="14"/>
  <c r="V36" i="14"/>
  <c r="U19" i="14"/>
  <c r="X10" i="14"/>
  <c r="Y28" i="14"/>
  <c r="V58" i="14"/>
  <c r="X32" i="14"/>
  <c r="V48" i="14"/>
  <c r="W41" i="14"/>
  <c r="V35" i="14"/>
  <c r="X39" i="14"/>
  <c r="Y8" i="14"/>
  <c r="Y18" i="14"/>
  <c r="U37" i="14"/>
  <c r="Y15" i="14"/>
  <c r="V16" i="14"/>
  <c r="X54" i="14"/>
  <c r="X70" i="14"/>
  <c r="V44" i="14"/>
  <c r="V4" i="14"/>
  <c r="V25" i="14"/>
  <c r="X7" i="14"/>
  <c r="W9" i="14"/>
  <c r="V31" i="14"/>
  <c r="U33" i="14"/>
  <c r="Y26" i="14"/>
  <c r="Y74" i="14"/>
  <c r="W12" i="14"/>
  <c r="X61" i="14"/>
  <c r="W46" i="14"/>
  <c r="U46" i="14"/>
  <c r="U39" i="14"/>
  <c r="W8" i="14"/>
  <c r="V42" i="14"/>
  <c r="W13" i="14"/>
  <c r="X51" i="14"/>
  <c r="W73" i="14"/>
  <c r="U75" i="14"/>
  <c r="Y69" i="14"/>
  <c r="Y62" i="14"/>
  <c r="X58" i="14"/>
  <c r="U6" i="14"/>
  <c r="U9" i="14"/>
  <c r="V27" i="14"/>
  <c r="X28" i="14"/>
  <c r="W61" i="14"/>
  <c r="Y20" i="14"/>
  <c r="V43" i="14"/>
  <c r="Y25" i="14"/>
  <c r="W30" i="14"/>
  <c r="V5" i="15"/>
  <c r="V77" i="14"/>
  <c r="W70" i="14"/>
  <c r="X19" i="14"/>
  <c r="W52" i="14"/>
  <c r="Y61" i="14"/>
  <c r="W32" i="14"/>
  <c r="W51" i="14"/>
  <c r="X11" i="14"/>
  <c r="V14" i="14"/>
  <c r="Y70" i="14"/>
  <c r="U77" i="14"/>
  <c r="F10" i="15"/>
  <c r="W22" i="14"/>
  <c r="Y13" i="14"/>
  <c r="U32" i="14"/>
  <c r="V51" i="14"/>
  <c r="W42" i="14"/>
  <c r="X23" i="14"/>
  <c r="W6" i="14"/>
  <c r="Y63" i="14"/>
  <c r="Y16" i="14"/>
  <c r="Y49" i="14"/>
  <c r="U70" i="14"/>
  <c r="U54" i="14"/>
  <c r="V24" i="14"/>
  <c r="W14" i="14"/>
  <c r="U35" i="14"/>
  <c r="V33" i="14"/>
  <c r="U71" i="14"/>
  <c r="X31" i="14"/>
  <c r="W23" i="14"/>
  <c r="W69" i="14"/>
  <c r="Y66" i="14"/>
  <c r="W16" i="14"/>
  <c r="V29" i="14"/>
  <c r="X74" i="14"/>
  <c r="U17" i="14"/>
  <c r="Y64" i="14"/>
  <c r="F22" i="15"/>
  <c r="W56" i="14"/>
  <c r="Y71" i="14"/>
  <c r="X5" i="14"/>
  <c r="V26" i="14"/>
  <c r="Y7" i="14"/>
  <c r="W62" i="14"/>
  <c r="U5" i="14"/>
  <c r="U69" i="14"/>
  <c r="U56" i="14"/>
  <c r="W37" i="14"/>
  <c r="V6" i="14"/>
  <c r="X41" i="14"/>
  <c r="V68" i="14"/>
  <c r="U60" i="14"/>
  <c r="X45" i="14"/>
  <c r="X50" i="14"/>
  <c r="U43" i="14"/>
  <c r="F11" i="15"/>
  <c r="U53" i="14"/>
  <c r="U13" i="14"/>
  <c r="X44" i="14"/>
  <c r="Y72" i="14"/>
  <c r="X42" i="14"/>
  <c r="V71" i="14"/>
  <c r="V54" i="14"/>
  <c r="V63" i="14"/>
  <c r="U25" i="14"/>
  <c r="U49" i="14"/>
  <c r="V5" i="14"/>
  <c r="Y76" i="14"/>
  <c r="Y12" i="14"/>
  <c r="Y65" i="14"/>
  <c r="Y4" i="14"/>
  <c r="V12" i="14"/>
  <c r="Y44" i="14"/>
  <c r="U50" i="14"/>
  <c r="V22" i="14"/>
  <c r="U64" i="14"/>
  <c r="X26" i="14"/>
  <c r="W71" i="14"/>
  <c r="Y27" i="14"/>
  <c r="X27" i="14"/>
  <c r="U59" i="14"/>
  <c r="F8" i="15"/>
  <c r="V30" i="14"/>
  <c r="V59" i="14"/>
  <c r="U48" i="14"/>
  <c r="X75" i="14"/>
  <c r="X47" i="14"/>
  <c r="U66" i="14"/>
  <c r="X53" i="14"/>
  <c r="X4" i="14"/>
  <c r="X33" i="14"/>
  <c r="X57" i="14"/>
  <c r="H27" i="15" l="1"/>
  <c r="S27" i="14"/>
  <c r="S41" i="14"/>
  <c r="S52" i="14"/>
  <c r="S44" i="14"/>
  <c r="S40" i="14"/>
  <c r="S75" i="14"/>
  <c r="S3" i="14"/>
  <c r="S26" i="14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S48" i="14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F26" i="15"/>
  <c r="J12" i="15"/>
  <c r="J19" i="15"/>
  <c r="J21" i="15"/>
  <c r="J10" i="15"/>
  <c r="J20" i="15"/>
  <c r="J25" i="15"/>
  <c r="E27" i="15"/>
  <c r="J11" i="15"/>
  <c r="J14" i="15"/>
  <c r="J22" i="15"/>
  <c r="F27" i="15"/>
  <c r="J8" i="15"/>
  <c r="J17" i="15"/>
  <c r="J24" i="15"/>
  <c r="J16" i="15"/>
  <c r="C28" i="15"/>
  <c r="J18" i="15"/>
  <c r="J23" i="15"/>
  <c r="J13" i="15"/>
  <c r="J9" i="15"/>
  <c r="J26" i="15"/>
  <c r="J15" i="15"/>
  <c r="N7" i="15" l="1"/>
  <c r="K9" i="15"/>
  <c r="O7" i="15" s="1"/>
  <c r="K24" i="15"/>
  <c r="O22" i="15" s="1"/>
  <c r="N22" i="15"/>
  <c r="H28" i="15"/>
  <c r="K13" i="15"/>
  <c r="O11" i="15" s="1"/>
  <c r="N11" i="15"/>
  <c r="K25" i="15"/>
  <c r="O23" i="15" s="1"/>
  <c r="N23" i="15"/>
  <c r="K8" i="15"/>
  <c r="O6" i="15" s="1"/>
  <c r="N6" i="15"/>
  <c r="K12" i="15"/>
  <c r="O10" i="15" s="1"/>
  <c r="N10" i="15"/>
  <c r="K19" i="15"/>
  <c r="O17" i="15" s="1"/>
  <c r="N17" i="15"/>
  <c r="N15" i="15"/>
  <c r="K17" i="15"/>
  <c r="O15" i="15" s="1"/>
  <c r="K22" i="15"/>
  <c r="O20" i="15" s="1"/>
  <c r="N20" i="15"/>
  <c r="K14" i="15"/>
  <c r="O12" i="15" s="1"/>
  <c r="N12" i="15"/>
  <c r="K18" i="15"/>
  <c r="O16" i="15" s="1"/>
  <c r="N16" i="15"/>
  <c r="K23" i="15"/>
  <c r="O21" i="15" s="1"/>
  <c r="N21" i="15"/>
  <c r="N8" i="15"/>
  <c r="K10" i="15"/>
  <c r="O8" i="15" s="1"/>
  <c r="K20" i="15"/>
  <c r="O18" i="15" s="1"/>
  <c r="N18" i="15"/>
  <c r="N13" i="15"/>
  <c r="K15" i="15"/>
  <c r="O13" i="15" s="1"/>
  <c r="N14" i="15"/>
  <c r="K16" i="15"/>
  <c r="O14" i="15" s="1"/>
  <c r="K21" i="15"/>
  <c r="O19" i="15" s="1"/>
  <c r="N19" i="15"/>
  <c r="K11" i="15"/>
  <c r="O9" i="15" s="1"/>
  <c r="N9" i="15"/>
  <c r="K26" i="15"/>
  <c r="O24" i="15" s="1"/>
  <c r="N24" i="15"/>
  <c r="E28" i="15"/>
  <c r="U7" i="15"/>
  <c r="V15" i="15"/>
  <c r="V23" i="15"/>
  <c r="U14" i="15"/>
  <c r="Q22" i="15"/>
  <c r="V21" i="15"/>
  <c r="U9" i="15"/>
  <c r="Q16" i="15"/>
  <c r="P15" i="15"/>
  <c r="U6" i="15"/>
  <c r="P7" i="15"/>
  <c r="V18" i="15"/>
  <c r="V20" i="15"/>
  <c r="P23" i="15"/>
  <c r="V22" i="15"/>
  <c r="Q9" i="15"/>
  <c r="V6" i="15"/>
  <c r="P6" i="15"/>
  <c r="P21" i="15"/>
  <c r="P10" i="15"/>
  <c r="Q7" i="15"/>
  <c r="Q20" i="15"/>
  <c r="V9" i="15"/>
  <c r="U19" i="15"/>
  <c r="P22" i="15"/>
  <c r="U21" i="15"/>
  <c r="Q21" i="15"/>
  <c r="Q8" i="15"/>
  <c r="P20" i="15"/>
  <c r="P8" i="15"/>
  <c r="V7" i="15"/>
  <c r="V24" i="15"/>
  <c r="U12" i="15"/>
  <c r="Q24" i="15"/>
  <c r="V16" i="15"/>
  <c r="P13" i="15"/>
  <c r="V10" i="15"/>
  <c r="U10" i="15"/>
  <c r="Q10" i="15"/>
  <c r="Q6" i="15"/>
  <c r="P19" i="15"/>
  <c r="V8" i="15"/>
  <c r="P9" i="15"/>
  <c r="F28" i="15"/>
  <c r="P14" i="15"/>
  <c r="U24" i="15"/>
  <c r="V14" i="15"/>
  <c r="U8" i="15"/>
  <c r="V11" i="15"/>
  <c r="P24" i="15"/>
  <c r="Q14" i="15"/>
  <c r="U17" i="15"/>
  <c r="U11" i="15"/>
  <c r="P11" i="15"/>
  <c r="Q11" i="15"/>
  <c r="Q13" i="15"/>
  <c r="Q23" i="15"/>
  <c r="Q19" i="15"/>
  <c r="V19" i="15"/>
  <c r="U20" i="15"/>
  <c r="P16" i="15"/>
  <c r="V17" i="15"/>
  <c r="Q18" i="15"/>
  <c r="U15" i="15"/>
  <c r="Q15" i="15"/>
  <c r="Q17" i="15"/>
  <c r="P12" i="15"/>
  <c r="J27" i="15"/>
  <c r="U18" i="15"/>
  <c r="U13" i="15"/>
  <c r="P17" i="15"/>
  <c r="V12" i="15"/>
  <c r="C29" i="15"/>
  <c r="E29" i="15" s="1"/>
  <c r="V13" i="15"/>
  <c r="U16" i="15"/>
  <c r="U22" i="15"/>
  <c r="U23" i="15"/>
  <c r="P18" i="15"/>
  <c r="Q12" i="15"/>
  <c r="H29" i="15" l="1"/>
  <c r="N25" i="15"/>
  <c r="K27" i="15"/>
  <c r="O25" i="15" s="1"/>
  <c r="V25" i="15"/>
  <c r="F29" i="15"/>
  <c r="U25" i="15"/>
  <c r="Z3" i="18" a="1"/>
  <c r="Q25" i="15"/>
  <c r="J29" i="15"/>
  <c r="Y3" i="18" a="1"/>
  <c r="P25" i="15"/>
  <c r="J28" i="15"/>
  <c r="I15" i="1"/>
  <c r="I25" i="1"/>
  <c r="D15" i="1"/>
  <c r="H23" i="1"/>
  <c r="H24" i="1"/>
  <c r="AA2" i="14" a="1"/>
  <c r="D25" i="1"/>
  <c r="Z2" i="14" a="1"/>
  <c r="D16" i="1"/>
  <c r="C23" i="1"/>
  <c r="C24" i="1"/>
  <c r="K28" i="15" l="1"/>
  <c r="O26" i="15" s="1"/>
  <c r="N26" i="15"/>
  <c r="N27" i="15"/>
  <c r="K29" i="15"/>
  <c r="O27" i="15" s="1"/>
  <c r="AA55" i="14"/>
  <c r="AF55" i="14" s="1"/>
  <c r="AA67" i="14"/>
  <c r="AF67" i="14" s="1"/>
  <c r="AA30" i="14"/>
  <c r="AF30" i="14" s="1"/>
  <c r="AA47" i="14"/>
  <c r="AF47" i="14" s="1"/>
  <c r="AA70" i="14"/>
  <c r="AF70" i="14" s="1"/>
  <c r="AA17" i="14"/>
  <c r="AF17" i="14" s="1"/>
  <c r="AA68" i="14"/>
  <c r="AF68" i="14" s="1"/>
  <c r="AA25" i="14"/>
  <c r="AF25" i="14" s="1"/>
  <c r="AA33" i="14"/>
  <c r="AF33" i="14" s="1"/>
  <c r="AA60" i="14"/>
  <c r="AF60" i="14" s="1"/>
  <c r="AA6" i="14"/>
  <c r="AF6" i="14" s="1"/>
  <c r="AA58" i="14"/>
  <c r="AF58" i="14" s="1"/>
  <c r="AA2" i="14"/>
  <c r="AA66" i="14"/>
  <c r="AF66" i="14" s="1"/>
  <c r="AA29" i="14"/>
  <c r="AF29" i="14" s="1"/>
  <c r="AA43" i="14"/>
  <c r="AF43" i="14" s="1"/>
  <c r="AA10" i="14"/>
  <c r="AF10" i="14" s="1"/>
  <c r="AA51" i="14"/>
  <c r="AF51" i="14" s="1"/>
  <c r="AA42" i="14"/>
  <c r="AF42" i="14" s="1"/>
  <c r="AA69" i="14"/>
  <c r="AF69" i="14" s="1"/>
  <c r="AA44" i="14"/>
  <c r="AF44" i="14" s="1"/>
  <c r="AA14" i="14"/>
  <c r="AF14" i="14" s="1"/>
  <c r="AA7" i="14"/>
  <c r="AF7" i="14" s="1"/>
  <c r="AA13" i="14"/>
  <c r="AF13" i="14" s="1"/>
  <c r="AA5" i="14"/>
  <c r="AF5" i="14" s="1"/>
  <c r="AA28" i="14"/>
  <c r="AF28" i="14" s="1"/>
  <c r="AA64" i="14"/>
  <c r="AF64" i="14" s="1"/>
  <c r="AA77" i="14"/>
  <c r="AF77" i="14" s="1"/>
  <c r="AA39" i="14"/>
  <c r="AF39" i="14" s="1"/>
  <c r="AA4" i="14"/>
  <c r="AF4" i="14" s="1"/>
  <c r="AA75" i="14"/>
  <c r="AF75" i="14" s="1"/>
  <c r="AA38" i="14"/>
  <c r="AF38" i="14" s="1"/>
  <c r="AA8" i="14"/>
  <c r="AF8" i="14" s="1"/>
  <c r="AA50" i="14"/>
  <c r="AF50" i="14" s="1"/>
  <c r="AA16" i="14"/>
  <c r="AF16" i="14" s="1"/>
  <c r="AA71" i="14"/>
  <c r="AF71" i="14" s="1"/>
  <c r="AA45" i="14"/>
  <c r="AF45" i="14" s="1"/>
  <c r="AA37" i="14"/>
  <c r="AF37" i="14" s="1"/>
  <c r="AA36" i="14"/>
  <c r="AF36" i="14" s="1"/>
  <c r="AA46" i="14"/>
  <c r="AF46" i="14" s="1"/>
  <c r="AA49" i="14"/>
  <c r="AF49" i="14" s="1"/>
  <c r="AA3" i="14"/>
  <c r="AF3" i="14" s="1"/>
  <c r="AA27" i="14"/>
  <c r="AF27" i="14" s="1"/>
  <c r="AA11" i="14"/>
  <c r="AF11" i="14" s="1"/>
  <c r="AA41" i="14"/>
  <c r="AF41" i="14" s="1"/>
  <c r="AA32" i="14"/>
  <c r="AF32" i="14" s="1"/>
  <c r="AA34" i="14"/>
  <c r="AF34" i="14" s="1"/>
  <c r="AA24" i="14"/>
  <c r="AF24" i="14" s="1"/>
  <c r="AA57" i="14"/>
  <c r="AF57" i="14" s="1"/>
  <c r="AA20" i="14"/>
  <c r="AF20" i="14" s="1"/>
  <c r="AA53" i="14"/>
  <c r="AF53" i="14" s="1"/>
  <c r="AA74" i="14"/>
  <c r="AF74" i="14" s="1"/>
  <c r="AA61" i="14"/>
  <c r="AF61" i="14" s="1"/>
  <c r="AA12" i="14"/>
  <c r="AF12" i="14" s="1"/>
  <c r="AA22" i="14"/>
  <c r="AF22" i="14" s="1"/>
  <c r="AA62" i="14"/>
  <c r="AF62" i="14" s="1"/>
  <c r="AA21" i="14"/>
  <c r="AF21" i="14" s="1"/>
  <c r="AA52" i="14"/>
  <c r="AF52" i="14" s="1"/>
  <c r="AA23" i="14"/>
  <c r="AF23" i="14" s="1"/>
  <c r="AA73" i="14"/>
  <c r="AF73" i="14" s="1"/>
  <c r="AA72" i="14"/>
  <c r="AF72" i="14" s="1"/>
  <c r="AA15" i="14"/>
  <c r="AF15" i="14" s="1"/>
  <c r="AA63" i="14"/>
  <c r="AF63" i="14" s="1"/>
  <c r="AA54" i="14"/>
  <c r="AF54" i="14" s="1"/>
  <c r="AA65" i="14"/>
  <c r="AF65" i="14" s="1"/>
  <c r="AA9" i="14"/>
  <c r="AF9" i="14" s="1"/>
  <c r="AA31" i="14"/>
  <c r="AF31" i="14" s="1"/>
  <c r="AA26" i="14"/>
  <c r="AF26" i="14" s="1"/>
  <c r="AA48" i="14"/>
  <c r="AF48" i="14" s="1"/>
  <c r="AA56" i="14"/>
  <c r="AF56" i="14" s="1"/>
  <c r="AA59" i="14"/>
  <c r="AF59" i="14" s="1"/>
  <c r="AA40" i="14"/>
  <c r="AF40" i="14" s="1"/>
  <c r="AA35" i="14"/>
  <c r="AF35" i="14" s="1"/>
  <c r="AA76" i="14"/>
  <c r="AF76" i="14" s="1"/>
  <c r="AA18" i="14"/>
  <c r="AF18" i="14" s="1"/>
  <c r="AA19" i="14"/>
  <c r="AF19" i="14" s="1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Z7" i="14"/>
  <c r="AD7" i="14" s="1"/>
  <c r="Z66" i="14"/>
  <c r="AD66" i="14" s="1"/>
  <c r="Z42" i="14"/>
  <c r="AD42" i="14" s="1"/>
  <c r="Z60" i="14"/>
  <c r="AD60" i="14" s="1"/>
  <c r="Z55" i="14"/>
  <c r="AD55" i="14" s="1"/>
  <c r="Z47" i="14"/>
  <c r="AD47" i="14" s="1"/>
  <c r="Z77" i="14"/>
  <c r="AD77" i="14" s="1"/>
  <c r="Z36" i="14"/>
  <c r="AD36" i="14" s="1"/>
  <c r="Z71" i="14"/>
  <c r="AD71" i="14" s="1"/>
  <c r="Z51" i="14"/>
  <c r="AD51" i="14" s="1"/>
  <c r="Z20" i="14"/>
  <c r="AD20" i="14" s="1"/>
  <c r="Z68" i="14"/>
  <c r="AD68" i="14" s="1"/>
  <c r="Z17" i="14"/>
  <c r="AD17" i="14" s="1"/>
  <c r="Z69" i="14"/>
  <c r="AD69" i="14" s="1"/>
  <c r="Z49" i="14"/>
  <c r="AD49" i="14" s="1"/>
  <c r="Z43" i="14"/>
  <c r="AD43" i="14" s="1"/>
  <c r="Z70" i="14"/>
  <c r="AD70" i="14" s="1"/>
  <c r="Z12" i="14"/>
  <c r="AD12" i="14" s="1"/>
  <c r="Z23" i="14"/>
  <c r="AD23" i="14" s="1"/>
  <c r="Z56" i="14"/>
  <c r="AD56" i="14" s="1"/>
  <c r="Z24" i="14"/>
  <c r="AD24" i="14" s="1"/>
  <c r="Z5" i="14"/>
  <c r="AD5" i="14" s="1"/>
  <c r="Z29" i="14"/>
  <c r="AD29" i="14" s="1"/>
  <c r="Z67" i="14"/>
  <c r="AD67" i="14" s="1"/>
  <c r="Z38" i="14"/>
  <c r="AD38" i="14" s="1"/>
  <c r="Z39" i="14"/>
  <c r="AD39" i="14" s="1"/>
  <c r="Z22" i="14"/>
  <c r="AD22" i="14" s="1"/>
  <c r="Z52" i="14"/>
  <c r="AD52" i="14" s="1"/>
  <c r="Z40" i="14"/>
  <c r="AD40" i="14" s="1"/>
  <c r="Z62" i="14"/>
  <c r="AD62" i="14" s="1"/>
  <c r="Z21" i="14"/>
  <c r="AD21" i="14" s="1"/>
  <c r="Z61" i="14"/>
  <c r="AD61" i="14" s="1"/>
  <c r="Z16" i="14"/>
  <c r="AD16" i="14" s="1"/>
  <c r="Z59" i="14"/>
  <c r="AD59" i="14" s="1"/>
  <c r="Z33" i="14"/>
  <c r="AD33" i="14" s="1"/>
  <c r="Z57" i="14"/>
  <c r="AD57" i="14" s="1"/>
  <c r="Z75" i="14"/>
  <c r="AD75" i="14" s="1"/>
  <c r="Z35" i="14"/>
  <c r="AD35" i="14" s="1"/>
  <c r="Z8" i="14"/>
  <c r="AD8" i="14" s="1"/>
  <c r="Z54" i="14"/>
  <c r="AD54" i="14" s="1"/>
  <c r="Z31" i="14"/>
  <c r="AD31" i="14" s="1"/>
  <c r="Z10" i="14"/>
  <c r="AD10" i="14" s="1"/>
  <c r="Z37" i="14"/>
  <c r="AD37" i="14" s="1"/>
  <c r="Z25" i="14"/>
  <c r="AD25" i="14" s="1"/>
  <c r="Z4" i="14"/>
  <c r="AD4" i="14" s="1"/>
  <c r="Z45" i="14"/>
  <c r="AD45" i="14" s="1"/>
  <c r="Z72" i="14"/>
  <c r="AD72" i="14" s="1"/>
  <c r="Z64" i="14"/>
  <c r="AD64" i="14" s="1"/>
  <c r="Z15" i="14"/>
  <c r="AD15" i="14" s="1"/>
  <c r="Z74" i="14"/>
  <c r="AD74" i="14" s="1"/>
  <c r="Z26" i="14"/>
  <c r="AD26" i="14" s="1"/>
  <c r="Z48" i="14"/>
  <c r="AD48" i="14" s="1"/>
  <c r="Z27" i="14"/>
  <c r="AD27" i="14" s="1"/>
  <c r="Z30" i="14"/>
  <c r="AD30" i="14" s="1"/>
  <c r="Z9" i="14"/>
  <c r="AD9" i="14" s="1"/>
  <c r="Z13" i="14"/>
  <c r="AD13" i="14" s="1"/>
  <c r="Z58" i="14"/>
  <c r="AD58" i="14" s="1"/>
  <c r="Z53" i="14"/>
  <c r="AD53" i="14" s="1"/>
  <c r="Z50" i="14"/>
  <c r="AD50" i="14" s="1"/>
  <c r="Z11" i="14"/>
  <c r="AD11" i="14" s="1"/>
  <c r="Z2" i="14"/>
  <c r="Z76" i="14"/>
  <c r="AD76" i="14" s="1"/>
  <c r="Z18" i="14"/>
  <c r="AD18" i="14" s="1"/>
  <c r="Z34" i="14"/>
  <c r="AD34" i="14" s="1"/>
  <c r="Z14" i="14"/>
  <c r="AD14" i="14" s="1"/>
  <c r="Z41" i="14"/>
  <c r="AD41" i="14" s="1"/>
  <c r="Z73" i="14"/>
  <c r="AD73" i="14" s="1"/>
  <c r="Z6" i="14"/>
  <c r="AD6" i="14" s="1"/>
  <c r="Z44" i="14"/>
  <c r="AD44" i="14" s="1"/>
  <c r="Z3" i="14"/>
  <c r="AD3" i="14" s="1"/>
  <c r="Z65" i="14"/>
  <c r="AD65" i="14" s="1"/>
  <c r="Z28" i="14"/>
  <c r="AD28" i="14" s="1"/>
  <c r="Z46" i="14"/>
  <c r="AD46" i="14" s="1"/>
  <c r="Z32" i="14"/>
  <c r="AD32" i="14" s="1"/>
  <c r="Z19" i="14"/>
  <c r="AD19" i="14" s="1"/>
  <c r="Z63" i="14"/>
  <c r="AD63" i="14" s="1"/>
  <c r="AE25" i="18"/>
  <c r="AE10" i="18"/>
  <c r="AD24" i="18"/>
  <c r="AD20" i="18"/>
  <c r="AD32" i="18"/>
  <c r="AA23" i="18"/>
  <c r="AE46" i="18"/>
  <c r="AB32" i="18"/>
  <c r="AB51" i="18"/>
  <c r="AD48" i="18"/>
  <c r="AE45" i="18"/>
  <c r="AE4" i="18"/>
  <c r="AC9" i="18"/>
  <c r="AB52" i="18"/>
  <c r="AA50" i="18"/>
  <c r="AC37" i="18"/>
  <c r="AC7" i="18"/>
  <c r="AA15" i="18"/>
  <c r="AA20" i="18"/>
  <c r="AC13" i="18"/>
  <c r="AD39" i="18"/>
  <c r="AD23" i="18"/>
  <c r="AE26" i="18"/>
  <c r="AC51" i="18"/>
  <c r="AB23" i="18"/>
  <c r="AB49" i="18"/>
  <c r="AD11" i="18"/>
  <c r="I24" i="1"/>
  <c r="AD4" i="18"/>
  <c r="AD44" i="18"/>
  <c r="AA42" i="18"/>
  <c r="AB44" i="18"/>
  <c r="AD25" i="18"/>
  <c r="AE3" i="18"/>
  <c r="AE47" i="18"/>
  <c r="AD22" i="18"/>
  <c r="AE7" i="18"/>
  <c r="AA39" i="18"/>
  <c r="AC52" i="18"/>
  <c r="AC39" i="18"/>
  <c r="AD42" i="18"/>
  <c r="AA28" i="18"/>
  <c r="AB19" i="18"/>
  <c r="AB50" i="18"/>
  <c r="AE6" i="18"/>
  <c r="AD29" i="18"/>
  <c r="AA25" i="18"/>
  <c r="AB20" i="18"/>
  <c r="AA6" i="18"/>
  <c r="AA32" i="18"/>
  <c r="AC32" i="18"/>
  <c r="AD9" i="18"/>
  <c r="AC3" i="18"/>
  <c r="AD5" i="18"/>
  <c r="AB14" i="18"/>
  <c r="AD28" i="18"/>
  <c r="AC31" i="18"/>
  <c r="I23" i="1"/>
  <c r="AC38" i="18"/>
  <c r="AC25" i="18"/>
  <c r="V26" i="15"/>
  <c r="AC12" i="18"/>
  <c r="AD26" i="18"/>
  <c r="AD16" i="18"/>
  <c r="AB34" i="18"/>
  <c r="AE34" i="18"/>
  <c r="AD53" i="18"/>
  <c r="AD3" i="18"/>
  <c r="AB27" i="18"/>
  <c r="AC4" i="18"/>
  <c r="P27" i="15"/>
  <c r="AC18" i="18"/>
  <c r="AC16" i="18"/>
  <c r="AC49" i="18"/>
  <c r="AA17" i="18"/>
  <c r="AE24" i="18"/>
  <c r="AA45" i="18"/>
  <c r="AD15" i="18"/>
  <c r="AA46" i="18"/>
  <c r="AC11" i="18"/>
  <c r="AE16" i="18"/>
  <c r="AC20" i="18"/>
  <c r="AA49" i="18"/>
  <c r="AD46" i="18"/>
  <c r="AC30" i="18"/>
  <c r="AA41" i="18"/>
  <c r="AA3" i="18"/>
  <c r="AE37" i="18"/>
  <c r="AB3" i="18"/>
  <c r="AC6" i="18"/>
  <c r="AC29" i="18"/>
  <c r="AC23" i="18"/>
  <c r="AD37" i="18"/>
  <c r="AB38" i="18"/>
  <c r="AB48" i="18"/>
  <c r="AE40" i="18"/>
  <c r="AD45" i="18"/>
  <c r="AA35" i="18"/>
  <c r="AD33" i="18"/>
  <c r="AA8" i="18"/>
  <c r="AD7" i="18"/>
  <c r="AB18" i="18"/>
  <c r="AB11" i="18"/>
  <c r="AC8" i="18"/>
  <c r="AB42" i="18"/>
  <c r="AA47" i="18"/>
  <c r="AE15" i="18"/>
  <c r="AE8" i="18"/>
  <c r="U26" i="15"/>
  <c r="AA38" i="18"/>
  <c r="AD38" i="18"/>
  <c r="AB29" i="18"/>
  <c r="AB16" i="18"/>
  <c r="AA52" i="18"/>
  <c r="AD14" i="18"/>
  <c r="AE36" i="18"/>
  <c r="AE30" i="18"/>
  <c r="AA10" i="18"/>
  <c r="AD19" i="18"/>
  <c r="AB6" i="18"/>
  <c r="AB28" i="18"/>
  <c r="AD49" i="18"/>
  <c r="AE44" i="18"/>
  <c r="AC45" i="18"/>
  <c r="AE42" i="18"/>
  <c r="AC35" i="18"/>
  <c r="AA40" i="18"/>
  <c r="AE51" i="18"/>
  <c r="AA12" i="18"/>
  <c r="AA34" i="18"/>
  <c r="AE52" i="18"/>
  <c r="AD6" i="18"/>
  <c r="AD36" i="18"/>
  <c r="AD13" i="18"/>
  <c r="AE33" i="18"/>
  <c r="AA43" i="18"/>
  <c r="AE49" i="18"/>
  <c r="AA4" i="18"/>
  <c r="P26" i="15"/>
  <c r="AC26" i="18"/>
  <c r="AC53" i="18"/>
  <c r="AD30" i="18"/>
  <c r="AA30" i="18"/>
  <c r="AA11" i="18"/>
  <c r="AB12" i="18"/>
  <c r="AC34" i="18"/>
  <c r="AA18" i="18"/>
  <c r="AD52" i="18"/>
  <c r="AA16" i="18"/>
  <c r="AB30" i="18"/>
  <c r="AB39" i="18"/>
  <c r="AD34" i="18"/>
  <c r="AC43" i="18"/>
  <c r="AA24" i="18"/>
  <c r="AD12" i="18"/>
  <c r="D23" i="1"/>
  <c r="AE19" i="18"/>
  <c r="AC46" i="18"/>
  <c r="AE43" i="18"/>
  <c r="AE11" i="18"/>
  <c r="AC21" i="18"/>
  <c r="AD43" i="18"/>
  <c r="AB7" i="18"/>
  <c r="AB13" i="18"/>
  <c r="AA14" i="18"/>
  <c r="AC19" i="18"/>
  <c r="AA13" i="18"/>
  <c r="AE22" i="18"/>
  <c r="AA7" i="18"/>
  <c r="AA26" i="18"/>
  <c r="AA9" i="18"/>
  <c r="AE38" i="18"/>
  <c r="AC10" i="18"/>
  <c r="AC28" i="18"/>
  <c r="AE21" i="18"/>
  <c r="AC48" i="18"/>
  <c r="AE41" i="18"/>
  <c r="AE18" i="18"/>
  <c r="AB24" i="18"/>
  <c r="AC42" i="18"/>
  <c r="AE5" i="18"/>
  <c r="AA31" i="18"/>
  <c r="AE48" i="18"/>
  <c r="AE50" i="18"/>
  <c r="AD47" i="18"/>
  <c r="AC44" i="18"/>
  <c r="AC17" i="18"/>
  <c r="AB43" i="18"/>
  <c r="AB37" i="18"/>
  <c r="AE14" i="18"/>
  <c r="AC36" i="18"/>
  <c r="D75" i="1"/>
  <c r="AB4" i="18"/>
  <c r="AA37" i="18"/>
  <c r="AC24" i="18"/>
  <c r="AD8" i="18"/>
  <c r="AA36" i="18"/>
  <c r="AE39" i="18"/>
  <c r="Q27" i="15"/>
  <c r="AD51" i="18"/>
  <c r="AB40" i="18"/>
  <c r="AB35" i="18"/>
  <c r="AA48" i="18"/>
  <c r="AA44" i="18"/>
  <c r="AE12" i="18"/>
  <c r="AB45" i="18"/>
  <c r="AE29" i="18"/>
  <c r="V27" i="15"/>
  <c r="Q26" i="15"/>
  <c r="AB25" i="18"/>
  <c r="AB15" i="18"/>
  <c r="AA51" i="18"/>
  <c r="U27" i="15"/>
  <c r="AB46" i="18"/>
  <c r="AD10" i="18"/>
  <c r="AC47" i="18"/>
  <c r="AD31" i="18"/>
  <c r="AD27" i="18"/>
  <c r="AD18" i="18"/>
  <c r="AB33" i="18"/>
  <c r="AE13" i="18"/>
  <c r="AA5" i="18"/>
  <c r="AC50" i="18"/>
  <c r="AA22" i="18"/>
  <c r="AC22" i="18"/>
  <c r="AB8" i="18"/>
  <c r="AE31" i="18"/>
  <c r="AC40" i="18"/>
  <c r="AA29" i="18"/>
  <c r="AA33" i="18"/>
  <c r="AA19" i="18"/>
  <c r="AA27" i="18"/>
  <c r="AC27" i="18"/>
  <c r="AE23" i="18"/>
  <c r="AB5" i="18"/>
  <c r="AC5" i="18"/>
  <c r="AE53" i="18"/>
  <c r="AC41" i="18"/>
  <c r="AB21" i="18"/>
  <c r="AB10" i="18"/>
  <c r="AE27" i="18"/>
  <c r="AA21" i="18"/>
  <c r="AE35" i="18"/>
  <c r="AB41" i="18"/>
  <c r="AB31" i="18"/>
  <c r="AC33" i="18"/>
  <c r="AB9" i="18"/>
  <c r="D24" i="1"/>
  <c r="AB47" i="18"/>
  <c r="AD35" i="18"/>
  <c r="AB17" i="18"/>
  <c r="AC15" i="18"/>
  <c r="AB53" i="18"/>
  <c r="AE17" i="18"/>
  <c r="AE32" i="18"/>
  <c r="AE20" i="18"/>
  <c r="AE9" i="18"/>
  <c r="AD17" i="18"/>
  <c r="AD40" i="18"/>
  <c r="AD50" i="18"/>
  <c r="AE28" i="18"/>
  <c r="AC14" i="18"/>
  <c r="AD41" i="18"/>
  <c r="AD21" i="18"/>
  <c r="AB26" i="18"/>
  <c r="AB36" i="18"/>
  <c r="D91" i="1"/>
  <c r="AB22" i="18"/>
  <c r="AA53" i="18"/>
  <c r="C83" i="1"/>
  <c r="D76" i="1"/>
  <c r="AF2" i="18" a="1"/>
  <c r="C84" i="1"/>
  <c r="D85" i="1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D84" i="1"/>
  <c r="I75" i="1"/>
  <c r="I85" i="1"/>
  <c r="I76" i="1"/>
  <c r="H84" i="1"/>
  <c r="AG2" i="18" a="1"/>
  <c r="H83" i="1"/>
  <c r="D83" i="1"/>
  <c r="AG45" i="18" l="1"/>
  <c r="AL45" i="18" s="1"/>
  <c r="AG20" i="18"/>
  <c r="AL20" i="18" s="1"/>
  <c r="AG37" i="18"/>
  <c r="AL37" i="18" s="1"/>
  <c r="AG28" i="18"/>
  <c r="AL28" i="18" s="1"/>
  <c r="AG24" i="18"/>
  <c r="AL24" i="18" s="1"/>
  <c r="AG43" i="18"/>
  <c r="AL43" i="18" s="1"/>
  <c r="AG6" i="18"/>
  <c r="AL6" i="18" s="1"/>
  <c r="AG53" i="18"/>
  <c r="AL53" i="18" s="1"/>
  <c r="AG27" i="18"/>
  <c r="AL27" i="18" s="1"/>
  <c r="AG11" i="18"/>
  <c r="AL11" i="18" s="1"/>
  <c r="AG23" i="18"/>
  <c r="AL23" i="18" s="1"/>
  <c r="AG15" i="18"/>
  <c r="AL15" i="18" s="1"/>
  <c r="AG19" i="18"/>
  <c r="AL19" i="18" s="1"/>
  <c r="AG52" i="18"/>
  <c r="AL52" i="18" s="1"/>
  <c r="AG49" i="18"/>
  <c r="AL49" i="18" s="1"/>
  <c r="AG35" i="18"/>
  <c r="AL35" i="18" s="1"/>
  <c r="AG25" i="18"/>
  <c r="AL25" i="18" s="1"/>
  <c r="AG42" i="18"/>
  <c r="AL42" i="18" s="1"/>
  <c r="AG21" i="18"/>
  <c r="AL21" i="18" s="1"/>
  <c r="AG48" i="18"/>
  <c r="AL48" i="18" s="1"/>
  <c r="AG29" i="18"/>
  <c r="AL29" i="18" s="1"/>
  <c r="AG2" i="18"/>
  <c r="AG47" i="18"/>
  <c r="AL47" i="18" s="1"/>
  <c r="AG18" i="18"/>
  <c r="AL18" i="18" s="1"/>
  <c r="AG8" i="18"/>
  <c r="AL8" i="18" s="1"/>
  <c r="AG14" i="18"/>
  <c r="AL14" i="18" s="1"/>
  <c r="AG30" i="18"/>
  <c r="AL30" i="18" s="1"/>
  <c r="AG26" i="18"/>
  <c r="AL26" i="18" s="1"/>
  <c r="AG44" i="18"/>
  <c r="AL44" i="18" s="1"/>
  <c r="AG46" i="18"/>
  <c r="AL46" i="18" s="1"/>
  <c r="AG3" i="18"/>
  <c r="AL3" i="18" s="1"/>
  <c r="AG34" i="18"/>
  <c r="AL34" i="18" s="1"/>
  <c r="AG9" i="18"/>
  <c r="AL9" i="18" s="1"/>
  <c r="AG13" i="18"/>
  <c r="AL13" i="18" s="1"/>
  <c r="AG39" i="18"/>
  <c r="AL39" i="18" s="1"/>
  <c r="AG5" i="18"/>
  <c r="AL5" i="18" s="1"/>
  <c r="AG7" i="18"/>
  <c r="AL7" i="18" s="1"/>
  <c r="AG12" i="18"/>
  <c r="AL12" i="18" s="1"/>
  <c r="AG38" i="18"/>
  <c r="AL38" i="18" s="1"/>
  <c r="AG4" i="18"/>
  <c r="AL4" i="18" s="1"/>
  <c r="AG41" i="18"/>
  <c r="AL41" i="18" s="1"/>
  <c r="AG50" i="18"/>
  <c r="AL50" i="18" s="1"/>
  <c r="AG40" i="18"/>
  <c r="AL40" i="18" s="1"/>
  <c r="AG32" i="18"/>
  <c r="AL32" i="18" s="1"/>
  <c r="AG16" i="18"/>
  <c r="AL16" i="18" s="1"/>
  <c r="AG31" i="18"/>
  <c r="AL31" i="18" s="1"/>
  <c r="AG33" i="18"/>
  <c r="AL33" i="18" s="1"/>
  <c r="AG22" i="18"/>
  <c r="AL22" i="18" s="1"/>
  <c r="AG17" i="18"/>
  <c r="AL17" i="18" s="1"/>
  <c r="AG10" i="18"/>
  <c r="AL10" i="18" s="1"/>
  <c r="AG36" i="18"/>
  <c r="AL36" i="18" s="1"/>
  <c r="AG51" i="18"/>
  <c r="AL51" i="18" s="1"/>
  <c r="I84" i="1"/>
  <c r="I83" i="1"/>
  <c r="Z3" i="15" l="1" a="1"/>
  <c r="Y3" i="15" a="1"/>
  <c r="Y24" i="15" l="1"/>
  <c r="Y52" i="15"/>
  <c r="Y58" i="15"/>
  <c r="Y7" i="15"/>
  <c r="Y14" i="15"/>
  <c r="Y32" i="15"/>
  <c r="Y15" i="15"/>
  <c r="Y53" i="15"/>
  <c r="Y26" i="15"/>
  <c r="Y28" i="15"/>
  <c r="Y42" i="15"/>
  <c r="Y40" i="15"/>
  <c r="Y49" i="15"/>
  <c r="Y65" i="15"/>
  <c r="Y44" i="15"/>
  <c r="Y35" i="15"/>
  <c r="Y33" i="15"/>
  <c r="Y27" i="15"/>
  <c r="Y6" i="15"/>
  <c r="Y43" i="15"/>
  <c r="Y5" i="15"/>
  <c r="Y48" i="15"/>
  <c r="Y30" i="15"/>
  <c r="Y46" i="15"/>
  <c r="Y10" i="15"/>
  <c r="Y64" i="15"/>
  <c r="Y60" i="15"/>
  <c r="Y20" i="15"/>
  <c r="Y45" i="15"/>
  <c r="Y63" i="15"/>
  <c r="Y57" i="15"/>
  <c r="Y54" i="15"/>
  <c r="Y3" i="15"/>
  <c r="Y37" i="15"/>
  <c r="Y31" i="15"/>
  <c r="Y13" i="15"/>
  <c r="Y38" i="15"/>
  <c r="Y12" i="15"/>
  <c r="Y25" i="15"/>
  <c r="Y19" i="15"/>
  <c r="Y39" i="15"/>
  <c r="Y47" i="15"/>
  <c r="Y62" i="15"/>
  <c r="Y41" i="15"/>
  <c r="Y51" i="15"/>
  <c r="Y56" i="15"/>
  <c r="Y23" i="15"/>
  <c r="Y59" i="15"/>
  <c r="Y50" i="15"/>
  <c r="Y11" i="15"/>
  <c r="Y17" i="15"/>
  <c r="Y9" i="15"/>
  <c r="Y34" i="15"/>
  <c r="Y4" i="15"/>
  <c r="Y21" i="15"/>
  <c r="Y18" i="15"/>
  <c r="Y36" i="15"/>
  <c r="Y22" i="15"/>
  <c r="Y55" i="15"/>
  <c r="Y61" i="15"/>
  <c r="Y8" i="15"/>
  <c r="Y16" i="15"/>
  <c r="Y29" i="15"/>
  <c r="Z58" i="15"/>
  <c r="Z40" i="15"/>
  <c r="Z25" i="15"/>
  <c r="Z29" i="15"/>
  <c r="Z17" i="15"/>
  <c r="Z53" i="15"/>
  <c r="Z12" i="15"/>
  <c r="Z41" i="15"/>
  <c r="Z51" i="15"/>
  <c r="Z23" i="15"/>
  <c r="Z16" i="15"/>
  <c r="Z47" i="15"/>
  <c r="Z13" i="15"/>
  <c r="Z19" i="15"/>
  <c r="Z45" i="15"/>
  <c r="Z35" i="15"/>
  <c r="Z54" i="15"/>
  <c r="Z22" i="15"/>
  <c r="Z61" i="15"/>
  <c r="Z24" i="15"/>
  <c r="Z6" i="15"/>
  <c r="Z38" i="15"/>
  <c r="Z31" i="15"/>
  <c r="Z30" i="15"/>
  <c r="Z55" i="15"/>
  <c r="Z10" i="15"/>
  <c r="Z5" i="15"/>
  <c r="Z18" i="15"/>
  <c r="Z43" i="15"/>
  <c r="Z64" i="15"/>
  <c r="Z52" i="15"/>
  <c r="Z36" i="15"/>
  <c r="Z21" i="15"/>
  <c r="Z62" i="15"/>
  <c r="Z28" i="15"/>
  <c r="Z20" i="15"/>
  <c r="Z32" i="15"/>
  <c r="Z50" i="15"/>
  <c r="Z7" i="15"/>
  <c r="Z63" i="15"/>
  <c r="Z26" i="15"/>
  <c r="Z49" i="15"/>
  <c r="Z4" i="15"/>
  <c r="Z48" i="15"/>
  <c r="Z39" i="15"/>
  <c r="Z8" i="15"/>
  <c r="Z65" i="15"/>
  <c r="Z37" i="15"/>
  <c r="Z15" i="15"/>
  <c r="Z59" i="15"/>
  <c r="Z44" i="15"/>
  <c r="Z34" i="15"/>
  <c r="Z9" i="15"/>
  <c r="Z33" i="15"/>
  <c r="Z60" i="15"/>
  <c r="Z56" i="15"/>
  <c r="Z27" i="15"/>
  <c r="Z46" i="15"/>
  <c r="Z3" i="15"/>
  <c r="Z11" i="15"/>
  <c r="Z57" i="15"/>
  <c r="Z14" i="15"/>
  <c r="Z42" i="15"/>
  <c r="AA24" i="15"/>
  <c r="AC24" i="15"/>
  <c r="AE24" i="15"/>
  <c r="AD24" i="15"/>
  <c r="AB24" i="15"/>
  <c r="AE26" i="15"/>
  <c r="AA26" i="15"/>
  <c r="AB26" i="15"/>
  <c r="AC26" i="15"/>
  <c r="AD26" i="15"/>
  <c r="AB33" i="15"/>
  <c r="AD33" i="15"/>
  <c r="AA33" i="15"/>
  <c r="AE33" i="15"/>
  <c r="AC33" i="15"/>
  <c r="AA10" i="15"/>
  <c r="AD10" i="15"/>
  <c r="AC10" i="15"/>
  <c r="AB10" i="15"/>
  <c r="AE10" i="15"/>
  <c r="AE3" i="15"/>
  <c r="AA3" i="15"/>
  <c r="AD3" i="15"/>
  <c r="AC3" i="15"/>
  <c r="AB3" i="15"/>
  <c r="AE39" i="15"/>
  <c r="AA39" i="15"/>
  <c r="AC39" i="15"/>
  <c r="AB39" i="15"/>
  <c r="AD39" i="15"/>
  <c r="AE50" i="15"/>
  <c r="AB50" i="15"/>
  <c r="AC50" i="15"/>
  <c r="AA50" i="15"/>
  <c r="AD50" i="15"/>
  <c r="AE36" i="15"/>
  <c r="AB36" i="15"/>
  <c r="AA36" i="15"/>
  <c r="AC36" i="15"/>
  <c r="AD36" i="15"/>
  <c r="AE58" i="15"/>
  <c r="AD58" i="15"/>
  <c r="AB58" i="15"/>
  <c r="AA58" i="15"/>
  <c r="AC58" i="15"/>
  <c r="AE60" i="15"/>
  <c r="AB60" i="15"/>
  <c r="AA60" i="15"/>
  <c r="AC60" i="15"/>
  <c r="AD60" i="15"/>
  <c r="AE17" i="15"/>
  <c r="AB17" i="15"/>
  <c r="AA17" i="15"/>
  <c r="AD17" i="15"/>
  <c r="AC17" i="15"/>
  <c r="AE40" i="15"/>
  <c r="AD40" i="15"/>
  <c r="AB40" i="15"/>
  <c r="AA40" i="15"/>
  <c r="AC40" i="15"/>
  <c r="AC13" i="15"/>
  <c r="AE13" i="15"/>
  <c r="AB13" i="15"/>
  <c r="AA13" i="15"/>
  <c r="AD13" i="15"/>
  <c r="AB9" i="15"/>
  <c r="AA9" i="15"/>
  <c r="AE9" i="15"/>
  <c r="AD9" i="15"/>
  <c r="AC9" i="15"/>
  <c r="AA61" i="15"/>
  <c r="AB61" i="15"/>
  <c r="AE61" i="15"/>
  <c r="AD61" i="15"/>
  <c r="AC61" i="15"/>
  <c r="AE14" i="15"/>
  <c r="AC14" i="15"/>
  <c r="AA14" i="15"/>
  <c r="AB14" i="15"/>
  <c r="AD14" i="15"/>
  <c r="AE5" i="15"/>
  <c r="AC5" i="15"/>
  <c r="AB5" i="15"/>
  <c r="AA5" i="15"/>
  <c r="AD5" i="15"/>
  <c r="AE45" i="15"/>
  <c r="AB45" i="15"/>
  <c r="AA45" i="15"/>
  <c r="AD45" i="15"/>
  <c r="AC45" i="15"/>
  <c r="AC51" i="15"/>
  <c r="AA51" i="15"/>
  <c r="AD51" i="15"/>
  <c r="AE51" i="15"/>
  <c r="AB51" i="15"/>
  <c r="AC8" i="15"/>
  <c r="AE8" i="15"/>
  <c r="AD8" i="15"/>
  <c r="AB8" i="15"/>
  <c r="AA8" i="15"/>
  <c r="AC32" i="15"/>
  <c r="AA32" i="15"/>
  <c r="AD32" i="15"/>
  <c r="AB32" i="15"/>
  <c r="AE32" i="15"/>
  <c r="AE12" i="15"/>
  <c r="AD12" i="15"/>
  <c r="AB12" i="15"/>
  <c r="AA12" i="15"/>
  <c r="AC12" i="15"/>
  <c r="AE4" i="15"/>
  <c r="AA4" i="15"/>
  <c r="AD4" i="15"/>
  <c r="AC4" i="15"/>
  <c r="AB4" i="15"/>
  <c r="AA15" i="15"/>
  <c r="AB15" i="15"/>
  <c r="AD15" i="15"/>
  <c r="AE15" i="15"/>
  <c r="AC15" i="15"/>
  <c r="AE21" i="15"/>
  <c r="AC21" i="15"/>
  <c r="AD21" i="15"/>
  <c r="AA21" i="15"/>
  <c r="AB21" i="15"/>
  <c r="AE53" i="15"/>
  <c r="AC53" i="15"/>
  <c r="AA53" i="15"/>
  <c r="AD53" i="15"/>
  <c r="AB53" i="15"/>
  <c r="AC46" i="15"/>
  <c r="AB46" i="15"/>
  <c r="AE46" i="15"/>
  <c r="AA46" i="15"/>
  <c r="AD46" i="15"/>
  <c r="AB54" i="15"/>
  <c r="AD54" i="15"/>
  <c r="AE54" i="15"/>
  <c r="AA54" i="15"/>
  <c r="AC54" i="15"/>
  <c r="AC19" i="15"/>
  <c r="AA19" i="15"/>
  <c r="AD19" i="15"/>
  <c r="AE19" i="15"/>
  <c r="AB19" i="15"/>
  <c r="AC59" i="15"/>
  <c r="AE59" i="15"/>
  <c r="AB59" i="15"/>
  <c r="AA59" i="15"/>
  <c r="AD59" i="15"/>
  <c r="AE18" i="15"/>
  <c r="AC18" i="15"/>
  <c r="AB18" i="15"/>
  <c r="AA18" i="15"/>
  <c r="AD18" i="15"/>
  <c r="AE52" i="15"/>
  <c r="AC52" i="15"/>
  <c r="AB52" i="15"/>
  <c r="AD52" i="15"/>
  <c r="AA52" i="15"/>
  <c r="AB28" i="15"/>
  <c r="AD28" i="15"/>
  <c r="AE28" i="15"/>
  <c r="AC28" i="15"/>
  <c r="AA28" i="15"/>
  <c r="AB27" i="15"/>
  <c r="AC27" i="15"/>
  <c r="AE27" i="15"/>
  <c r="AD27" i="15"/>
  <c r="AA27" i="15"/>
  <c r="AB64" i="15"/>
  <c r="AC64" i="15"/>
  <c r="AA64" i="15"/>
  <c r="AE64" i="15"/>
  <c r="AD64" i="15"/>
  <c r="AB37" i="15"/>
  <c r="AA37" i="15"/>
  <c r="AD37" i="15"/>
  <c r="AC37" i="15"/>
  <c r="AE37" i="15"/>
  <c r="AA47" i="15"/>
  <c r="AD47" i="15"/>
  <c r="AE47" i="15"/>
  <c r="AC47" i="15"/>
  <c r="AB47" i="15"/>
  <c r="AE11" i="15"/>
  <c r="AA11" i="15"/>
  <c r="AB11" i="15"/>
  <c r="AD11" i="15"/>
  <c r="AC11" i="15"/>
  <c r="AD22" i="15"/>
  <c r="AE22" i="15"/>
  <c r="AA22" i="15"/>
  <c r="AB22" i="15"/>
  <c r="AC22" i="15"/>
  <c r="AE42" i="15"/>
  <c r="AD42" i="15"/>
  <c r="AB42" i="15"/>
  <c r="AC42" i="15"/>
  <c r="AA42" i="15"/>
  <c r="AE6" i="15"/>
  <c r="AA6" i="15"/>
  <c r="AC6" i="15"/>
  <c r="AD6" i="15"/>
  <c r="AB6" i="15"/>
  <c r="AB31" i="15"/>
  <c r="AA31" i="15"/>
  <c r="AD31" i="15"/>
  <c r="AC31" i="15"/>
  <c r="AE31" i="15"/>
  <c r="AB62" i="15"/>
  <c r="AC62" i="15"/>
  <c r="AD62" i="15"/>
  <c r="AA62" i="15"/>
  <c r="AE62" i="15"/>
  <c r="AB55" i="15"/>
  <c r="AC55" i="15"/>
  <c r="AE55" i="15"/>
  <c r="AA55" i="15"/>
  <c r="AD55" i="15"/>
  <c r="AD7" i="15"/>
  <c r="AA7" i="15"/>
  <c r="AE7" i="15"/>
  <c r="AC7" i="15"/>
  <c r="AB7" i="15"/>
  <c r="AC43" i="15"/>
  <c r="AA43" i="15"/>
  <c r="AB43" i="15"/>
  <c r="AD43" i="15"/>
  <c r="AE43" i="15"/>
  <c r="AA20" i="15"/>
  <c r="AB20" i="15"/>
  <c r="AC20" i="15"/>
  <c r="AE20" i="15"/>
  <c r="AD20" i="15"/>
  <c r="AE41" i="15"/>
  <c r="AB41" i="15"/>
  <c r="AA41" i="15"/>
  <c r="AC41" i="15"/>
  <c r="AD41" i="15"/>
  <c r="AD49" i="15"/>
  <c r="AA49" i="15"/>
  <c r="AB49" i="15"/>
  <c r="AE49" i="15"/>
  <c r="AC49" i="15"/>
  <c r="AB38" i="15"/>
  <c r="AE38" i="15"/>
  <c r="AD38" i="15"/>
  <c r="AA38" i="15"/>
  <c r="AC38" i="15"/>
  <c r="AE34" i="15"/>
  <c r="AC34" i="15"/>
  <c r="AB34" i="15"/>
  <c r="AD34" i="15"/>
  <c r="AA34" i="15"/>
  <c r="AC65" i="15"/>
  <c r="AB65" i="15"/>
  <c r="AA65" i="15"/>
  <c r="AE65" i="15"/>
  <c r="AD65" i="15"/>
  <c r="AB48" i="15"/>
  <c r="AA48" i="15"/>
  <c r="AC48" i="15"/>
  <c r="AE48" i="15"/>
  <c r="AD48" i="15"/>
  <c r="AB63" i="15"/>
  <c r="AE63" i="15"/>
  <c r="AA63" i="15"/>
  <c r="AC63" i="15"/>
  <c r="AD63" i="15"/>
  <c r="AC56" i="15"/>
  <c r="AA56" i="15"/>
  <c r="AD56" i="15"/>
  <c r="AB56" i="15"/>
  <c r="AE56" i="15"/>
  <c r="AD16" i="15"/>
  <c r="AE16" i="15"/>
  <c r="AC16" i="15"/>
  <c r="AA16" i="15"/>
  <c r="AB16" i="15"/>
  <c r="AA44" i="15"/>
  <c r="AB44" i="15"/>
  <c r="AE44" i="15"/>
  <c r="AD44" i="15"/>
  <c r="AC44" i="15"/>
  <c r="AC30" i="15"/>
  <c r="AA30" i="15"/>
  <c r="AE30" i="15"/>
  <c r="AB30" i="15"/>
  <c r="AD30" i="15"/>
  <c r="AB57" i="15"/>
  <c r="AD57" i="15"/>
  <c r="AE57" i="15"/>
  <c r="AC57" i="15"/>
  <c r="AA57" i="15"/>
  <c r="AC25" i="15"/>
  <c r="AE25" i="15"/>
  <c r="AA25" i="15"/>
  <c r="AB25" i="15"/>
  <c r="AD25" i="15"/>
  <c r="AA23" i="15"/>
  <c r="AB23" i="15"/>
  <c r="AE23" i="15"/>
  <c r="AC23" i="15"/>
  <c r="AD23" i="15"/>
  <c r="AC29" i="15"/>
  <c r="AE29" i="15"/>
  <c r="AB29" i="15"/>
  <c r="AA29" i="15"/>
  <c r="AD29" i="15"/>
  <c r="AB35" i="15"/>
  <c r="AC35" i="15"/>
  <c r="AD35" i="15"/>
  <c r="AA35" i="15"/>
  <c r="AE35" i="15"/>
  <c r="X35" i="15" l="1"/>
  <c r="X29" i="15"/>
  <c r="X23" i="15"/>
  <c r="X25" i="15"/>
  <c r="X57" i="15"/>
  <c r="X30" i="15"/>
  <c r="X44" i="15"/>
  <c r="X16" i="15"/>
  <c r="X56" i="15"/>
  <c r="X63" i="15"/>
  <c r="X48" i="15"/>
  <c r="X65" i="15"/>
  <c r="X34" i="15"/>
  <c r="X38" i="15"/>
  <c r="X49" i="15"/>
  <c r="X41" i="15"/>
  <c r="X20" i="15"/>
  <c r="X43" i="15"/>
  <c r="X7" i="15"/>
  <c r="X55" i="15"/>
  <c r="X62" i="15"/>
  <c r="X31" i="15"/>
  <c r="X6" i="15"/>
  <c r="X42" i="15"/>
  <c r="X22" i="15"/>
  <c r="X11" i="15"/>
  <c r="X47" i="15"/>
  <c r="X37" i="15"/>
  <c r="X64" i="15"/>
  <c r="X27" i="15"/>
  <c r="X28" i="15"/>
  <c r="X52" i="15"/>
  <c r="X18" i="15"/>
  <c r="X59" i="15"/>
  <c r="X19" i="15"/>
  <c r="X54" i="15"/>
  <c r="X46" i="15"/>
  <c r="X53" i="15"/>
  <c r="X21" i="15"/>
  <c r="X15" i="15"/>
  <c r="X4" i="15"/>
  <c r="X12" i="15"/>
  <c r="X32" i="15"/>
  <c r="X8" i="15"/>
  <c r="X51" i="15"/>
  <c r="X45" i="15"/>
  <c r="X5" i="15"/>
  <c r="X14" i="15"/>
  <c r="X61" i="15"/>
  <c r="X9" i="15"/>
  <c r="X13" i="15"/>
  <c r="X40" i="15"/>
  <c r="X17" i="15"/>
  <c r="X60" i="15"/>
  <c r="X58" i="15"/>
  <c r="X36" i="15"/>
  <c r="X50" i="15"/>
  <c r="X39" i="15"/>
  <c r="X3" i="15"/>
  <c r="X10" i="15"/>
  <c r="X33" i="15"/>
  <c r="X26" i="15"/>
  <c r="X24" i="15"/>
  <c r="D30" i="1" l="1"/>
  <c r="C39" i="1"/>
  <c r="D39" i="1"/>
  <c r="D31" i="1"/>
  <c r="I31" i="1"/>
  <c r="AF2" i="15" a="1"/>
  <c r="AF46" i="15"/>
  <c r="AJ46" i="15"/>
  <c r="AF40" i="15"/>
  <c r="AJ40" i="15"/>
  <c r="AF64" i="15"/>
  <c r="AJ64" i="15"/>
  <c r="AF35" i="15"/>
  <c r="AJ35" i="15"/>
  <c r="AF38" i="15"/>
  <c r="AJ38" i="15"/>
  <c r="AF45" i="15"/>
  <c r="AJ45" i="15"/>
  <c r="AF43" i="15"/>
  <c r="AJ43" i="15"/>
  <c r="AF65" i="15"/>
  <c r="AJ65" i="15"/>
  <c r="AF24" i="15"/>
  <c r="AJ24" i="15"/>
  <c r="AF28" i="15"/>
  <c r="AJ28" i="15"/>
  <c r="AF29" i="15"/>
  <c r="AJ29" i="15"/>
  <c r="AF14" i="15"/>
  <c r="AJ14" i="15"/>
  <c r="AF57" i="15"/>
  <c r="AJ57" i="15"/>
  <c r="AF52" i="15"/>
  <c r="AJ52" i="15"/>
  <c r="AF42" i="15"/>
  <c r="AJ42" i="15"/>
  <c r="AF12" i="15"/>
  <c r="AJ12" i="15"/>
  <c r="AF8" i="15"/>
  <c r="AJ8" i="15"/>
  <c r="AF15" i="15"/>
  <c r="AJ15" i="15"/>
  <c r="AF18" i="15"/>
  <c r="AJ18" i="15"/>
  <c r="AF55" i="15"/>
  <c r="AJ55" i="15"/>
  <c r="AF22" i="15"/>
  <c r="AJ22" i="15"/>
  <c r="AF63" i="15"/>
  <c r="AJ63" i="15"/>
  <c r="AF30" i="15"/>
  <c r="AJ30" i="15"/>
  <c r="AF3" i="15"/>
  <c r="AJ3" i="15"/>
  <c r="AF26" i="15"/>
  <c r="AJ26" i="15"/>
  <c r="AF37" i="15"/>
  <c r="AJ37" i="15"/>
  <c r="AF6" i="15"/>
  <c r="AJ6" i="15"/>
  <c r="AF60" i="15"/>
  <c r="AJ60" i="15"/>
  <c r="AF4" i="15"/>
  <c r="AJ4" i="15"/>
  <c r="AF56" i="15"/>
  <c r="AJ56" i="15"/>
  <c r="AF62" i="15"/>
  <c r="AJ62" i="15"/>
  <c r="AF9" i="15"/>
  <c r="AJ9" i="15"/>
  <c r="AF53" i="15"/>
  <c r="AJ53" i="15"/>
  <c r="AF48" i="15"/>
  <c r="AJ48" i="15"/>
  <c r="AF10" i="15"/>
  <c r="AJ10" i="15"/>
  <c r="AF31" i="15"/>
  <c r="AJ31" i="15"/>
  <c r="AF27" i="15"/>
  <c r="AJ27" i="15"/>
  <c r="AF21" i="15"/>
  <c r="AJ21" i="15"/>
  <c r="AF59" i="15"/>
  <c r="AJ59" i="15"/>
  <c r="AF2" i="15"/>
  <c r="AF51" i="15"/>
  <c r="AJ51" i="15" s="1"/>
  <c r="AF25" i="15"/>
  <c r="AJ25" i="15"/>
  <c r="AF32" i="15"/>
  <c r="AJ32" i="15"/>
  <c r="AF44" i="15"/>
  <c r="AJ44" i="15"/>
  <c r="AF49" i="15"/>
  <c r="AJ49" i="15" s="1"/>
  <c r="AF50" i="15"/>
  <c r="AJ50" i="15"/>
  <c r="AF61" i="15"/>
  <c r="AJ61" i="15"/>
  <c r="AF41" i="15"/>
  <c r="AJ41" i="15"/>
  <c r="AF19" i="15"/>
  <c r="AJ19" i="15" s="1"/>
  <c r="AF36" i="15"/>
  <c r="AJ36" i="15"/>
  <c r="AF39" i="15"/>
  <c r="AJ39" i="15"/>
  <c r="AF58" i="15"/>
  <c r="AJ58" i="15"/>
  <c r="AF16" i="15"/>
  <c r="AJ16" i="15" s="1"/>
  <c r="AF47" i="15"/>
  <c r="AJ47" i="15"/>
  <c r="AF13" i="15"/>
  <c r="AJ13" i="15"/>
  <c r="AF54" i="15"/>
  <c r="AJ54" i="15"/>
  <c r="AF17" i="15"/>
  <c r="AJ17" i="15" s="1"/>
  <c r="AF5" i="15"/>
  <c r="AJ5" i="15"/>
  <c r="AF33" i="15"/>
  <c r="AJ33" i="15"/>
  <c r="AF34" i="15"/>
  <c r="AJ34" i="15"/>
  <c r="AF20" i="15"/>
  <c r="AJ20" i="15" s="1"/>
  <c r="AF7" i="15"/>
  <c r="AJ7" i="15"/>
  <c r="AF23" i="15"/>
  <c r="AJ23" i="15"/>
  <c r="AF11" i="15"/>
  <c r="AJ11" i="15"/>
  <c r="C38" i="1"/>
  <c r="I30" i="1"/>
  <c r="H38" i="1"/>
  <c r="H39" i="1"/>
  <c r="I38" i="1"/>
  <c r="I40" i="1"/>
  <c r="AG2" i="15" a="1"/>
  <c r="AG3" i="15"/>
  <c r="AL3" i="15"/>
  <c r="AG10" i="15"/>
  <c r="AL10" i="15"/>
  <c r="AG47" i="15"/>
  <c r="AL47" i="15"/>
  <c r="AG23" i="15"/>
  <c r="AL23" i="15"/>
  <c r="AG55" i="15"/>
  <c r="AL55" i="15"/>
  <c r="AG33" i="15"/>
  <c r="AL33" i="15"/>
  <c r="AG20" i="15"/>
  <c r="AL20" i="15"/>
  <c r="AG43" i="15"/>
  <c r="AL43" i="15"/>
  <c r="AG63" i="15"/>
  <c r="AL63" i="15"/>
  <c r="AG58" i="15"/>
  <c r="AL58" i="15"/>
  <c r="AG50" i="15"/>
  <c r="AL50" i="15"/>
  <c r="AG4" i="15"/>
  <c r="AL4" i="15"/>
  <c r="AG49" i="15"/>
  <c r="AL49" i="15"/>
  <c r="AG24" i="15"/>
  <c r="AL24" i="15"/>
  <c r="AG16" i="15"/>
  <c r="AL16" i="15"/>
  <c r="AG17" i="15"/>
  <c r="AL17" i="15"/>
  <c r="AG51" i="15"/>
  <c r="AL51" i="15"/>
  <c r="AG18" i="15"/>
  <c r="AL18" i="15"/>
  <c r="AG34" i="15"/>
  <c r="AL34" i="15"/>
  <c r="AG36" i="15"/>
  <c r="AL36" i="15"/>
  <c r="AG19" i="15"/>
  <c r="AL19" i="15"/>
  <c r="AG2" i="15"/>
  <c r="AG5" i="15"/>
  <c r="AL5" i="15"/>
  <c r="AG56" i="15"/>
  <c r="AL56" i="15"/>
  <c r="AG30" i="15"/>
  <c r="AL30" i="15" s="1"/>
  <c r="AG22" i="15"/>
  <c r="AL22" i="15"/>
  <c r="AG37" i="15"/>
  <c r="AL37" i="15"/>
  <c r="AG38" i="15"/>
  <c r="AL38" i="15"/>
  <c r="AG8" i="15"/>
  <c r="AL8" i="15" s="1"/>
  <c r="AG64" i="15"/>
  <c r="AL64" i="15"/>
  <c r="AG9" i="15"/>
  <c r="AL9" i="15"/>
  <c r="AG32" i="15"/>
  <c r="AL32" i="15"/>
  <c r="AG39" i="15"/>
  <c r="AL39" i="15" s="1"/>
  <c r="AG53" i="15"/>
  <c r="AL53" i="15"/>
  <c r="AG27" i="15"/>
  <c r="AL27" i="15"/>
  <c r="AG25" i="15"/>
  <c r="AL25" i="15"/>
  <c r="AG31" i="15"/>
  <c r="AL31" i="15" s="1"/>
  <c r="AG11" i="15"/>
  <c r="AL11" i="15"/>
  <c r="AG21" i="15"/>
  <c r="AL21" i="15"/>
  <c r="AG6" i="15"/>
  <c r="AL6" i="15"/>
  <c r="AG12" i="15"/>
  <c r="AL12" i="15" s="1"/>
  <c r="AG52" i="15"/>
  <c r="AL52" i="15"/>
  <c r="AG60" i="15"/>
  <c r="AL60" i="15"/>
  <c r="AG57" i="15"/>
  <c r="AL57" i="15"/>
  <c r="AG41" i="15"/>
  <c r="AL41" i="15" s="1"/>
  <c r="AG42" i="15"/>
  <c r="AL42" i="15"/>
  <c r="AG15" i="15"/>
  <c r="AL15" i="15"/>
  <c r="AG62" i="15"/>
  <c r="AL62" i="15"/>
  <c r="AG48" i="15"/>
  <c r="AL48" i="15" s="1"/>
  <c r="AG7" i="15"/>
  <c r="AL7" i="15"/>
  <c r="AG29" i="15"/>
  <c r="AL29" i="15"/>
  <c r="AG40" i="15"/>
  <c r="AL40" i="15"/>
  <c r="AG45" i="15"/>
  <c r="AL45" i="15" s="1"/>
  <c r="AG28" i="15"/>
  <c r="AL28" i="15"/>
  <c r="AG44" i="15"/>
  <c r="AL44" i="15"/>
  <c r="AG14" i="15"/>
  <c r="AL14" i="15"/>
  <c r="AG54" i="15"/>
  <c r="AL54" i="15" s="1"/>
  <c r="AG59" i="15"/>
  <c r="AL59" i="15"/>
  <c r="AG35" i="15"/>
  <c r="AL35" i="15"/>
  <c r="AG26" i="15"/>
  <c r="AL26" i="15"/>
  <c r="AG13" i="15"/>
  <c r="AL13" i="15" s="1"/>
  <c r="AG65" i="15"/>
  <c r="AL65" i="15"/>
  <c r="AG61" i="15"/>
  <c r="AL61" i="15"/>
  <c r="AG46" i="15"/>
  <c r="AL46" i="15"/>
  <c r="D40" i="1"/>
  <c r="I39" i="1"/>
  <c r="D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<sst xmlns="http://schemas.openxmlformats.org/spreadsheetml/2006/main" count="1921" uniqueCount="165">
  <si>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</si>
  <si>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</si>
  <si>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</si>
  <si>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</si>
  <si>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</si>
  <si>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</si>
  <si>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</si>
  <si>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</si>
  <si>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</si>
  <si>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</si>
  <si>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</si>
  <si>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</si>
  <si>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</si>
  <si>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</si>
  <si>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</si>
  <si>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</si>
  <si>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</si>
  <si>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</si>
  <si>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</si>
  <si>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</si>
  <si>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</si>
  <si>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</si>
  <si>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</si>
  <si>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</si>
  <si>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</si>
  <si>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</si>
  <si>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</si>
  <si>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</si>
  <si>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</si>
  <si>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</si>
  <si>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</si>
  <si>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</si>
  <si>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</si>
  <si>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</si>
  <si>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</si>
  <si>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</si>
  <si>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</si>
  <si>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</si>
  <si>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</si>
  <si>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</si>
  <si>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</si>
  <si>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</si>
  <si>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</si>
  <si>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</si>
  <si>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</si>
  <si>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</si>
  <si>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</si>
  <si>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</si>
  <si>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</si>
  <si>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</si>
  <si>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</si>
  <si>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</si>
  <si>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</si>
  <si>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</si>
  <si>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</si>
  <si>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</si>
  <si>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</si>
  <si>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</si>
  <si>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</si>
  <si>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</si>
  <si>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</si>
  <si>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</si>
  <si>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</si>
  <si>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</si>
  <si>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</si>
  <si>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</si>
  <si>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</si>
  <si>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</si>
  <si>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</si>
  <si>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</si>
  <si>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</si>
  <si>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</si>
  <si>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</si>
  <si>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</si>
  <si>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</si>
  <si>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</si>
  <si>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</si>
  <si>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</si>
  <si>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</si>
  <si>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</si>
  <si>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</si>
  <si>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</si>
  <si>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</si>
  <si>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</si>
  <si>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</si>
  <si>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</si>
  <si>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</si>
  <si>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</si>
  <si>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</si>
  <si>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</si>
  <si>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</si>
  <si>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</si>
  <si>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</si>
  <si>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</si>
  <si>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</si>
  <si>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</si>
  <si>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</si>
  <si>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</si>
  <si>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</si>
  <si>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</si>
  <si>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</si>
  <si>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</si>
  <si>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</si>
  <si>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</si>
  <si>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</si>
  <si>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</si>
  <si>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</si>
  <si>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</si>
  <si>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</si>
  <si>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</si>
  <si>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</si>
  <si>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</si>
  <si>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</si>
  <si>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</si>
  <si>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</si>
  <si>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</si>
  <si>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</si>
  <si>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</si>
  <si>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</si>
  <si>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</si>
  <si>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</si>
  <si>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</si>
  <si>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</si>
  <si>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</si>
  <si>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</si>
  <si>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</si>
  <si>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</si>
  <si>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</si>
  <si>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</si>
  <si>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</si>
  <si>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</si>
  <si>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</si>
  <si>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LogCubicNaturalSpline</t>
  </si>
  <si>
    <t>LCHQuoteOverwrite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</si>
  <si>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</si>
  <si>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</si>
  <si>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</si>
  <si>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</si>
  <si>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</si>
  <si>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</si>
  <si>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</si>
  <si>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</si>
  <si>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</si>
  <si>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</si>
  <si>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</si>
  <si>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</si>
  <si>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</si>
  <si>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</si>
  <si>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</si>
  <si>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</si>
  <si>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</si>
  <si>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Libor</t>
  </si>
  <si>
    <t>3L</t>
  </si>
  <si>
    <t>6L</t>
  </si>
  <si>
    <t>1L</t>
  </si>
  <si>
    <t>12L</t>
  </si>
  <si>
    <t>GBP</t>
  </si>
  <si>
    <t>UnitedKingdom::Exchange</t>
  </si>
  <si>
    <t>Sonia</t>
  </si>
  <si>
    <t>Semiannual</t>
  </si>
  <si>
    <t>Actual/365 (Fixed)</t>
  </si>
  <si>
    <t>SB</t>
  </si>
  <si>
    <t>AB1L</t>
  </si>
  <si>
    <t>qlSwapRateHelper2(,$E45,0,$B45,Calendar,"semiannual","mf","actual/365 (fixed)",$D45,$F45,"0D",,PillarDate,,Permanent,Trigger,ObjectOverwrite)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</si>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</sst>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5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4" fontId="5" fillId="8" borderId="0" xfId="0" applyNumberFormat="1" applyFont="1" applyFill="1"/>
    <xf numFmtId="11" fontId="5" fillId="8" borderId="0" xfId="0" applyNumberFormat="1" applyFont="1" applyFill="1"/>
    <xf numFmtId="167" fontId="3" fillId="2" borderId="6" xfId="1" applyNumberFormat="1" applyFont="1" applyFill="1" applyBorder="1" applyAlignment="1">
      <alignment horizontal="center"/>
    </xf>
    <xf numFmtId="167" fontId="3" fillId="2" borderId="8" xfId="1" applyNumberFormat="1" applyFont="1" applyFill="1" applyBorder="1" applyAlignment="1">
      <alignment horizontal="center"/>
    </xf>
    <xf numFmtId="172" fontId="3" fillId="2" borderId="1" xfId="1" applyNumberFormat="1" applyFont="1" applyFill="1" applyBorder="1" applyAlignment="1">
      <alignment horizontal="center"/>
    </xf>
    <xf numFmtId="172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2" fontId="3" fillId="3" borderId="13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right"/>
    </xf>
    <xf numFmtId="178" fontId="5" fillId="8" borderId="0" xfId="0" applyNumberFormat="1" applyFont="1" applyFill="1"/>
    <xf numFmtId="165" fontId="5" fillId="8" borderId="0" xfId="0" applyNumberFormat="1" applyFont="1" applyFill="1"/>
    <xf numFmtId="165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1" fontId="5" fillId="8" borderId="0" xfId="0" applyNumberFormat="1" applyFont="1" applyFill="1" applyBorder="1"/>
    <xf numFmtId="165" fontId="3" fillId="2" borderId="8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left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3" borderId="16" xfId="1" applyNumberFormat="1" applyFont="1" applyFill="1" applyBorder="1" applyAlignment="1">
      <alignment horizontal="center" vertical="center"/>
    </xf>
    <xf numFmtId="164" fontId="3" fillId="3" borderId="17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43" fontId="5" fillId="0" borderId="8" xfId="0" applyNumberFormat="1" applyFont="1" applyBorder="1" applyAlignment="1">
      <alignment horizontal="center"/>
    </xf>
    <xf numFmtId="43" fontId="5" fillId="0" borderId="6" xfId="0" applyNumberFormat="1" applyFont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42262</v>
          </cell>
          <cell r="E2">
            <v>1.99994520748366E-2</v>
          </cell>
        </row>
        <row r="3">
          <cell r="A3" t="str">
            <v>AUD_AONIA_EOD</v>
          </cell>
          <cell r="C3">
            <v>42268</v>
          </cell>
          <cell r="E3">
            <v>1.9970747097598E-2</v>
          </cell>
        </row>
        <row r="4">
          <cell r="A4" t="str">
            <v>AUD_AONIA_EOD</v>
          </cell>
          <cell r="C4">
            <v>42275</v>
          </cell>
          <cell r="E4">
            <v>1.99580901337865E-2</v>
          </cell>
        </row>
        <row r="5">
          <cell r="A5" t="str">
            <v>AUD_AONIA_EOD</v>
          </cell>
          <cell r="C5">
            <v>42282</v>
          </cell>
          <cell r="E5">
            <v>1.9948905199358401E-2</v>
          </cell>
        </row>
        <row r="6">
          <cell r="A6" t="str">
            <v>AUD_AONIA_EOD</v>
          </cell>
          <cell r="C6">
            <v>42291</v>
          </cell>
          <cell r="E6">
            <v>1.99370959979508E-2</v>
          </cell>
        </row>
        <row r="7">
          <cell r="A7" t="str">
            <v>AUD_AONIA_EOD</v>
          </cell>
          <cell r="C7">
            <v>42321</v>
          </cell>
          <cell r="E7">
            <v>1.9755154787039601E-2</v>
          </cell>
        </row>
        <row r="8">
          <cell r="A8" t="str">
            <v>AUD_AONIA_EOD</v>
          </cell>
          <cell r="C8">
            <v>42352</v>
          </cell>
          <cell r="E8">
            <v>1.9466372066968302E-2</v>
          </cell>
        </row>
        <row r="9">
          <cell r="A9" t="str">
            <v>AUD_AONIA_EOD</v>
          </cell>
          <cell r="C9">
            <v>42382</v>
          </cell>
          <cell r="E9">
            <v>1.9261834433277301E-2</v>
          </cell>
        </row>
        <row r="10">
          <cell r="A10" t="str">
            <v>AUD_AONIA_EOD</v>
          </cell>
          <cell r="C10">
            <v>42413</v>
          </cell>
          <cell r="E10">
            <v>1.9091374697843399E-2</v>
          </cell>
        </row>
        <row r="11">
          <cell r="A11" t="str">
            <v>AUD_AONIA_EOD</v>
          </cell>
          <cell r="C11">
            <v>42443</v>
          </cell>
          <cell r="E11">
            <v>1.88860212167852E-2</v>
          </cell>
        </row>
        <row r="12">
          <cell r="A12" t="str">
            <v>AUD_AONIA_EOD</v>
          </cell>
          <cell r="C12">
            <v>42473</v>
          </cell>
          <cell r="E12">
            <v>1.8743783434555902E-2</v>
          </cell>
        </row>
        <row r="13">
          <cell r="A13" t="str">
            <v>AUD_AONIA_EOD</v>
          </cell>
          <cell r="C13">
            <v>42504</v>
          </cell>
          <cell r="E13">
            <v>1.85991625814039E-2</v>
          </cell>
        </row>
        <row r="14">
          <cell r="A14" t="str">
            <v>AUD_AONIA_EOD</v>
          </cell>
          <cell r="C14">
            <v>42534</v>
          </cell>
          <cell r="E14">
            <v>1.8459206917063299E-2</v>
          </cell>
        </row>
        <row r="15">
          <cell r="A15" t="str">
            <v>AUD_AONIA_EOD</v>
          </cell>
          <cell r="C15">
            <v>42565</v>
          </cell>
          <cell r="E15">
            <v>1.8345001798186399E-2</v>
          </cell>
        </row>
        <row r="16">
          <cell r="A16" t="str">
            <v>AUD_AONIA_EOD</v>
          </cell>
          <cell r="C16">
            <v>42595</v>
          </cell>
          <cell r="E16">
            <v>1.8236510686544E-2</v>
          </cell>
        </row>
        <row r="17">
          <cell r="A17" t="str">
            <v>AUD_AONIA_EOD</v>
          </cell>
          <cell r="C17">
            <v>42626</v>
          </cell>
          <cell r="E17">
            <v>1.8124403204513601E-2</v>
          </cell>
        </row>
        <row r="18">
          <cell r="A18" t="str">
            <v>AUD_AONIA_EOD</v>
          </cell>
          <cell r="C18">
            <v>42717</v>
          </cell>
          <cell r="E18">
            <v>1.8063918604518898E-2</v>
          </cell>
        </row>
        <row r="19">
          <cell r="A19" t="str">
            <v>AUD_AONIA_EOD</v>
          </cell>
          <cell r="C19">
            <v>42808</v>
          </cell>
          <cell r="E19">
            <v>1.8009470074306699E-2</v>
          </cell>
        </row>
        <row r="20">
          <cell r="A20" t="str">
            <v>AUD_AONIA_EOD</v>
          </cell>
          <cell r="C20">
            <v>42899</v>
          </cell>
          <cell r="E20">
            <v>1.8119192168658399E-2</v>
          </cell>
        </row>
        <row r="21">
          <cell r="A21" t="str">
            <v>AUD_AONIA_EOD</v>
          </cell>
          <cell r="C21">
            <v>42991</v>
          </cell>
          <cell r="E21">
            <v>1.8231964163614601E-2</v>
          </cell>
        </row>
        <row r="22">
          <cell r="A22" t="str">
            <v>AUD_AONIA_EOD</v>
          </cell>
          <cell r="C22">
            <v>43356</v>
          </cell>
          <cell r="E22">
            <v>1.9213727327517999E-2</v>
          </cell>
        </row>
        <row r="23">
          <cell r="A23" t="str">
            <v>AUD_AONIA_EOD</v>
          </cell>
          <cell r="C23">
            <v>43721</v>
          </cell>
          <cell r="E23">
            <v>2.0547334131440199E-2</v>
          </cell>
        </row>
        <row r="24">
          <cell r="A24" t="str">
            <v>AUD_AONIA_EOD</v>
          </cell>
          <cell r="C24">
            <v>44086</v>
          </cell>
          <cell r="E24">
            <v>2.1913417158139398E-2</v>
          </cell>
        </row>
        <row r="25">
          <cell r="A25" t="str">
            <v>AUD_BBSW_EOD</v>
          </cell>
          <cell r="C25">
            <v>42262</v>
          </cell>
          <cell r="E25">
            <v>1.99994520748366E-2</v>
          </cell>
        </row>
        <row r="26">
          <cell r="A26" t="str">
            <v>AUD_BBSW_EOD</v>
          </cell>
          <cell r="C26">
            <v>42268</v>
          </cell>
          <cell r="E26">
            <v>2.01202555501254E-2</v>
          </cell>
        </row>
        <row r="27">
          <cell r="A27" t="str">
            <v>AUD_BBSW_EOD</v>
          </cell>
          <cell r="C27">
            <v>42291</v>
          </cell>
          <cell r="E27">
            <v>2.0582580208062799E-2</v>
          </cell>
        </row>
        <row r="28">
          <cell r="A28" t="str">
            <v>AUD_BBSW_EOD</v>
          </cell>
          <cell r="C28">
            <v>42321</v>
          </cell>
          <cell r="E28">
            <v>2.10634065196642E-2</v>
          </cell>
        </row>
        <row r="29">
          <cell r="A29" t="str">
            <v>AUD_BBSW_EOD</v>
          </cell>
          <cell r="C29">
            <v>42352</v>
          </cell>
          <cell r="E29">
            <v>2.0990607319304098E-2</v>
          </cell>
        </row>
        <row r="30">
          <cell r="A30" t="str">
            <v>AUD_BBSW_EOD</v>
          </cell>
          <cell r="C30">
            <v>42443</v>
          </cell>
          <cell r="E30">
            <v>2.05973356796137E-2</v>
          </cell>
        </row>
        <row r="31">
          <cell r="A31" t="str">
            <v>AUD_BBSW_EOD</v>
          </cell>
          <cell r="C31">
            <v>42534</v>
          </cell>
          <cell r="E31">
            <v>2.02006039136658E-2</v>
          </cell>
        </row>
        <row r="32">
          <cell r="A32" t="str">
            <v>AUD_BBSW_EOD</v>
          </cell>
          <cell r="C32">
            <v>42626</v>
          </cell>
          <cell r="E32">
            <v>1.9923331124900599E-2</v>
          </cell>
        </row>
        <row r="33">
          <cell r="A33" t="str">
            <v>AUD_BBSW_EOD</v>
          </cell>
          <cell r="C33">
            <v>42808</v>
          </cell>
          <cell r="E33">
            <v>1.97080727430257E-2</v>
          </cell>
        </row>
        <row r="34">
          <cell r="A34" t="str">
            <v>AUD_BBSW_EOD</v>
          </cell>
          <cell r="C34">
            <v>42991</v>
          </cell>
          <cell r="E34">
            <v>2.0318071492321701E-2</v>
          </cell>
        </row>
        <row r="35">
          <cell r="A35" t="str">
            <v>AUD_BBSW_EOD</v>
          </cell>
          <cell r="C35">
            <v>43356</v>
          </cell>
          <cell r="E35">
            <v>2.1266833793670899E-2</v>
          </cell>
        </row>
        <row r="36">
          <cell r="A36" t="str">
            <v>AUD_BBSW_EOD</v>
          </cell>
          <cell r="C36">
            <v>43721</v>
          </cell>
          <cell r="E36">
            <v>2.3638384051734102E-2</v>
          </cell>
        </row>
        <row r="37">
          <cell r="A37" t="str">
            <v>AUD_BBSW_EOD</v>
          </cell>
          <cell r="C37">
            <v>44086</v>
          </cell>
          <cell r="E37">
            <v>2.499611634496E-2</v>
          </cell>
        </row>
        <row r="38">
          <cell r="A38" t="str">
            <v>AUD_BBSW_EOD</v>
          </cell>
          <cell r="C38">
            <v>44451</v>
          </cell>
          <cell r="E38">
            <v>2.63736649242227E-2</v>
          </cell>
        </row>
        <row r="39">
          <cell r="A39" t="str">
            <v>AUD_BBSW_EOD</v>
          </cell>
          <cell r="C39">
            <v>44816</v>
          </cell>
          <cell r="E39">
            <v>2.7751369153955999E-2</v>
          </cell>
        </row>
        <row r="40">
          <cell r="A40" t="str">
            <v>AUD_BBSW_EOD</v>
          </cell>
          <cell r="C40">
            <v>45181</v>
          </cell>
          <cell r="E40">
            <v>2.8746142840490801E-2</v>
          </cell>
        </row>
        <row r="41">
          <cell r="A41" t="str">
            <v>AUD_BBSW_EOD</v>
          </cell>
          <cell r="C41">
            <v>45546</v>
          </cell>
          <cell r="E41">
            <v>2.9738806716870202E-2</v>
          </cell>
        </row>
        <row r="42">
          <cell r="A42" t="str">
            <v>AUD_BBSW_EOD</v>
          </cell>
          <cell r="C42">
            <v>45911</v>
          </cell>
          <cell r="E42">
            <v>3.0731470593249599E-2</v>
          </cell>
        </row>
        <row r="43">
          <cell r="A43" t="str">
            <v>AUD_BBSW_EOD</v>
          </cell>
          <cell r="C43">
            <v>46641</v>
          </cell>
          <cell r="E43">
            <v>3.2274408579070997E-2</v>
          </cell>
        </row>
        <row r="44">
          <cell r="A44" t="str">
            <v>AUD_BBSW_EOD</v>
          </cell>
          <cell r="C44">
            <v>47736</v>
          </cell>
          <cell r="E44">
            <v>3.3915914092561499E-2</v>
          </cell>
        </row>
        <row r="45">
          <cell r="A45" t="str">
            <v>AUD_BBSW_EOD</v>
          </cell>
          <cell r="C45">
            <v>49561</v>
          </cell>
          <cell r="E45">
            <v>3.5316225825656501E-2</v>
          </cell>
        </row>
        <row r="46">
          <cell r="A46" t="str">
            <v>AUD_BBSW_EOD</v>
          </cell>
          <cell r="C46">
            <v>51386</v>
          </cell>
          <cell r="E46">
            <v>3.5532667006504301E-2</v>
          </cell>
        </row>
        <row r="47">
          <cell r="A47" t="str">
            <v>AUD_BBSW_EOD</v>
          </cell>
          <cell r="C47">
            <v>53211</v>
          </cell>
          <cell r="E47">
            <v>3.5054026024140199E-2</v>
          </cell>
        </row>
        <row r="48">
          <cell r="A48" t="str">
            <v>CAD_CDOR_EOD</v>
          </cell>
          <cell r="C48">
            <v>42262</v>
          </cell>
          <cell r="E48">
            <v>4.9109669620413998E-3</v>
          </cell>
        </row>
        <row r="49">
          <cell r="A49" t="str">
            <v>CAD_CDOR_EOD</v>
          </cell>
          <cell r="C49">
            <v>42268</v>
          </cell>
          <cell r="E49">
            <v>5.4587832227724403E-3</v>
          </cell>
        </row>
        <row r="50">
          <cell r="A50" t="str">
            <v>CAD_CDOR_EOD</v>
          </cell>
          <cell r="C50">
            <v>42291</v>
          </cell>
          <cell r="E50">
            <v>7.5576521944385596E-3</v>
          </cell>
        </row>
        <row r="51">
          <cell r="A51" t="str">
            <v>CAD_CDOR_EOD</v>
          </cell>
          <cell r="C51">
            <v>42321</v>
          </cell>
          <cell r="E51">
            <v>7.5462273593117999E-3</v>
          </cell>
        </row>
        <row r="52">
          <cell r="A52" t="str">
            <v>CAD_CDOR_EOD</v>
          </cell>
          <cell r="C52">
            <v>42352</v>
          </cell>
          <cell r="E52">
            <v>7.5429031132910399E-3</v>
          </cell>
        </row>
        <row r="53">
          <cell r="A53" t="str">
            <v>CAD_CDOR_EOD</v>
          </cell>
          <cell r="C53">
            <v>42443</v>
          </cell>
          <cell r="E53">
            <v>7.2669036084668298E-3</v>
          </cell>
        </row>
        <row r="54">
          <cell r="A54" t="str">
            <v>CAD_CDOR_EOD</v>
          </cell>
          <cell r="C54">
            <v>42534</v>
          </cell>
          <cell r="E54">
            <v>7.0238059339027799E-3</v>
          </cell>
        </row>
        <row r="55">
          <cell r="A55" t="str">
            <v>CAD_CDOR_EOD</v>
          </cell>
          <cell r="C55">
            <v>42626</v>
          </cell>
          <cell r="E55">
            <v>6.8891283718270201E-3</v>
          </cell>
        </row>
        <row r="56">
          <cell r="A56" t="str">
            <v>CAD_CDOR_EOD</v>
          </cell>
          <cell r="C56">
            <v>42808</v>
          </cell>
          <cell r="E56">
            <v>7.0282838006147904E-3</v>
          </cell>
        </row>
        <row r="57">
          <cell r="A57" t="str">
            <v>CAD_CDOR_EOD</v>
          </cell>
          <cell r="C57">
            <v>42991</v>
          </cell>
          <cell r="E57">
            <v>7.3714466380050596E-3</v>
          </cell>
        </row>
        <row r="58">
          <cell r="A58" t="str">
            <v>CAD_CDOR_EOD</v>
          </cell>
          <cell r="C58">
            <v>43356</v>
          </cell>
          <cell r="E58">
            <v>8.4225844804509797E-3</v>
          </cell>
        </row>
        <row r="59">
          <cell r="A59" t="str">
            <v>CAD_CDOR_EOD</v>
          </cell>
          <cell r="C59">
            <v>43721</v>
          </cell>
          <cell r="E59">
            <v>9.7218882359102008E-3</v>
          </cell>
        </row>
        <row r="60">
          <cell r="A60" t="str">
            <v>CAD_CDOR_EOD</v>
          </cell>
          <cell r="C60">
            <v>44086</v>
          </cell>
          <cell r="E60">
            <v>1.1175199296557499E-2</v>
          </cell>
        </row>
        <row r="61">
          <cell r="A61" t="str">
            <v>CAD_CDOR_EOD</v>
          </cell>
          <cell r="C61">
            <v>44451</v>
          </cell>
          <cell r="E61">
            <v>1.2855977643683099E-2</v>
          </cell>
        </row>
        <row r="62">
          <cell r="A62" t="str">
            <v>CAD_CDOR_EOD</v>
          </cell>
          <cell r="C62">
            <v>44816</v>
          </cell>
          <cell r="E62">
            <v>1.4694158355663201E-2</v>
          </cell>
        </row>
        <row r="63">
          <cell r="A63" t="str">
            <v>CAD_CDOR_EOD</v>
          </cell>
          <cell r="C63">
            <v>45181</v>
          </cell>
          <cell r="E63">
            <v>1.6376405542630298E-2</v>
          </cell>
        </row>
        <row r="64">
          <cell r="A64" t="str">
            <v>CAD_CDOR_EOD</v>
          </cell>
          <cell r="C64">
            <v>45546</v>
          </cell>
          <cell r="E64">
            <v>1.79362100656431E-2</v>
          </cell>
        </row>
        <row r="65">
          <cell r="A65" t="str">
            <v>CAD_CDOR_EOD</v>
          </cell>
          <cell r="C65">
            <v>45911</v>
          </cell>
          <cell r="E65">
            <v>1.92903462607702E-2</v>
          </cell>
        </row>
        <row r="66">
          <cell r="A66" t="str">
            <v>CAD_CDOR_EOD</v>
          </cell>
          <cell r="C66">
            <v>46641</v>
          </cell>
          <cell r="E66">
            <v>2.1690080408682699E-2</v>
          </cell>
        </row>
        <row r="67">
          <cell r="A67" t="str">
            <v>CAD_CDOR_EOD</v>
          </cell>
          <cell r="C67">
            <v>47736</v>
          </cell>
          <cell r="E67">
            <v>2.42184055610799E-2</v>
          </cell>
        </row>
        <row r="68">
          <cell r="A68" t="str">
            <v>CAD_CDOR_EOD</v>
          </cell>
          <cell r="C68">
            <v>49561</v>
          </cell>
          <cell r="E68">
            <v>2.5856779589002701E-2</v>
          </cell>
        </row>
        <row r="69">
          <cell r="A69" t="str">
            <v>CAD_CDOR_EOD</v>
          </cell>
          <cell r="C69">
            <v>51386</v>
          </cell>
          <cell r="E69">
            <v>2.6082144498664799E-2</v>
          </cell>
        </row>
        <row r="70">
          <cell r="A70" t="str">
            <v>CAD_CDOR_EOD</v>
          </cell>
          <cell r="C70">
            <v>53211</v>
          </cell>
          <cell r="E70">
            <v>2.6146955991703601E-2</v>
          </cell>
        </row>
        <row r="71">
          <cell r="A71" t="str">
            <v>CAD_CORRA_EOD</v>
          </cell>
          <cell r="C71">
            <v>42262</v>
          </cell>
          <cell r="E71">
            <v>4.9109669620413998E-3</v>
          </cell>
        </row>
        <row r="72">
          <cell r="A72" t="str">
            <v>CAD_CORRA_EOD</v>
          </cell>
          <cell r="C72">
            <v>42268</v>
          </cell>
          <cell r="E72">
            <v>4.9775619574801699E-3</v>
          </cell>
        </row>
        <row r="73">
          <cell r="A73" t="str">
            <v>CAD_CORRA_EOD</v>
          </cell>
          <cell r="C73">
            <v>42275</v>
          </cell>
          <cell r="E73">
            <v>4.9994428273611898E-3</v>
          </cell>
        </row>
        <row r="74">
          <cell r="A74" t="str">
            <v>CAD_CORRA_EOD</v>
          </cell>
          <cell r="C74">
            <v>42282</v>
          </cell>
          <cell r="E74">
            <v>5.0120214819981699E-3</v>
          </cell>
        </row>
        <row r="75">
          <cell r="A75" t="str">
            <v>CAD_CORRA_EOD</v>
          </cell>
          <cell r="C75">
            <v>42291</v>
          </cell>
          <cell r="E75">
            <v>5.0281940379600003E-3</v>
          </cell>
        </row>
        <row r="76">
          <cell r="A76" t="str">
            <v>CAD_CORRA_EOD</v>
          </cell>
          <cell r="C76">
            <v>42321</v>
          </cell>
          <cell r="E76">
            <v>4.8719112413050901E-3</v>
          </cell>
        </row>
        <row r="77">
          <cell r="A77" t="str">
            <v>CAD_CORRA_EOD</v>
          </cell>
          <cell r="C77">
            <v>42352</v>
          </cell>
          <cell r="E77">
            <v>4.7399266922016703E-3</v>
          </cell>
        </row>
        <row r="78">
          <cell r="A78" t="str">
            <v>CAD_CORRA_EOD</v>
          </cell>
          <cell r="C78">
            <v>42382</v>
          </cell>
          <cell r="E78">
            <v>4.6449061580955599E-3</v>
          </cell>
        </row>
        <row r="79">
          <cell r="A79" t="str">
            <v>CAD_CORRA_EOD</v>
          </cell>
          <cell r="C79">
            <v>42413</v>
          </cell>
          <cell r="E79">
            <v>4.5430127010656499E-3</v>
          </cell>
        </row>
        <row r="80">
          <cell r="A80" t="str">
            <v>CAD_CORRA_EOD</v>
          </cell>
          <cell r="C80">
            <v>42443</v>
          </cell>
          <cell r="E80">
            <v>4.4506698394555198E-3</v>
          </cell>
        </row>
        <row r="81">
          <cell r="A81" t="str">
            <v>CAD_CORRA_EOD</v>
          </cell>
          <cell r="C81">
            <v>42473</v>
          </cell>
          <cell r="E81">
            <v>4.3768365417404696E-3</v>
          </cell>
        </row>
        <row r="82">
          <cell r="A82" t="str">
            <v>CAD_CORRA_EOD</v>
          </cell>
          <cell r="C82">
            <v>42504</v>
          </cell>
          <cell r="E82">
            <v>4.30122823950239E-3</v>
          </cell>
        </row>
        <row r="83">
          <cell r="A83" t="str">
            <v>CAD_CORRA_EOD</v>
          </cell>
          <cell r="C83">
            <v>42534</v>
          </cell>
          <cell r="E83">
            <v>4.2428621570940496E-3</v>
          </cell>
        </row>
        <row r="84">
          <cell r="A84" t="str">
            <v>CAD_CORRA_EOD</v>
          </cell>
          <cell r="C84">
            <v>42565</v>
          </cell>
          <cell r="E84">
            <v>4.1964933613998102E-3</v>
          </cell>
        </row>
        <row r="85">
          <cell r="A85" t="str">
            <v>CAD_CORRA_EOD</v>
          </cell>
          <cell r="C85">
            <v>42595</v>
          </cell>
          <cell r="E85">
            <v>4.1569622416363101E-3</v>
          </cell>
        </row>
        <row r="86">
          <cell r="A86" t="str">
            <v>CAD_CORRA_EOD</v>
          </cell>
          <cell r="C86">
            <v>42626</v>
          </cell>
          <cell r="E86">
            <v>4.1348953226177801E-3</v>
          </cell>
        </row>
        <row r="87">
          <cell r="A87" t="str">
            <v>CAD_CORRA_EOD</v>
          </cell>
          <cell r="C87">
            <v>42717</v>
          </cell>
          <cell r="E87">
            <v>4.1887960426089596E-3</v>
          </cell>
        </row>
        <row r="88">
          <cell r="A88" t="str">
            <v>CAD_CORRA_EOD</v>
          </cell>
          <cell r="C88">
            <v>42808</v>
          </cell>
          <cell r="E88">
            <v>4.2452789605621601E-3</v>
          </cell>
        </row>
        <row r="89">
          <cell r="A89" t="str">
            <v>CAD_CORRA_EOD</v>
          </cell>
          <cell r="C89">
            <v>42899</v>
          </cell>
          <cell r="E89">
            <v>4.4515639258981797E-3</v>
          </cell>
        </row>
        <row r="90">
          <cell r="A90" t="str">
            <v>CAD_CORRA_EOD</v>
          </cell>
          <cell r="C90">
            <v>42991</v>
          </cell>
          <cell r="E90">
            <v>4.6617985170265596E-3</v>
          </cell>
        </row>
        <row r="91">
          <cell r="A91" t="str">
            <v>CAD_CORRA_EOD</v>
          </cell>
          <cell r="C91">
            <v>43356</v>
          </cell>
          <cell r="E91">
            <v>5.7029563231036796E-3</v>
          </cell>
        </row>
        <row r="92">
          <cell r="A92" t="str">
            <v>CAD_CORRA_EOD</v>
          </cell>
          <cell r="C92">
            <v>43721</v>
          </cell>
          <cell r="E92">
            <v>6.94052206478329E-3</v>
          </cell>
        </row>
        <row r="93">
          <cell r="A93" t="str">
            <v>CAD_CORRA_EOD</v>
          </cell>
          <cell r="C93">
            <v>44086</v>
          </cell>
          <cell r="E93">
            <v>8.3547938048761598E-3</v>
          </cell>
        </row>
        <row r="94">
          <cell r="A94" t="str">
            <v>CHF_LIBOR_EOD</v>
          </cell>
          <cell r="C94">
            <v>42262</v>
          </cell>
          <cell r="E94">
            <v>-7.8780016837476999E-3</v>
          </cell>
        </row>
        <row r="95">
          <cell r="A95" t="str">
            <v>CHF_LIBOR_EOD</v>
          </cell>
          <cell r="C95">
            <v>42268</v>
          </cell>
          <cell r="E95">
            <v>-8.0529262117805603E-3</v>
          </cell>
        </row>
        <row r="96">
          <cell r="A96" t="str">
            <v>CHF_LIBOR_EOD</v>
          </cell>
          <cell r="C96">
            <v>42291</v>
          </cell>
          <cell r="E96">
            <v>-8.0490421682515197E-3</v>
          </cell>
        </row>
        <row r="97">
          <cell r="A97" t="str">
            <v>CHF_LIBOR_EOD</v>
          </cell>
          <cell r="C97">
            <v>42321</v>
          </cell>
          <cell r="E97">
            <v>-7.77403836783086E-3</v>
          </cell>
        </row>
        <row r="98">
          <cell r="A98" t="str">
            <v>CHF_LIBOR_EOD</v>
          </cell>
          <cell r="C98">
            <v>42352</v>
          </cell>
          <cell r="E98">
            <v>-7.43085214477334E-3</v>
          </cell>
        </row>
        <row r="99">
          <cell r="A99" t="str">
            <v>CHF_LIBOR_EOD</v>
          </cell>
          <cell r="C99">
            <v>42443</v>
          </cell>
          <cell r="E99">
            <v>-7.4579345206163298E-3</v>
          </cell>
        </row>
        <row r="100">
          <cell r="A100" t="str">
            <v>CHF_LIBOR_EOD</v>
          </cell>
          <cell r="C100">
            <v>42534</v>
          </cell>
          <cell r="E100">
            <v>-7.5096901105396697E-3</v>
          </cell>
        </row>
        <row r="101">
          <cell r="A101" t="str">
            <v>CHF_LIBOR_EOD</v>
          </cell>
          <cell r="C101">
            <v>42626</v>
          </cell>
          <cell r="E101">
            <v>-7.5368258414787196E-3</v>
          </cell>
        </row>
        <row r="102">
          <cell r="A102" t="str">
            <v>CHF_LIBOR_EOD</v>
          </cell>
          <cell r="C102">
            <v>42808</v>
          </cell>
          <cell r="E102">
            <v>-7.2009499115293397E-3</v>
          </cell>
        </row>
        <row r="103">
          <cell r="A103" t="str">
            <v>CHF_LIBOR_EOD</v>
          </cell>
          <cell r="C103">
            <v>42991</v>
          </cell>
          <cell r="E103">
            <v>-6.46360058244438E-3</v>
          </cell>
        </row>
        <row r="104">
          <cell r="A104" t="str">
            <v>CHF_LIBOR_EOD</v>
          </cell>
          <cell r="C104">
            <v>43356</v>
          </cell>
          <cell r="E104">
            <v>-5.7268558520880601E-3</v>
          </cell>
        </row>
        <row r="105">
          <cell r="A105" t="str">
            <v>CHF_LIBOR_EOD</v>
          </cell>
          <cell r="C105">
            <v>43721</v>
          </cell>
          <cell r="E105">
            <v>-4.68310007444142E-3</v>
          </cell>
        </row>
        <row r="106">
          <cell r="A106" t="str">
            <v>CHF_LIBOR_EOD</v>
          </cell>
          <cell r="C106">
            <v>44086</v>
          </cell>
          <cell r="E106">
            <v>-3.3640993685040998E-3</v>
          </cell>
        </row>
        <row r="107">
          <cell r="A107" t="str">
            <v>CHF_LIBOR_EOD</v>
          </cell>
          <cell r="C107">
            <v>44451</v>
          </cell>
          <cell r="E107">
            <v>-1.9675165184663899E-3</v>
          </cell>
        </row>
        <row r="108">
          <cell r="A108" t="str">
            <v>CHF_LIBOR_EOD</v>
          </cell>
          <cell r="C108">
            <v>44816</v>
          </cell>
          <cell r="E108">
            <v>-6.2754288253088E-4</v>
          </cell>
        </row>
        <row r="109">
          <cell r="A109" t="str">
            <v>CHF_LIBOR_EOD</v>
          </cell>
          <cell r="C109">
            <v>45181</v>
          </cell>
          <cell r="E109">
            <v>6.2538885870147001E-4</v>
          </cell>
        </row>
        <row r="110">
          <cell r="A110" t="str">
            <v>CHF_LIBOR_EOD</v>
          </cell>
          <cell r="C110">
            <v>45546</v>
          </cell>
          <cell r="E110">
            <v>1.6652602327993299E-3</v>
          </cell>
        </row>
        <row r="111">
          <cell r="A111" t="str">
            <v>CHF_LIBOR_EOD</v>
          </cell>
          <cell r="C111">
            <v>45911</v>
          </cell>
          <cell r="E111">
            <v>2.6135085435746502E-3</v>
          </cell>
        </row>
        <row r="112">
          <cell r="A112" t="str">
            <v>CHF_LIBOR_EOD</v>
          </cell>
          <cell r="C112">
            <v>46641</v>
          </cell>
          <cell r="E112">
            <v>4.1631543187178903E-3</v>
          </cell>
        </row>
        <row r="113">
          <cell r="A113" t="str">
            <v>CHF_LIBOR_EOD</v>
          </cell>
          <cell r="C113">
            <v>47736</v>
          </cell>
          <cell r="E113">
            <v>5.8947018540644403E-3</v>
          </cell>
        </row>
        <row r="114">
          <cell r="A114" t="str">
            <v>CHF_LIBOR_EOD</v>
          </cell>
          <cell r="C114">
            <v>49561</v>
          </cell>
          <cell r="E114">
            <v>7.76164702759504E-3</v>
          </cell>
        </row>
        <row r="115">
          <cell r="A115" t="str">
            <v>CHF_LIBOR_EOD</v>
          </cell>
          <cell r="C115">
            <v>51386</v>
          </cell>
          <cell r="E115">
            <v>8.6708307606675195E-3</v>
          </cell>
        </row>
        <row r="116">
          <cell r="A116" t="str">
            <v>CHF_LIBOR_EOD</v>
          </cell>
          <cell r="C116">
            <v>53211</v>
          </cell>
          <cell r="E116">
            <v>9.3053668443264705E-3</v>
          </cell>
        </row>
        <row r="117">
          <cell r="A117" t="str">
            <v>CHF_TOIS_EOD</v>
          </cell>
          <cell r="C117">
            <v>42262</v>
          </cell>
          <cell r="E117">
            <v>-5.3736506672424902E-3</v>
          </cell>
        </row>
        <row r="118">
          <cell r="A118" t="str">
            <v>CHF_TOIS_EOD</v>
          </cell>
          <cell r="C118">
            <v>42268</v>
          </cell>
          <cell r="E118">
            <v>-5.3851224147026802E-3</v>
          </cell>
        </row>
        <row r="119">
          <cell r="A119" t="str">
            <v>CHF_TOIS_EOD</v>
          </cell>
          <cell r="C119">
            <v>42275</v>
          </cell>
          <cell r="E119">
            <v>-5.4011828611477703E-3</v>
          </cell>
        </row>
        <row r="120">
          <cell r="A120" t="str">
            <v>CHF_TOIS_EOD</v>
          </cell>
          <cell r="C120">
            <v>42282</v>
          </cell>
          <cell r="E120">
            <v>-5.41724330759285E-3</v>
          </cell>
        </row>
        <row r="121">
          <cell r="A121" t="str">
            <v>CHF_TOIS_EOD</v>
          </cell>
          <cell r="C121">
            <v>42291</v>
          </cell>
          <cell r="E121">
            <v>-5.4378924530222496E-3</v>
          </cell>
        </row>
        <row r="122">
          <cell r="A122" t="str">
            <v>CHF_TOIS_EOD</v>
          </cell>
          <cell r="C122">
            <v>42321</v>
          </cell>
          <cell r="E122">
            <v>-5.53622338332672E-3</v>
          </cell>
        </row>
        <row r="123">
          <cell r="A123" t="str">
            <v>CHF_TOIS_EOD</v>
          </cell>
          <cell r="C123">
            <v>42352</v>
          </cell>
          <cell r="E123">
            <v>-5.6283303566584597E-3</v>
          </cell>
        </row>
        <row r="124">
          <cell r="A124" t="str">
            <v>CHF_TOIS_EOD</v>
          </cell>
          <cell r="C124">
            <v>42382</v>
          </cell>
          <cell r="E124">
            <v>-5.6504500734980501E-3</v>
          </cell>
        </row>
        <row r="125">
          <cell r="A125" t="str">
            <v>CHF_TOIS_EOD</v>
          </cell>
          <cell r="C125">
            <v>42413</v>
          </cell>
          <cell r="E125">
            <v>-5.6574850353459999E-3</v>
          </cell>
        </row>
        <row r="126">
          <cell r="A126" t="str">
            <v>CHF_TOIS_EOD</v>
          </cell>
          <cell r="C126">
            <v>42443</v>
          </cell>
          <cell r="E126">
            <v>-5.7603409624690403E-3</v>
          </cell>
        </row>
        <row r="127">
          <cell r="A127" t="str">
            <v>CHF_TOIS_EOD</v>
          </cell>
          <cell r="C127">
            <v>42473</v>
          </cell>
          <cell r="E127">
            <v>-5.7469451953912403E-3</v>
          </cell>
        </row>
        <row r="128">
          <cell r="A128" t="str">
            <v>CHF_TOIS_EOD</v>
          </cell>
          <cell r="C128">
            <v>42504</v>
          </cell>
          <cell r="E128">
            <v>-5.7779173533076397E-3</v>
          </cell>
        </row>
        <row r="129">
          <cell r="A129" t="str">
            <v>CHF_TOIS_EOD</v>
          </cell>
          <cell r="C129">
            <v>42534</v>
          </cell>
          <cell r="E129">
            <v>-5.8437594749423004E-3</v>
          </cell>
        </row>
        <row r="130">
          <cell r="A130" t="str">
            <v>CHF_TOIS_EOD</v>
          </cell>
          <cell r="C130">
            <v>42565</v>
          </cell>
          <cell r="E130">
            <v>-5.8267905735079504E-3</v>
          </cell>
        </row>
        <row r="131">
          <cell r="A131" t="str">
            <v>CHF_TOIS_EOD</v>
          </cell>
          <cell r="C131">
            <v>42595</v>
          </cell>
          <cell r="E131">
            <v>-5.8119461987527696E-3</v>
          </cell>
        </row>
        <row r="132">
          <cell r="A132" t="str">
            <v>CHF_TOIS_EOD</v>
          </cell>
          <cell r="C132">
            <v>42626</v>
          </cell>
          <cell r="E132">
            <v>-5.8747204063021603E-3</v>
          </cell>
        </row>
        <row r="133">
          <cell r="A133" t="str">
            <v>CHF_TOIS_EOD</v>
          </cell>
          <cell r="C133">
            <v>42717</v>
          </cell>
          <cell r="E133">
            <v>-5.8926340489895198E-3</v>
          </cell>
        </row>
        <row r="134">
          <cell r="A134" t="str">
            <v>CHF_TOIS_EOD</v>
          </cell>
          <cell r="C134">
            <v>42808</v>
          </cell>
          <cell r="E134">
            <v>-5.8830837404004804E-3</v>
          </cell>
        </row>
        <row r="135">
          <cell r="A135" t="str">
            <v>CHF_TOIS_EOD</v>
          </cell>
          <cell r="C135">
            <v>42899</v>
          </cell>
          <cell r="E135">
            <v>-5.8351107545690896E-3</v>
          </cell>
        </row>
        <row r="136">
          <cell r="A136" t="str">
            <v>CHF_TOIS_EOD</v>
          </cell>
          <cell r="C136">
            <v>42991</v>
          </cell>
          <cell r="E136">
            <v>-5.7443375505806197E-3</v>
          </cell>
        </row>
        <row r="137">
          <cell r="A137" t="str">
            <v>CHF_TOIS_EOD</v>
          </cell>
          <cell r="C137">
            <v>43356</v>
          </cell>
          <cell r="E137">
            <v>-5.3039710292038999E-3</v>
          </cell>
        </row>
        <row r="138">
          <cell r="A138" t="str">
            <v>CHF_TOIS_EOD</v>
          </cell>
          <cell r="C138">
            <v>43721</v>
          </cell>
          <cell r="E138">
            <v>-4.6367677460833097E-3</v>
          </cell>
        </row>
        <row r="139">
          <cell r="A139" t="str">
            <v>CHF_TOIS_EOD</v>
          </cell>
          <cell r="C139">
            <v>44086</v>
          </cell>
          <cell r="E139">
            <v>-3.9053176249084099E-3</v>
          </cell>
        </row>
        <row r="140">
          <cell r="A140" t="str">
            <v>CHF_TOIS_EOD</v>
          </cell>
          <cell r="C140">
            <v>44451</v>
          </cell>
          <cell r="E140">
            <v>-2.7197463197171198E-3</v>
          </cell>
        </row>
        <row r="141">
          <cell r="A141" t="str">
            <v>CHF_TOIS_EOD</v>
          </cell>
          <cell r="C141">
            <v>44816</v>
          </cell>
          <cell r="E141">
            <v>-1.5499098713793E-3</v>
          </cell>
        </row>
        <row r="142">
          <cell r="A142" t="str">
            <v>CHF_TOIS_EOD</v>
          </cell>
          <cell r="C142">
            <v>45181</v>
          </cell>
          <cell r="E142">
            <v>-4.8214880739135999E-4</v>
          </cell>
        </row>
        <row r="143">
          <cell r="A143" t="str">
            <v>CHF_TOIS_EOD</v>
          </cell>
          <cell r="C143">
            <v>45546</v>
          </cell>
          <cell r="E143">
            <v>4.9669520313081004E-4</v>
          </cell>
        </row>
        <row r="144">
          <cell r="A144" t="str">
            <v>CHF_TOIS_EOD</v>
          </cell>
          <cell r="C144">
            <v>45911</v>
          </cell>
          <cell r="E144">
            <v>1.37422406370377E-3</v>
          </cell>
        </row>
        <row r="145">
          <cell r="A145" t="str">
            <v>CHF_TOIS_EOD</v>
          </cell>
          <cell r="C145">
            <v>46641</v>
          </cell>
          <cell r="E145">
            <v>3.0370669245798798E-3</v>
          </cell>
        </row>
        <row r="146">
          <cell r="A146" t="str">
            <v>CHF_TOIS_EOD</v>
          </cell>
          <cell r="C146">
            <v>47736</v>
          </cell>
          <cell r="E146">
            <v>4.8787412446210801E-3</v>
          </cell>
        </row>
        <row r="147">
          <cell r="A147" t="str">
            <v>CHF_TOIS_EOD</v>
          </cell>
          <cell r="C147">
            <v>49561</v>
          </cell>
          <cell r="E147">
            <v>6.9118004010484402E-3</v>
          </cell>
        </row>
        <row r="148">
          <cell r="A148" t="str">
            <v>CHF_TOIS_EOD</v>
          </cell>
          <cell r="C148">
            <v>51386</v>
          </cell>
          <cell r="E148">
            <v>7.8783791613607195E-3</v>
          </cell>
        </row>
        <row r="149">
          <cell r="A149" t="str">
            <v>CHF_TOIS_EOD</v>
          </cell>
          <cell r="C149">
            <v>53211</v>
          </cell>
          <cell r="E149">
            <v>8.4089712948223292E-3</v>
          </cell>
        </row>
        <row r="150">
          <cell r="A150" t="str">
            <v>CZK_PRIBOR_EOD</v>
          </cell>
          <cell r="C150">
            <v>42262</v>
          </cell>
          <cell r="E150">
            <v>1.4194416844029499E-3</v>
          </cell>
        </row>
        <row r="151">
          <cell r="A151" t="str">
            <v>CZK_PRIBOR_EOD</v>
          </cell>
          <cell r="C151">
            <v>42268</v>
          </cell>
          <cell r="E151">
            <v>1.4194324845028801E-3</v>
          </cell>
        </row>
        <row r="152">
          <cell r="A152" t="str">
            <v>CZK_PRIBOR_EOD</v>
          </cell>
          <cell r="C152">
            <v>42291</v>
          </cell>
          <cell r="E152">
            <v>1.94001840724313E-3</v>
          </cell>
        </row>
        <row r="153">
          <cell r="A153" t="str">
            <v>CZK_PRIBOR_EOD</v>
          </cell>
          <cell r="C153">
            <v>42321</v>
          </cell>
          <cell r="E153">
            <v>2.3608864864706198E-3</v>
          </cell>
        </row>
        <row r="154">
          <cell r="A154" t="str">
            <v>CZK_PRIBOR_EOD</v>
          </cell>
          <cell r="C154">
            <v>42352</v>
          </cell>
          <cell r="E154">
            <v>2.9653198599147602E-3</v>
          </cell>
        </row>
        <row r="155">
          <cell r="A155" t="str">
            <v>CZK_PRIBOR_EOD</v>
          </cell>
          <cell r="C155">
            <v>42443</v>
          </cell>
          <cell r="E155">
            <v>2.7774781781818299E-3</v>
          </cell>
        </row>
        <row r="156">
          <cell r="A156" t="str">
            <v>CZK_PRIBOR_EOD</v>
          </cell>
          <cell r="C156">
            <v>42534</v>
          </cell>
          <cell r="E156">
            <v>2.5198480464807401E-3</v>
          </cell>
        </row>
        <row r="157">
          <cell r="A157" t="str">
            <v>CZK_PRIBOR_EOD</v>
          </cell>
          <cell r="C157">
            <v>42626</v>
          </cell>
          <cell r="E157">
            <v>2.3270600402114099E-3</v>
          </cell>
        </row>
        <row r="158">
          <cell r="A158" t="str">
            <v>CZK_PRIBOR_EOD</v>
          </cell>
          <cell r="C158">
            <v>42808</v>
          </cell>
          <cell r="E158">
            <v>2.4468729398259598E-3</v>
          </cell>
        </row>
        <row r="159">
          <cell r="A159" t="str">
            <v>CZK_PRIBOR_EOD</v>
          </cell>
          <cell r="C159">
            <v>42991</v>
          </cell>
          <cell r="E159">
            <v>2.5757136023285701E-3</v>
          </cell>
        </row>
        <row r="160">
          <cell r="A160" t="str">
            <v>CZK_PRIBOR_EOD</v>
          </cell>
          <cell r="C160">
            <v>43356</v>
          </cell>
          <cell r="E160">
            <v>3.1308879032215199E-3</v>
          </cell>
        </row>
        <row r="161">
          <cell r="A161" t="str">
            <v>CZK_PRIBOR_EOD</v>
          </cell>
          <cell r="C161">
            <v>43721</v>
          </cell>
          <cell r="E161">
            <v>3.97654971706295E-3</v>
          </cell>
        </row>
        <row r="162">
          <cell r="A162" t="str">
            <v>CZK_PRIBOR_EOD</v>
          </cell>
          <cell r="C162">
            <v>44086</v>
          </cell>
          <cell r="E162">
            <v>4.90735777831359E-3</v>
          </cell>
        </row>
        <row r="163">
          <cell r="A163" t="str">
            <v>CZK_PRIBOR_EOD</v>
          </cell>
          <cell r="C163">
            <v>44451</v>
          </cell>
          <cell r="E163">
            <v>5.9424638969122201E-3</v>
          </cell>
        </row>
        <row r="164">
          <cell r="A164" t="str">
            <v>CZK_PRIBOR_EOD</v>
          </cell>
          <cell r="C164">
            <v>44816</v>
          </cell>
          <cell r="E164">
            <v>6.9777713432863696E-3</v>
          </cell>
        </row>
        <row r="165">
          <cell r="A165" t="str">
            <v>CZK_PRIBOR_EOD</v>
          </cell>
          <cell r="C165">
            <v>45181</v>
          </cell>
          <cell r="E165">
            <v>8.1295855982015802E-3</v>
          </cell>
        </row>
        <row r="166">
          <cell r="A166" t="str">
            <v>CZK_PRIBOR_EOD</v>
          </cell>
          <cell r="C166">
            <v>45546</v>
          </cell>
          <cell r="E166">
            <v>9.2103043053552193E-3</v>
          </cell>
        </row>
        <row r="167">
          <cell r="A167" t="str">
            <v>CZK_PRIBOR_EOD</v>
          </cell>
          <cell r="C167">
            <v>45911</v>
          </cell>
          <cell r="E167">
            <v>1.0243575330758699E-2</v>
          </cell>
        </row>
        <row r="168">
          <cell r="A168" t="str">
            <v>CZK_PRIBOR_EOD</v>
          </cell>
          <cell r="C168">
            <v>46641</v>
          </cell>
          <cell r="E168">
            <v>1.18798985180403E-2</v>
          </cell>
        </row>
        <row r="169">
          <cell r="A169" t="str">
            <v>CZK_PRIBOR_EOD</v>
          </cell>
          <cell r="C169">
            <v>47736</v>
          </cell>
          <cell r="E169">
            <v>1.3799666220751799E-2</v>
          </cell>
        </row>
        <row r="170">
          <cell r="A170" t="str">
            <v>CZK_PRIBOR_EOD</v>
          </cell>
          <cell r="C170">
            <v>49561</v>
          </cell>
          <cell r="E170">
            <v>1.5450399651622501E-2</v>
          </cell>
        </row>
        <row r="171">
          <cell r="A171" t="str">
            <v>CZK_PRIBOR_EOD</v>
          </cell>
          <cell r="C171">
            <v>51386</v>
          </cell>
          <cell r="E171">
            <v>1.4960758668904801E-2</v>
          </cell>
        </row>
        <row r="172">
          <cell r="A172" t="str">
            <v>CZK_PRIBOR_EOD</v>
          </cell>
          <cell r="C172">
            <v>53211</v>
          </cell>
          <cell r="E172">
            <v>1.48976776091094E-2</v>
          </cell>
        </row>
        <row r="173">
          <cell r="A173" t="str">
            <v>DKK_CIBOR_EOD</v>
          </cell>
          <cell r="C173">
            <v>42262</v>
          </cell>
          <cell r="E173">
            <v>-9.0034443762727397E-3</v>
          </cell>
        </row>
        <row r="174">
          <cell r="A174" t="str">
            <v>DKK_CIBOR_EOD</v>
          </cell>
          <cell r="C174">
            <v>42268</v>
          </cell>
          <cell r="E174">
            <v>-3.8432930502334001E-3</v>
          </cell>
        </row>
        <row r="175">
          <cell r="A175" t="str">
            <v>DKK_CIBOR_EOD</v>
          </cell>
          <cell r="C175">
            <v>42291</v>
          </cell>
          <cell r="E175">
            <v>-2.1681057318367501E-3</v>
          </cell>
        </row>
        <row r="176">
          <cell r="A176" t="str">
            <v>DKK_CIBOR_EOD</v>
          </cell>
          <cell r="C176">
            <v>42321</v>
          </cell>
          <cell r="E176">
            <v>-1.0047561561716499E-3</v>
          </cell>
        </row>
        <row r="177">
          <cell r="A177" t="str">
            <v>DKK_CIBOR_EOD</v>
          </cell>
          <cell r="C177">
            <v>42352</v>
          </cell>
          <cell r="E177">
            <v>-2.6061771732301998E-4</v>
          </cell>
        </row>
        <row r="178">
          <cell r="A178" t="str">
            <v>DKK_CIBOR_EOD</v>
          </cell>
          <cell r="C178">
            <v>42443</v>
          </cell>
          <cell r="E178">
            <v>4.9687602231561999E-4</v>
          </cell>
        </row>
        <row r="179">
          <cell r="A179" t="str">
            <v>DKK_CIBOR_EOD</v>
          </cell>
          <cell r="C179">
            <v>42534</v>
          </cell>
          <cell r="E179">
            <v>8.6851678625751E-4</v>
          </cell>
        </row>
        <row r="180">
          <cell r="A180" t="str">
            <v>DKK_CIBOR_EOD</v>
          </cell>
          <cell r="C180">
            <v>42626</v>
          </cell>
          <cell r="E180">
            <v>1.1346010088526201E-3</v>
          </cell>
        </row>
        <row r="181">
          <cell r="A181" t="str">
            <v>DKK_CIBOR_EOD</v>
          </cell>
          <cell r="C181">
            <v>42808</v>
          </cell>
          <cell r="E181">
            <v>1.5997122455261199E-3</v>
          </cell>
        </row>
        <row r="182">
          <cell r="A182" t="str">
            <v>DKK_CIBOR_EOD</v>
          </cell>
          <cell r="C182">
            <v>42991</v>
          </cell>
          <cell r="E182">
            <v>3.12015621911151E-3</v>
          </cell>
        </row>
        <row r="183">
          <cell r="A183" t="str">
            <v>DKK_CIBOR_EOD</v>
          </cell>
          <cell r="C183">
            <v>43356</v>
          </cell>
          <cell r="E183">
            <v>4.18552934582175E-3</v>
          </cell>
        </row>
        <row r="184">
          <cell r="A184" t="str">
            <v>DKK_CIBOR_EOD</v>
          </cell>
          <cell r="C184">
            <v>43721</v>
          </cell>
          <cell r="E184">
            <v>5.4820123502141403E-3</v>
          </cell>
        </row>
        <row r="185">
          <cell r="A185" t="str">
            <v>DKK_CIBOR_EOD</v>
          </cell>
          <cell r="C185">
            <v>44086</v>
          </cell>
          <cell r="E185">
            <v>6.9107790174745502E-3</v>
          </cell>
        </row>
        <row r="186">
          <cell r="A186" t="str">
            <v>DKK_CIBOR_EOD</v>
          </cell>
          <cell r="C186">
            <v>44451</v>
          </cell>
          <cell r="E186">
            <v>8.2714578510458703E-3</v>
          </cell>
        </row>
        <row r="187">
          <cell r="A187" t="str">
            <v>DKK_CIBOR_EOD</v>
          </cell>
          <cell r="C187">
            <v>44816</v>
          </cell>
          <cell r="E187">
            <v>9.6818984734951697E-3</v>
          </cell>
        </row>
        <row r="188">
          <cell r="A188" t="str">
            <v>DKK_CIBOR_EOD</v>
          </cell>
          <cell r="C188">
            <v>45181</v>
          </cell>
          <cell r="E188">
            <v>1.1058368324269201E-2</v>
          </cell>
        </row>
        <row r="189">
          <cell r="A189" t="str">
            <v>DKK_CIBOR_EOD</v>
          </cell>
          <cell r="C189">
            <v>45546</v>
          </cell>
          <cell r="E189">
            <v>1.23347894255909E-2</v>
          </cell>
        </row>
        <row r="190">
          <cell r="A190" t="str">
            <v>DKK_CIBOR_EOD</v>
          </cell>
          <cell r="C190">
            <v>45911</v>
          </cell>
          <cell r="E190">
            <v>1.3475795240129901E-2</v>
          </cell>
        </row>
        <row r="191">
          <cell r="A191" t="str">
            <v>DKK_CIBOR_EOD</v>
          </cell>
          <cell r="C191">
            <v>46641</v>
          </cell>
          <cell r="E191">
            <v>1.54038862649155E-2</v>
          </cell>
        </row>
        <row r="192">
          <cell r="A192" t="str">
            <v>DKK_CIBOR_EOD</v>
          </cell>
          <cell r="C192">
            <v>47736</v>
          </cell>
          <cell r="E192">
            <v>1.7418037833425399E-2</v>
          </cell>
        </row>
        <row r="193">
          <cell r="A193" t="str">
            <v>DKK_CIBOR_EOD</v>
          </cell>
          <cell r="C193">
            <v>49561</v>
          </cell>
          <cell r="E193">
            <v>1.90881023320543E-2</v>
          </cell>
        </row>
        <row r="194">
          <cell r="A194" t="str">
            <v>DKK_CIBOR_EOD</v>
          </cell>
          <cell r="C194">
            <v>51386</v>
          </cell>
          <cell r="E194">
            <v>1.9378704780410799E-2</v>
          </cell>
        </row>
        <row r="195">
          <cell r="A195" t="str">
            <v>DKK_CIBOR_EOD</v>
          </cell>
          <cell r="C195">
            <v>53211</v>
          </cell>
          <cell r="E195">
            <v>1.93447612573634E-2</v>
          </cell>
        </row>
        <row r="196">
          <cell r="A196" t="str">
            <v>EUR_EONIA_EOD</v>
          </cell>
          <cell r="C196">
            <v>42262</v>
          </cell>
          <cell r="E196">
            <v>-1.41944720449176E-3</v>
          </cell>
        </row>
        <row r="197">
          <cell r="A197" t="str">
            <v>EUR_EONIA_EOD</v>
          </cell>
          <cell r="C197">
            <v>42268</v>
          </cell>
          <cell r="E197">
            <v>-1.37439348472548E-3</v>
          </cell>
        </row>
        <row r="198">
          <cell r="A198" t="str">
            <v>EUR_EONIA_EOD</v>
          </cell>
          <cell r="C198">
            <v>42275</v>
          </cell>
          <cell r="E198">
            <v>-1.3697624206183701E-3</v>
          </cell>
        </row>
        <row r="199">
          <cell r="A199" t="str">
            <v>EUR_EONIA_EOD</v>
          </cell>
          <cell r="C199">
            <v>42282</v>
          </cell>
          <cell r="E199">
            <v>-1.3737536423246699E-3</v>
          </cell>
        </row>
        <row r="200">
          <cell r="A200" t="str">
            <v>EUR_EONIA_EOD</v>
          </cell>
          <cell r="C200">
            <v>42291</v>
          </cell>
          <cell r="E200">
            <v>-1.3278986648454401E-3</v>
          </cell>
        </row>
        <row r="201">
          <cell r="A201" t="str">
            <v>EUR_EONIA_EOD</v>
          </cell>
          <cell r="C201">
            <v>42321</v>
          </cell>
          <cell r="E201">
            <v>-1.3473964795400299E-3</v>
          </cell>
        </row>
        <row r="202">
          <cell r="A202" t="str">
            <v>EUR_EONIA_EOD</v>
          </cell>
          <cell r="C202">
            <v>42352</v>
          </cell>
          <cell r="E202">
            <v>-1.3317387924527801E-3</v>
          </cell>
        </row>
        <row r="203">
          <cell r="A203" t="str">
            <v>EUR_EONIA_EOD</v>
          </cell>
          <cell r="C203">
            <v>42382</v>
          </cell>
          <cell r="E203">
            <v>-1.3585899749399401E-3</v>
          </cell>
        </row>
        <row r="204">
          <cell r="A204" t="str">
            <v>EUR_EONIA_EOD</v>
          </cell>
          <cell r="C204">
            <v>42413</v>
          </cell>
          <cell r="E204">
            <v>-1.3848657267867099E-3</v>
          </cell>
        </row>
        <row r="205">
          <cell r="A205" t="str">
            <v>EUR_EONIA_EOD</v>
          </cell>
          <cell r="C205">
            <v>42443</v>
          </cell>
          <cell r="E205">
            <v>-1.4001722581493501E-3</v>
          </cell>
        </row>
        <row r="206">
          <cell r="A206" t="str">
            <v>EUR_EONIA_EOD</v>
          </cell>
          <cell r="C206">
            <v>42473</v>
          </cell>
          <cell r="E206">
            <v>-1.4246321015731901E-3</v>
          </cell>
        </row>
        <row r="207">
          <cell r="A207" t="str">
            <v>EUR_EONIA_EOD</v>
          </cell>
          <cell r="C207">
            <v>42504</v>
          </cell>
          <cell r="E207">
            <v>-1.43942638755926E-3</v>
          </cell>
        </row>
        <row r="208">
          <cell r="A208" t="str">
            <v>EUR_EONIA_EOD</v>
          </cell>
          <cell r="C208">
            <v>42534</v>
          </cell>
          <cell r="E208">
            <v>-1.45512741520518E-3</v>
          </cell>
        </row>
        <row r="209">
          <cell r="A209" t="str">
            <v>EUR_EONIA_EOD</v>
          </cell>
          <cell r="C209">
            <v>42565</v>
          </cell>
          <cell r="E209">
            <v>-1.4766837513750001E-3</v>
          </cell>
        </row>
        <row r="210">
          <cell r="A210" t="str">
            <v>EUR_EONIA_EOD</v>
          </cell>
          <cell r="C210">
            <v>42595</v>
          </cell>
          <cell r="E210">
            <v>-1.50791984522628E-3</v>
          </cell>
        </row>
        <row r="211">
          <cell r="A211" t="str">
            <v>EUR_EONIA_EOD</v>
          </cell>
          <cell r="C211">
            <v>42626</v>
          </cell>
          <cell r="E211">
            <v>-1.5843008846842901E-3</v>
          </cell>
        </row>
        <row r="212">
          <cell r="A212" t="str">
            <v>EUR_EONIA_EOD</v>
          </cell>
          <cell r="C212">
            <v>42717</v>
          </cell>
          <cell r="E212">
            <v>-1.5611597265658E-3</v>
          </cell>
        </row>
        <row r="213">
          <cell r="A213" t="str">
            <v>EUR_EONIA_EOD</v>
          </cell>
          <cell r="C213">
            <v>42808</v>
          </cell>
          <cell r="E213">
            <v>-1.53049425635371E-3</v>
          </cell>
        </row>
        <row r="214">
          <cell r="A214" t="str">
            <v>EUR_EONIA_EOD</v>
          </cell>
          <cell r="C214">
            <v>42899</v>
          </cell>
          <cell r="E214">
            <v>-1.5266797976517801E-3</v>
          </cell>
        </row>
        <row r="215">
          <cell r="A215" t="str">
            <v>EUR_EONIA_EOD</v>
          </cell>
          <cell r="C215">
            <v>42991</v>
          </cell>
          <cell r="E215">
            <v>-1.44537701152268E-3</v>
          </cell>
        </row>
        <row r="216">
          <cell r="A216" t="str">
            <v>EUR_EONIA_EOD</v>
          </cell>
          <cell r="C216">
            <v>43356</v>
          </cell>
          <cell r="E216">
            <v>-9.6512098845590001E-4</v>
          </cell>
        </row>
        <row r="217">
          <cell r="A217" t="str">
            <v>EUR_EONIA_EOD</v>
          </cell>
          <cell r="C217">
            <v>43721</v>
          </cell>
          <cell r="E217">
            <v>-7.9329047251100004E-5</v>
          </cell>
        </row>
        <row r="218">
          <cell r="A218" t="str">
            <v>EUR_EONIA_EOD</v>
          </cell>
          <cell r="C218">
            <v>44086</v>
          </cell>
          <cell r="E218">
            <v>1.0582647831403199E-3</v>
          </cell>
        </row>
        <row r="219">
          <cell r="A219" t="str">
            <v>EUR_EONIA_EOD</v>
          </cell>
          <cell r="C219">
            <v>44451</v>
          </cell>
          <cell r="E219">
            <v>2.3947863005612498E-3</v>
          </cell>
        </row>
        <row r="220">
          <cell r="A220" t="str">
            <v>EUR_EONIA_EOD</v>
          </cell>
          <cell r="C220">
            <v>44816</v>
          </cell>
          <cell r="E220">
            <v>3.8026393404898499E-3</v>
          </cell>
        </row>
        <row r="221">
          <cell r="A221" t="str">
            <v>EUR_EONIA_EOD</v>
          </cell>
          <cell r="C221">
            <v>45181</v>
          </cell>
          <cell r="E221">
            <v>5.2012754555949003E-3</v>
          </cell>
        </row>
        <row r="222">
          <cell r="A222" t="str">
            <v>EUR_EONIA_EOD</v>
          </cell>
          <cell r="C222">
            <v>45546</v>
          </cell>
          <cell r="E222">
            <v>6.5074269525538502E-3</v>
          </cell>
        </row>
        <row r="223">
          <cell r="A223" t="str">
            <v>EUR_EONIA_EOD</v>
          </cell>
          <cell r="C223">
            <v>45911</v>
          </cell>
          <cell r="E223">
            <v>7.7069916056068302E-3</v>
          </cell>
        </row>
        <row r="224">
          <cell r="A224" t="str">
            <v>EUR_EONIA_EOD</v>
          </cell>
          <cell r="C224">
            <v>46641</v>
          </cell>
          <cell r="E224">
            <v>9.7779878546789007E-3</v>
          </cell>
        </row>
        <row r="225">
          <cell r="A225" t="str">
            <v>EUR_EONIA_EOD</v>
          </cell>
          <cell r="C225">
            <v>47736</v>
          </cell>
          <cell r="E225">
            <v>1.2013756694183799E-2</v>
          </cell>
        </row>
        <row r="226">
          <cell r="A226" t="str">
            <v>EUR_EONIA_EOD</v>
          </cell>
          <cell r="C226">
            <v>49561</v>
          </cell>
          <cell r="E226">
            <v>1.4056491489867999E-2</v>
          </cell>
        </row>
        <row r="227">
          <cell r="A227" t="str">
            <v>EUR_EONIA_EOD</v>
          </cell>
          <cell r="C227">
            <v>51386</v>
          </cell>
          <cell r="E227">
            <v>1.4734672554913101E-2</v>
          </cell>
        </row>
        <row r="228">
          <cell r="A228" t="str">
            <v>EUR_EONIA_EOD</v>
          </cell>
          <cell r="C228">
            <v>53211</v>
          </cell>
          <cell r="E228">
            <v>1.4995791236515101E-2</v>
          </cell>
        </row>
        <row r="229">
          <cell r="A229" t="str">
            <v>EUR_EONIA_EOD</v>
          </cell>
          <cell r="C229">
            <v>55036</v>
          </cell>
          <cell r="E229">
            <v>1.51391851982442E-2</v>
          </cell>
        </row>
        <row r="230">
          <cell r="A230" t="str">
            <v>EUR_EONIA_EOD</v>
          </cell>
          <cell r="C230">
            <v>56861</v>
          </cell>
          <cell r="E230">
            <v>1.5281814947135401E-2</v>
          </cell>
        </row>
        <row r="231">
          <cell r="A231" t="str">
            <v>EUR_EONIA_EOD</v>
          </cell>
          <cell r="C231">
            <v>58686</v>
          </cell>
          <cell r="E231">
            <v>1.50532672941475E-2</v>
          </cell>
        </row>
        <row r="232">
          <cell r="A232" t="str">
            <v>EUR_EONIA_EOD</v>
          </cell>
          <cell r="C232">
            <v>60511</v>
          </cell>
          <cell r="E232">
            <v>1.4822262868505E-2</v>
          </cell>
        </row>
        <row r="233">
          <cell r="A233" t="str">
            <v>EUR_EURIBOR_EOD</v>
          </cell>
          <cell r="C233">
            <v>42262</v>
          </cell>
          <cell r="E233">
            <v>-1.31805793539245E-3</v>
          </cell>
        </row>
        <row r="234">
          <cell r="A234" t="str">
            <v>EUR_EURIBOR_EOD</v>
          </cell>
          <cell r="C234">
            <v>42268</v>
          </cell>
          <cell r="E234">
            <v>-1.41945749755589E-3</v>
          </cell>
        </row>
        <row r="235">
          <cell r="A235" t="str">
            <v>EUR_EURIBOR_EOD</v>
          </cell>
          <cell r="C235">
            <v>42291</v>
          </cell>
          <cell r="E235">
            <v>-1.1047939265202999E-3</v>
          </cell>
        </row>
        <row r="236">
          <cell r="A236" t="str">
            <v>EUR_EURIBOR_EOD</v>
          </cell>
          <cell r="C236">
            <v>42321</v>
          </cell>
          <cell r="E236">
            <v>-7.0008525900516001E-4</v>
          </cell>
        </row>
        <row r="237">
          <cell r="A237" t="str">
            <v>EUR_EURIBOR_EOD</v>
          </cell>
          <cell r="C237">
            <v>42352</v>
          </cell>
          <cell r="E237">
            <v>-4.2235518478634998E-4</v>
          </cell>
        </row>
        <row r="238">
          <cell r="A238" t="str">
            <v>EUR_EURIBOR_EOD</v>
          </cell>
          <cell r="C238">
            <v>42443</v>
          </cell>
          <cell r="E238">
            <v>-4.0693366371145E-4</v>
          </cell>
        </row>
        <row r="239">
          <cell r="A239" t="str">
            <v>EUR_EURIBOR_EOD</v>
          </cell>
          <cell r="C239">
            <v>42534</v>
          </cell>
          <cell r="E239">
            <v>-4.0947183800903999E-4</v>
          </cell>
        </row>
        <row r="240">
          <cell r="A240" t="str">
            <v>EUR_EURIBOR_EOD</v>
          </cell>
          <cell r="C240">
            <v>42626</v>
          </cell>
          <cell r="E240">
            <v>-4.1248918021361003E-4</v>
          </cell>
        </row>
        <row r="241">
          <cell r="A241" t="str">
            <v>EUR_EURIBOR_EOD</v>
          </cell>
          <cell r="C241">
            <v>42808</v>
          </cell>
          <cell r="E241">
            <v>-3.5744071128344002E-4</v>
          </cell>
        </row>
        <row r="242">
          <cell r="A242" t="str">
            <v>EUR_EURIBOR_EOD</v>
          </cell>
          <cell r="C242">
            <v>42991</v>
          </cell>
          <cell r="E242">
            <v>-2.0440894086103001E-4</v>
          </cell>
        </row>
        <row r="243">
          <cell r="A243" t="str">
            <v>EUR_EURIBOR_EOD</v>
          </cell>
          <cell r="C243">
            <v>43356</v>
          </cell>
          <cell r="E243">
            <v>3.8179840241515998E-4</v>
          </cell>
        </row>
        <row r="244">
          <cell r="A244" t="str">
            <v>EUR_EURIBOR_EOD</v>
          </cell>
          <cell r="C244">
            <v>43721</v>
          </cell>
          <cell r="E244">
            <v>2.4342718275586601E-3</v>
          </cell>
        </row>
        <row r="245">
          <cell r="A245" t="str">
            <v>EUR_EURIBOR_EOD</v>
          </cell>
          <cell r="C245">
            <v>44086</v>
          </cell>
          <cell r="E245">
            <v>3.6548220148719299E-3</v>
          </cell>
        </row>
        <row r="246">
          <cell r="A246" t="str">
            <v>EUR_EURIBOR_EOD</v>
          </cell>
          <cell r="C246">
            <v>44451</v>
          </cell>
          <cell r="E246">
            <v>4.9764471855766696E-3</v>
          </cell>
        </row>
        <row r="247">
          <cell r="A247" t="str">
            <v>EUR_EURIBOR_EOD</v>
          </cell>
          <cell r="C247">
            <v>44816</v>
          </cell>
          <cell r="E247">
            <v>6.35613878664734E-3</v>
          </cell>
        </row>
        <row r="248">
          <cell r="A248" t="str">
            <v>EUR_EURIBOR_EOD</v>
          </cell>
          <cell r="C248">
            <v>45181</v>
          </cell>
          <cell r="E248">
            <v>7.7044988626869503E-3</v>
          </cell>
        </row>
        <row r="249">
          <cell r="A249" t="str">
            <v>EUR_EURIBOR_EOD</v>
          </cell>
          <cell r="C249">
            <v>45546</v>
          </cell>
          <cell r="E249">
            <v>8.9539253700007693E-3</v>
          </cell>
        </row>
        <row r="250">
          <cell r="A250" t="str">
            <v>EUR_EURIBOR_EOD</v>
          </cell>
          <cell r="C250">
            <v>45911</v>
          </cell>
          <cell r="E250">
            <v>1.0065477216237399E-2</v>
          </cell>
        </row>
        <row r="251">
          <cell r="A251" t="str">
            <v>EUR_EURIBOR_EOD</v>
          </cell>
          <cell r="C251">
            <v>46641</v>
          </cell>
          <cell r="E251">
            <v>1.19784767551238E-2</v>
          </cell>
        </row>
        <row r="252">
          <cell r="A252" t="str">
            <v>EUR_EURIBOR_EOD</v>
          </cell>
          <cell r="C252">
            <v>47736</v>
          </cell>
          <cell r="E252">
            <v>1.3993011514469401E-2</v>
          </cell>
        </row>
        <row r="253">
          <cell r="A253" t="str">
            <v>EUR_EURIBOR_EOD</v>
          </cell>
          <cell r="C253">
            <v>49561</v>
          </cell>
          <cell r="E253">
            <v>1.5701578011314998E-2</v>
          </cell>
        </row>
        <row r="254">
          <cell r="A254" t="str">
            <v>EUR_EURIBOR_EOD</v>
          </cell>
          <cell r="C254">
            <v>51386</v>
          </cell>
          <cell r="E254">
            <v>1.6096775844967E-2</v>
          </cell>
        </row>
        <row r="255">
          <cell r="A255" t="str">
            <v>EUR_EURIBOR_EOD</v>
          </cell>
          <cell r="C255">
            <v>53211</v>
          </cell>
          <cell r="E255">
            <v>1.6159988037491701E-2</v>
          </cell>
        </row>
        <row r="256">
          <cell r="A256" t="str">
            <v>EUR_EURIBOR_EOD</v>
          </cell>
          <cell r="C256">
            <v>55036</v>
          </cell>
          <cell r="E256">
            <v>1.6173692766190101E-2</v>
          </cell>
        </row>
        <row r="257">
          <cell r="A257" t="str">
            <v>EUR_EURIBOR_EOD</v>
          </cell>
          <cell r="C257">
            <v>56861</v>
          </cell>
          <cell r="E257">
            <v>1.6187081708432801E-2</v>
          </cell>
        </row>
        <row r="258">
          <cell r="A258" t="str">
            <v>EUR_EURIBOR_EOD</v>
          </cell>
          <cell r="C258">
            <v>58686</v>
          </cell>
          <cell r="E258">
            <v>1.5847798160394E-2</v>
          </cell>
        </row>
        <row r="259">
          <cell r="A259" t="str">
            <v>EUR_EURIBOR_EOD</v>
          </cell>
          <cell r="C259">
            <v>60511</v>
          </cell>
          <cell r="E259">
            <v>1.5506180321189601E-2</v>
          </cell>
        </row>
        <row r="260">
          <cell r="A260" t="str">
            <v>EUR_EURIBOR_EOD</v>
          </cell>
          <cell r="C260">
            <v>62336</v>
          </cell>
          <cell r="E260">
            <v>1.51911518554679E-2</v>
          </cell>
        </row>
        <row r="261">
          <cell r="A261" t="str">
            <v>EUR_EURIBOR_EOD</v>
          </cell>
          <cell r="C261">
            <v>64161</v>
          </cell>
          <cell r="E261">
            <v>1.4876343743670001E-2</v>
          </cell>
        </row>
        <row r="262">
          <cell r="A262" t="str">
            <v>GBP_LIBOR_EOD</v>
          </cell>
          <cell r="C262">
            <v>42262</v>
          </cell>
          <cell r="E262">
            <v>4.82496810900557E-3</v>
          </cell>
        </row>
        <row r="263">
          <cell r="A263" t="str">
            <v>GBP_LIBOR_EOD</v>
          </cell>
          <cell r="C263">
            <v>42268</v>
          </cell>
          <cell r="E263">
            <v>4.8547739905004401E-3</v>
          </cell>
        </row>
        <row r="264">
          <cell r="A264" t="str">
            <v>GBP_LIBOR_EOD</v>
          </cell>
          <cell r="C264">
            <v>42291</v>
          </cell>
          <cell r="E264">
            <v>5.0777402589012701E-3</v>
          </cell>
        </row>
        <row r="265">
          <cell r="A265" t="str">
            <v>GBP_LIBOR_EOD</v>
          </cell>
          <cell r="C265">
            <v>42321</v>
          </cell>
          <cell r="E265">
            <v>5.3582449627698203E-3</v>
          </cell>
        </row>
        <row r="266">
          <cell r="A266" t="str">
            <v>GBP_LIBOR_EOD</v>
          </cell>
          <cell r="C266">
            <v>42352</v>
          </cell>
          <cell r="E266">
            <v>5.8831832624192202E-3</v>
          </cell>
        </row>
        <row r="267">
          <cell r="A267" t="str">
            <v>GBP_LIBOR_EOD</v>
          </cell>
          <cell r="C267">
            <v>42443</v>
          </cell>
          <cell r="E267">
            <v>6.1789660220736798E-3</v>
          </cell>
        </row>
        <row r="268">
          <cell r="A268" t="str">
            <v>GBP_LIBOR_EOD</v>
          </cell>
          <cell r="C268">
            <v>42534</v>
          </cell>
          <cell r="E268">
            <v>6.6027909460378799E-3</v>
          </cell>
        </row>
        <row r="269">
          <cell r="A269" t="str">
            <v>GBP_LIBOR_EOD</v>
          </cell>
          <cell r="C269">
            <v>42626</v>
          </cell>
          <cell r="E269">
            <v>7.0572958188351402E-3</v>
          </cell>
        </row>
        <row r="270">
          <cell r="A270" t="str">
            <v>GBP_LIBOR_EOD</v>
          </cell>
          <cell r="C270">
            <v>42808</v>
          </cell>
          <cell r="E270">
            <v>8.0346714591002701E-3</v>
          </cell>
        </row>
        <row r="271">
          <cell r="A271" t="str">
            <v>GBP_LIBOR_EOD</v>
          </cell>
          <cell r="C271">
            <v>42991</v>
          </cell>
          <cell r="E271">
            <v>9.0652050585442005E-3</v>
          </cell>
        </row>
        <row r="272">
          <cell r="A272" t="str">
            <v>GBP_LIBOR_EOD</v>
          </cell>
          <cell r="C272">
            <v>43356</v>
          </cell>
          <cell r="E272">
            <v>1.21289572344175E-2</v>
          </cell>
        </row>
        <row r="273">
          <cell r="A273" t="str">
            <v>GBP_LIBOR_EOD</v>
          </cell>
          <cell r="C273">
            <v>43721</v>
          </cell>
          <cell r="E273">
            <v>1.3811725962425501E-2</v>
          </cell>
        </row>
        <row r="274">
          <cell r="A274" t="str">
            <v>GBP_LIBOR_EOD</v>
          </cell>
          <cell r="C274">
            <v>44086</v>
          </cell>
          <cell r="E274">
            <v>1.52275002956253E-2</v>
          </cell>
        </row>
        <row r="275">
          <cell r="A275" t="str">
            <v>GBP_LIBOR_EOD</v>
          </cell>
          <cell r="C275">
            <v>44451</v>
          </cell>
          <cell r="E275">
            <v>1.6375242927849601E-2</v>
          </cell>
        </row>
        <row r="276">
          <cell r="A276" t="str">
            <v>GBP_LIBOR_EOD</v>
          </cell>
          <cell r="C276">
            <v>44816</v>
          </cell>
          <cell r="E276">
            <v>1.7320455148165201E-2</v>
          </cell>
        </row>
        <row r="277">
          <cell r="A277" t="str">
            <v>GBP_LIBOR_EOD</v>
          </cell>
          <cell r="C277">
            <v>45181</v>
          </cell>
          <cell r="E277">
            <v>1.8115641067396101E-2</v>
          </cell>
        </row>
        <row r="278">
          <cell r="A278" t="str">
            <v>GBP_LIBOR_EOD</v>
          </cell>
          <cell r="C278">
            <v>45546</v>
          </cell>
          <cell r="E278">
            <v>1.8776863654805999E-2</v>
          </cell>
        </row>
        <row r="279">
          <cell r="A279" t="str">
            <v>GBP_LIBOR_EOD</v>
          </cell>
          <cell r="C279">
            <v>45911</v>
          </cell>
          <cell r="E279">
            <v>1.9333717627378001E-2</v>
          </cell>
        </row>
        <row r="280">
          <cell r="A280" t="str">
            <v>GBP_LIBOR_EOD</v>
          </cell>
          <cell r="C280">
            <v>46641</v>
          </cell>
          <cell r="E280">
            <v>2.0253457392247098E-2</v>
          </cell>
        </row>
        <row r="281">
          <cell r="A281" t="str">
            <v>GBP_LIBOR_EOD</v>
          </cell>
          <cell r="C281">
            <v>47736</v>
          </cell>
          <cell r="E281">
            <v>2.1172088853351201E-2</v>
          </cell>
        </row>
        <row r="282">
          <cell r="A282" t="str">
            <v>GBP_LIBOR_EOD</v>
          </cell>
          <cell r="C282">
            <v>49561</v>
          </cell>
          <cell r="E282">
            <v>2.1826975795929598E-2</v>
          </cell>
        </row>
        <row r="283">
          <cell r="A283" t="str">
            <v>GBP_LIBOR_EOD</v>
          </cell>
          <cell r="C283">
            <v>51386</v>
          </cell>
          <cell r="E283">
            <v>2.1760523337276301E-2</v>
          </cell>
        </row>
        <row r="284">
          <cell r="A284" t="str">
            <v>GBP_LIBOR_EOD</v>
          </cell>
          <cell r="C284">
            <v>53211</v>
          </cell>
          <cell r="E284">
            <v>2.16248453362737E-2</v>
          </cell>
        </row>
        <row r="285">
          <cell r="A285" t="str">
            <v>GBP_LIBOR_EOD</v>
          </cell>
          <cell r="C285">
            <v>55036</v>
          </cell>
          <cell r="E285">
            <v>2.1271034718638102E-2</v>
          </cell>
        </row>
        <row r="286">
          <cell r="A286" t="str">
            <v>GBP_LIBOR_EOD</v>
          </cell>
          <cell r="C286">
            <v>56861</v>
          </cell>
          <cell r="E286">
            <v>2.0916264833324101E-2</v>
          </cell>
        </row>
        <row r="287">
          <cell r="A287" t="str">
            <v>GBP_LIBOR_EOD</v>
          </cell>
          <cell r="C287">
            <v>58686</v>
          </cell>
          <cell r="E287">
            <v>2.0601157730848502E-2</v>
          </cell>
        </row>
        <row r="288">
          <cell r="A288" t="str">
            <v>GBP_LIBOR_EOD</v>
          </cell>
          <cell r="C288">
            <v>60511</v>
          </cell>
          <cell r="E288">
            <v>2.0286269156101999E-2</v>
          </cell>
        </row>
        <row r="289">
          <cell r="A289" t="str">
            <v>GBP_LIBOR_EOD</v>
          </cell>
          <cell r="C289">
            <v>62336</v>
          </cell>
          <cell r="E289">
            <v>2.0261320118180999E-2</v>
          </cell>
        </row>
        <row r="290">
          <cell r="A290" t="str">
            <v>GBP_LIBOR_EOD</v>
          </cell>
          <cell r="C290">
            <v>64161</v>
          </cell>
          <cell r="E290">
            <v>2.0238451220424902E-2</v>
          </cell>
        </row>
        <row r="291">
          <cell r="A291" t="str">
            <v>GBP_SONIA_EOD</v>
          </cell>
          <cell r="C291">
            <v>42262</v>
          </cell>
          <cell r="E291">
            <v>4.6059709383032303E-3</v>
          </cell>
        </row>
        <row r="292">
          <cell r="A292" t="str">
            <v>GBP_SONIA_EOD</v>
          </cell>
          <cell r="C292">
            <v>42268</v>
          </cell>
          <cell r="E292">
            <v>4.6122960036877403E-3</v>
          </cell>
        </row>
        <row r="293">
          <cell r="A293" t="str">
            <v>GBP_SONIA_EOD</v>
          </cell>
          <cell r="C293">
            <v>42275</v>
          </cell>
          <cell r="E293">
            <v>4.6170911465088903E-3</v>
          </cell>
        </row>
        <row r="294">
          <cell r="A294" t="str">
            <v>GBP_SONIA_EOD</v>
          </cell>
          <cell r="C294">
            <v>42282</v>
          </cell>
          <cell r="E294">
            <v>4.6147547676836497E-3</v>
          </cell>
        </row>
        <row r="295">
          <cell r="A295" t="str">
            <v>GBP_SONIA_EOD</v>
          </cell>
          <cell r="C295">
            <v>42291</v>
          </cell>
          <cell r="E295">
            <v>4.6117508520511904E-3</v>
          </cell>
        </row>
        <row r="296">
          <cell r="A296" t="str">
            <v>GBP_SONIA_EOD</v>
          </cell>
          <cell r="C296">
            <v>42321</v>
          </cell>
          <cell r="E296">
            <v>4.6623889317769004E-3</v>
          </cell>
        </row>
        <row r="297">
          <cell r="A297" t="str">
            <v>GBP_SONIA_EOD</v>
          </cell>
          <cell r="C297">
            <v>42352</v>
          </cell>
          <cell r="E297">
            <v>4.7260895650613997E-3</v>
          </cell>
        </row>
        <row r="298">
          <cell r="A298" t="str">
            <v>GBP_SONIA_EOD</v>
          </cell>
          <cell r="C298">
            <v>42382</v>
          </cell>
          <cell r="E298">
            <v>4.7589895741243097E-3</v>
          </cell>
        </row>
        <row r="299">
          <cell r="A299" t="str">
            <v>GBP_SONIA_EOD</v>
          </cell>
          <cell r="C299">
            <v>42413</v>
          </cell>
          <cell r="E299">
            <v>4.8395786544822997E-3</v>
          </cell>
        </row>
        <row r="300">
          <cell r="A300" t="str">
            <v>GBP_SONIA_EOD</v>
          </cell>
          <cell r="C300">
            <v>42443</v>
          </cell>
          <cell r="E300">
            <v>4.95549753500946E-3</v>
          </cell>
        </row>
        <row r="301">
          <cell r="A301" t="str">
            <v>GBP_SONIA_EOD</v>
          </cell>
          <cell r="C301">
            <v>42473</v>
          </cell>
          <cell r="E301">
            <v>5.0625601141328497E-3</v>
          </cell>
        </row>
        <row r="302">
          <cell r="A302" t="str">
            <v>GBP_SONIA_EOD</v>
          </cell>
          <cell r="C302">
            <v>42504</v>
          </cell>
          <cell r="E302">
            <v>5.1411035298998698E-3</v>
          </cell>
        </row>
        <row r="303">
          <cell r="A303" t="str">
            <v>GBP_SONIA_EOD</v>
          </cell>
          <cell r="C303">
            <v>42534</v>
          </cell>
          <cell r="E303">
            <v>5.27059568683834E-3</v>
          </cell>
        </row>
        <row r="304">
          <cell r="A304" t="str">
            <v>GBP_SONIA_EOD</v>
          </cell>
          <cell r="C304">
            <v>42565</v>
          </cell>
          <cell r="E304">
            <v>5.4087987378802901E-3</v>
          </cell>
        </row>
        <row r="305">
          <cell r="A305" t="str">
            <v>GBP_SONIA_EOD</v>
          </cell>
          <cell r="C305">
            <v>42595</v>
          </cell>
          <cell r="E305">
            <v>5.5296385387326097E-3</v>
          </cell>
        </row>
        <row r="306">
          <cell r="A306" t="str">
            <v>GBP_SONIA_EOD</v>
          </cell>
          <cell r="C306">
            <v>42626</v>
          </cell>
          <cell r="E306">
            <v>5.6729757841725197E-3</v>
          </cell>
        </row>
        <row r="307">
          <cell r="A307" t="str">
            <v>GBP_SONIA_EOD</v>
          </cell>
          <cell r="C307">
            <v>42717</v>
          </cell>
          <cell r="E307">
            <v>6.0663596085644596E-3</v>
          </cell>
        </row>
        <row r="308">
          <cell r="A308" t="str">
            <v>GBP_SONIA_EOD</v>
          </cell>
          <cell r="C308">
            <v>42808</v>
          </cell>
          <cell r="E308">
            <v>6.4831262970545603E-3</v>
          </cell>
        </row>
        <row r="309">
          <cell r="A309" t="str">
            <v>GBP_SONIA_EOD</v>
          </cell>
          <cell r="C309">
            <v>42899</v>
          </cell>
          <cell r="E309">
            <v>6.9354811287035203E-3</v>
          </cell>
        </row>
        <row r="310">
          <cell r="A310" t="str">
            <v>GBP_SONIA_EOD</v>
          </cell>
          <cell r="C310">
            <v>42991</v>
          </cell>
          <cell r="E310">
            <v>7.3890481927364601E-3</v>
          </cell>
        </row>
        <row r="311">
          <cell r="A311" t="str">
            <v>GBP_SONIA_EOD</v>
          </cell>
          <cell r="C311">
            <v>43356</v>
          </cell>
          <cell r="E311">
            <v>9.1013912677173001E-3</v>
          </cell>
        </row>
        <row r="312">
          <cell r="A312" t="str">
            <v>GBP_SONIA_EOD</v>
          </cell>
          <cell r="C312">
            <v>43721</v>
          </cell>
          <cell r="E312">
            <v>1.06301839959081E-2</v>
          </cell>
        </row>
        <row r="313">
          <cell r="A313" t="str">
            <v>GBP_SONIA_EOD</v>
          </cell>
          <cell r="C313">
            <v>44086</v>
          </cell>
          <cell r="E313">
            <v>1.19598051445583E-2</v>
          </cell>
        </row>
        <row r="314">
          <cell r="A314" t="str">
            <v>GBP_SONIA_EOD</v>
          </cell>
          <cell r="C314">
            <v>44451</v>
          </cell>
          <cell r="E314">
            <v>1.30788464825238E-2</v>
          </cell>
        </row>
        <row r="315">
          <cell r="A315" t="str">
            <v>GBP_SONIA_EOD</v>
          </cell>
          <cell r="C315">
            <v>44816</v>
          </cell>
          <cell r="E315">
            <v>1.3969158694351299E-2</v>
          </cell>
        </row>
        <row r="316">
          <cell r="A316" t="str">
            <v>GBP_SONIA_EOD</v>
          </cell>
          <cell r="C316">
            <v>45181</v>
          </cell>
          <cell r="E316">
            <v>1.47612363557506E-2</v>
          </cell>
        </row>
        <row r="317">
          <cell r="A317" t="str">
            <v>GBP_SONIA_EOD</v>
          </cell>
          <cell r="C317">
            <v>45546</v>
          </cell>
          <cell r="E317">
            <v>1.5432960315443001E-2</v>
          </cell>
        </row>
        <row r="318">
          <cell r="A318" t="str">
            <v>GBP_SONIA_EOD</v>
          </cell>
          <cell r="C318">
            <v>45911</v>
          </cell>
          <cell r="E318">
            <v>1.6027514563803101E-2</v>
          </cell>
        </row>
        <row r="319">
          <cell r="A319" t="str">
            <v>GBP_SONIA_EOD</v>
          </cell>
          <cell r="C319">
            <v>46641</v>
          </cell>
          <cell r="E319">
            <v>1.7133793739518899E-2</v>
          </cell>
        </row>
        <row r="320">
          <cell r="A320" t="str">
            <v>GBP_SONIA_EOD</v>
          </cell>
          <cell r="C320">
            <v>47736</v>
          </cell>
          <cell r="E320">
            <v>1.8383276854320899E-2</v>
          </cell>
        </row>
        <row r="321">
          <cell r="A321" t="str">
            <v>GBP_SONIA_EOD</v>
          </cell>
          <cell r="C321">
            <v>49561</v>
          </cell>
          <cell r="E321">
            <v>1.9412112339387399E-2</v>
          </cell>
        </row>
        <row r="322">
          <cell r="A322" t="str">
            <v>GBP_SONIA_EOD</v>
          </cell>
          <cell r="C322">
            <v>51386</v>
          </cell>
          <cell r="E322">
            <v>1.9633997102045601E-2</v>
          </cell>
        </row>
        <row r="323">
          <cell r="A323" t="str">
            <v>GBP_SONIA_EOD</v>
          </cell>
          <cell r="C323">
            <v>53211</v>
          </cell>
          <cell r="E323">
            <v>1.9731596256053301E-2</v>
          </cell>
        </row>
        <row r="324">
          <cell r="A324" t="str">
            <v>GBP_SONIA_EOD</v>
          </cell>
          <cell r="C324">
            <v>55036</v>
          </cell>
          <cell r="E324">
            <v>1.9558542062580099E-2</v>
          </cell>
        </row>
        <row r="325">
          <cell r="A325" t="str">
            <v>GBP_SONIA_EOD</v>
          </cell>
          <cell r="C325">
            <v>56861</v>
          </cell>
          <cell r="E325">
            <v>1.9384298289363298E-2</v>
          </cell>
        </row>
        <row r="326">
          <cell r="A326" t="str">
            <v>GBP_SONIA_EOD</v>
          </cell>
          <cell r="C326">
            <v>58686</v>
          </cell>
          <cell r="E326">
            <v>1.9177578424029802E-2</v>
          </cell>
        </row>
        <row r="327">
          <cell r="A327" t="str">
            <v>GBP_SONIA_EOD</v>
          </cell>
          <cell r="C327">
            <v>60511</v>
          </cell>
          <cell r="E327">
            <v>1.89706796270592E-2</v>
          </cell>
        </row>
        <row r="328">
          <cell r="A328" t="str">
            <v>GBP_SONIA_EOD</v>
          </cell>
          <cell r="C328">
            <v>62336</v>
          </cell>
          <cell r="E328">
            <v>1.89346564896152E-2</v>
          </cell>
        </row>
        <row r="329">
          <cell r="A329" t="str">
            <v>GBP_SONIA_EOD</v>
          </cell>
          <cell r="C329">
            <v>64161</v>
          </cell>
          <cell r="E329">
            <v>1.88998592812957E-2</v>
          </cell>
        </row>
        <row r="330">
          <cell r="A330" t="str">
            <v>HKD_HIBOR_EOD</v>
          </cell>
          <cell r="C330">
            <v>42262</v>
          </cell>
          <cell r="E330">
            <v>5.0159965536946001E-4</v>
          </cell>
        </row>
        <row r="331">
          <cell r="A331" t="str">
            <v>HKD_HIBOR_EOD</v>
          </cell>
          <cell r="C331">
            <v>42268</v>
          </cell>
          <cell r="E331">
            <v>9.2999170654039999E-4</v>
          </cell>
        </row>
        <row r="332">
          <cell r="A332" t="str">
            <v>HKD_HIBOR_EOD</v>
          </cell>
          <cell r="C332">
            <v>42291</v>
          </cell>
          <cell r="E332">
            <v>2.4414550232312701E-3</v>
          </cell>
        </row>
        <row r="333">
          <cell r="A333" t="str">
            <v>HKD_HIBOR_EOD</v>
          </cell>
          <cell r="C333">
            <v>42321</v>
          </cell>
          <cell r="E333">
            <v>3.1461385588615401E-3</v>
          </cell>
        </row>
        <row r="334">
          <cell r="A334" t="str">
            <v>HKD_HIBOR_EOD</v>
          </cell>
          <cell r="C334">
            <v>42352</v>
          </cell>
          <cell r="E334">
            <v>3.9798248953432898E-3</v>
          </cell>
        </row>
        <row r="335">
          <cell r="A335" t="str">
            <v>HKD_HIBOR_EOD</v>
          </cell>
          <cell r="C335">
            <v>42443</v>
          </cell>
          <cell r="E335">
            <v>5.6004728747528097E-3</v>
          </cell>
        </row>
        <row r="336">
          <cell r="A336" t="str">
            <v>HKD_HIBOR_EOD</v>
          </cell>
          <cell r="C336">
            <v>42534</v>
          </cell>
          <cell r="E336">
            <v>5.9943791881609601E-3</v>
          </cell>
        </row>
        <row r="337">
          <cell r="A337" t="str">
            <v>HKD_HIBOR_EOD</v>
          </cell>
          <cell r="C337">
            <v>42626</v>
          </cell>
          <cell r="E337">
            <v>6.39261414237578E-3</v>
          </cell>
        </row>
        <row r="338">
          <cell r="A338" t="str">
            <v>HKD_HIBOR_EOD</v>
          </cell>
          <cell r="C338">
            <v>42808</v>
          </cell>
          <cell r="E338">
            <v>7.8023259952695202E-3</v>
          </cell>
        </row>
        <row r="339">
          <cell r="A339" t="str">
            <v>HKD_HIBOR_EOD</v>
          </cell>
          <cell r="C339">
            <v>42991</v>
          </cell>
          <cell r="E339">
            <v>9.2232383036227397E-3</v>
          </cell>
        </row>
        <row r="340">
          <cell r="A340" t="str">
            <v>HKD_HIBOR_EOD</v>
          </cell>
          <cell r="C340">
            <v>43356</v>
          </cell>
          <cell r="E340">
            <v>1.15188695465234E-2</v>
          </cell>
        </row>
        <row r="341">
          <cell r="A341" t="str">
            <v>HKD_HIBOR_EOD</v>
          </cell>
          <cell r="C341">
            <v>43721</v>
          </cell>
          <cell r="E341">
            <v>1.3615816110535301E-2</v>
          </cell>
        </row>
        <row r="342">
          <cell r="A342" t="str">
            <v>HKD_HIBOR_EOD</v>
          </cell>
          <cell r="C342">
            <v>44086</v>
          </cell>
          <cell r="E342">
            <v>1.5217836742369499E-2</v>
          </cell>
        </row>
        <row r="343">
          <cell r="A343" t="str">
            <v>HKD_HIBOR_EOD</v>
          </cell>
          <cell r="C343">
            <v>44451</v>
          </cell>
          <cell r="E343">
            <v>1.6647829570034699E-2</v>
          </cell>
        </row>
        <row r="344">
          <cell r="A344" t="str">
            <v>HKD_HIBOR_EOD</v>
          </cell>
          <cell r="C344">
            <v>44816</v>
          </cell>
          <cell r="E344">
            <v>1.8076897159695099E-2</v>
          </cell>
        </row>
        <row r="345">
          <cell r="A345" t="str">
            <v>HKD_HIBOR_EOD</v>
          </cell>
          <cell r="C345">
            <v>45181</v>
          </cell>
          <cell r="E345">
            <v>1.8902989304750002E-2</v>
          </cell>
        </row>
        <row r="346">
          <cell r="A346" t="str">
            <v>HKD_HIBOR_EOD</v>
          </cell>
          <cell r="C346">
            <v>45546</v>
          </cell>
          <cell r="E346">
            <v>1.9725759271046799E-2</v>
          </cell>
        </row>
        <row r="347">
          <cell r="A347" t="str">
            <v>HKD_HIBOR_EOD</v>
          </cell>
          <cell r="C347">
            <v>45911</v>
          </cell>
          <cell r="E347">
            <v>2.0548529237343498E-2</v>
          </cell>
        </row>
        <row r="348">
          <cell r="A348" t="str">
            <v>HUF_BUBOR_EOD</v>
          </cell>
          <cell r="C348">
            <v>42262</v>
          </cell>
          <cell r="E348">
            <v>2.35214643165307E-2</v>
          </cell>
        </row>
        <row r="349">
          <cell r="A349" t="str">
            <v>HUF_BUBOR_EOD</v>
          </cell>
          <cell r="C349">
            <v>42268</v>
          </cell>
          <cell r="E349">
            <v>1.8113465258847099E-2</v>
          </cell>
        </row>
        <row r="350">
          <cell r="A350" t="str">
            <v>HUF_BUBOR_EOD</v>
          </cell>
          <cell r="C350">
            <v>42291</v>
          </cell>
          <cell r="E350">
            <v>1.44388541154679E-2</v>
          </cell>
        </row>
        <row r="351">
          <cell r="A351" t="str">
            <v>HUF_BUBOR_EOD</v>
          </cell>
          <cell r="C351">
            <v>42321</v>
          </cell>
          <cell r="E351">
            <v>1.4014588763797299E-2</v>
          </cell>
        </row>
        <row r="352">
          <cell r="A352" t="str">
            <v>HUF_BUBOR_EOD</v>
          </cell>
          <cell r="C352">
            <v>42352</v>
          </cell>
          <cell r="E352">
            <v>1.3975686184008299E-2</v>
          </cell>
        </row>
        <row r="353">
          <cell r="A353" t="str">
            <v>HUF_BUBOR_EOD</v>
          </cell>
          <cell r="C353">
            <v>42443</v>
          </cell>
          <cell r="E353">
            <v>1.36536254217449E-2</v>
          </cell>
        </row>
        <row r="354">
          <cell r="A354" t="str">
            <v>HUF_BUBOR_EOD</v>
          </cell>
          <cell r="C354">
            <v>42534</v>
          </cell>
          <cell r="E354">
            <v>1.35054319744523E-2</v>
          </cell>
        </row>
        <row r="355">
          <cell r="A355" t="str">
            <v>HUF_BUBOR_EOD</v>
          </cell>
          <cell r="C355">
            <v>42626</v>
          </cell>
          <cell r="E355">
            <v>1.3479072094331201E-2</v>
          </cell>
        </row>
        <row r="356">
          <cell r="A356" t="str">
            <v>HUF_BUBOR_EOD</v>
          </cell>
          <cell r="C356">
            <v>42808</v>
          </cell>
          <cell r="E356">
            <v>1.3941201234703601E-2</v>
          </cell>
        </row>
        <row r="357">
          <cell r="A357" t="str">
            <v>HUF_BUBOR_EOD</v>
          </cell>
          <cell r="C357">
            <v>42991</v>
          </cell>
          <cell r="E357">
            <v>1.44144019214011E-2</v>
          </cell>
        </row>
        <row r="358">
          <cell r="A358" t="str">
            <v>HUF_BUBOR_EOD</v>
          </cell>
          <cell r="C358">
            <v>43356</v>
          </cell>
          <cell r="E358">
            <v>1.6196606670675299E-2</v>
          </cell>
        </row>
        <row r="359">
          <cell r="A359" t="str">
            <v>HUF_BUBOR_EOD</v>
          </cell>
          <cell r="C359">
            <v>43721</v>
          </cell>
          <cell r="E359">
            <v>1.8561122950537301E-2</v>
          </cell>
        </row>
        <row r="360">
          <cell r="A360" t="str">
            <v>HUF_BUBOR_EOD</v>
          </cell>
          <cell r="C360">
            <v>44086</v>
          </cell>
          <cell r="E360">
            <v>2.12510009439928E-2</v>
          </cell>
        </row>
        <row r="361">
          <cell r="A361" t="str">
            <v>HUF_BUBOR_EOD</v>
          </cell>
          <cell r="C361">
            <v>44451</v>
          </cell>
          <cell r="E361">
            <v>2.3938111453963799E-2</v>
          </cell>
        </row>
        <row r="362">
          <cell r="A362" t="str">
            <v>HUF_BUBOR_EOD</v>
          </cell>
          <cell r="C362">
            <v>44816</v>
          </cell>
          <cell r="E362">
            <v>2.6352443463647599E-2</v>
          </cell>
        </row>
        <row r="363">
          <cell r="A363" t="str">
            <v>HUF_BUBOR_EOD</v>
          </cell>
          <cell r="C363">
            <v>45181</v>
          </cell>
          <cell r="E363">
            <v>2.8471404982517799E-2</v>
          </cell>
        </row>
        <row r="364">
          <cell r="A364" t="str">
            <v>HUF_BUBOR_EOD</v>
          </cell>
          <cell r="C364">
            <v>45546</v>
          </cell>
          <cell r="E364">
            <v>3.01487373450029E-2</v>
          </cell>
        </row>
        <row r="365">
          <cell r="A365" t="str">
            <v>HUF_BUBOR_EOD</v>
          </cell>
          <cell r="C365">
            <v>45911</v>
          </cell>
          <cell r="E365">
            <v>3.1508091026972197E-2</v>
          </cell>
        </row>
        <row r="366">
          <cell r="A366" t="str">
            <v>JPY_LIBOR_EOD</v>
          </cell>
          <cell r="C366">
            <v>42262</v>
          </cell>
          <cell r="E366">
            <v>2.0997632852115999E-4</v>
          </cell>
        </row>
        <row r="367">
          <cell r="A367" t="str">
            <v>JPY_LIBOR_EOD</v>
          </cell>
          <cell r="C367">
            <v>42268</v>
          </cell>
          <cell r="E367">
            <v>2.4622244928798002E-4</v>
          </cell>
        </row>
        <row r="368">
          <cell r="A368" t="str">
            <v>JPY_LIBOR_EOD</v>
          </cell>
          <cell r="C368">
            <v>42291</v>
          </cell>
          <cell r="E368">
            <v>4.6341209462986998E-4</v>
          </cell>
        </row>
        <row r="369">
          <cell r="A369" t="str">
            <v>JPY_LIBOR_EOD</v>
          </cell>
          <cell r="C369">
            <v>42321</v>
          </cell>
          <cell r="E369">
            <v>7.0506198090777004E-4</v>
          </cell>
        </row>
        <row r="370">
          <cell r="A370" t="str">
            <v>JPY_LIBOR_EOD</v>
          </cell>
          <cell r="C370">
            <v>42352</v>
          </cell>
          <cell r="E370">
            <v>8.2653639589515E-4</v>
          </cell>
        </row>
        <row r="371">
          <cell r="A371" t="str">
            <v>JPY_LIBOR_EOD</v>
          </cell>
          <cell r="C371">
            <v>42443</v>
          </cell>
          <cell r="E371">
            <v>1.2546278226091799E-3</v>
          </cell>
        </row>
        <row r="372">
          <cell r="A372" t="str">
            <v>JPY_LIBOR_EOD</v>
          </cell>
          <cell r="C372">
            <v>42534</v>
          </cell>
          <cell r="E372">
            <v>1.2069311593774E-3</v>
          </cell>
        </row>
        <row r="373">
          <cell r="A373" t="str">
            <v>JPY_LIBOR_EOD</v>
          </cell>
          <cell r="C373">
            <v>42626</v>
          </cell>
          <cell r="E373">
            <v>1.1478445110695099E-3</v>
          </cell>
        </row>
        <row r="374">
          <cell r="A374" t="str">
            <v>JPY_LIBOR_EOD</v>
          </cell>
          <cell r="C374">
            <v>42808</v>
          </cell>
          <cell r="E374">
            <v>1.0979805723696E-3</v>
          </cell>
        </row>
        <row r="375">
          <cell r="A375" t="str">
            <v>JPY_LIBOR_EOD</v>
          </cell>
          <cell r="C375">
            <v>42991</v>
          </cell>
          <cell r="E375">
            <v>1.0489721498513501E-3</v>
          </cell>
        </row>
        <row r="376">
          <cell r="A376" t="str">
            <v>JPY_LIBOR_EOD</v>
          </cell>
          <cell r="C376">
            <v>43356</v>
          </cell>
          <cell r="E376">
            <v>1.1466420761797799E-3</v>
          </cell>
        </row>
        <row r="377">
          <cell r="A377" t="str">
            <v>JPY_LIBOR_EOD</v>
          </cell>
          <cell r="C377">
            <v>43721</v>
          </cell>
          <cell r="E377">
            <v>1.4625269993988901E-3</v>
          </cell>
        </row>
        <row r="378">
          <cell r="A378" t="str">
            <v>JPY_LIBOR_EOD</v>
          </cell>
          <cell r="C378">
            <v>44086</v>
          </cell>
          <cell r="E378">
            <v>1.9445834575894899E-3</v>
          </cell>
        </row>
        <row r="379">
          <cell r="A379" t="str">
            <v>JPY_LIBOR_EOD</v>
          </cell>
          <cell r="C379">
            <v>44451</v>
          </cell>
          <cell r="E379">
            <v>2.5458825667459399E-3</v>
          </cell>
        </row>
        <row r="380">
          <cell r="A380" t="str">
            <v>JPY_LIBOR_EOD</v>
          </cell>
          <cell r="C380">
            <v>44816</v>
          </cell>
          <cell r="E380">
            <v>3.2141588605523598E-3</v>
          </cell>
        </row>
        <row r="381">
          <cell r="A381" t="str">
            <v>JPY_LIBOR_EOD</v>
          </cell>
          <cell r="C381">
            <v>45181</v>
          </cell>
          <cell r="E381">
            <v>3.9172545431614301E-3</v>
          </cell>
        </row>
        <row r="382">
          <cell r="A382" t="str">
            <v>JPY_LIBOR_EOD</v>
          </cell>
          <cell r="C382">
            <v>45546</v>
          </cell>
          <cell r="E382">
            <v>4.6444364653037704E-3</v>
          </cell>
        </row>
        <row r="383">
          <cell r="A383" t="str">
            <v>JPY_LIBOR_EOD</v>
          </cell>
          <cell r="C383">
            <v>45911</v>
          </cell>
          <cell r="E383">
            <v>5.4017108752677599E-3</v>
          </cell>
        </row>
        <row r="384">
          <cell r="A384" t="str">
            <v>JPY_LIBOR_EOD</v>
          </cell>
          <cell r="C384">
            <v>46641</v>
          </cell>
          <cell r="E384">
            <v>6.9160090096128E-3</v>
          </cell>
        </row>
        <row r="385">
          <cell r="A385" t="str">
            <v>JPY_LIBOR_EOD</v>
          </cell>
          <cell r="C385">
            <v>47736</v>
          </cell>
          <cell r="E385">
            <v>9.1927555329387907E-3</v>
          </cell>
        </row>
        <row r="386">
          <cell r="A386" t="str">
            <v>JPY_LIBOR_EOD</v>
          </cell>
          <cell r="C386">
            <v>49561</v>
          </cell>
          <cell r="E386">
            <v>1.2209130881648E-2</v>
          </cell>
        </row>
        <row r="387">
          <cell r="A387" t="str">
            <v>JPY_LIBOR_EOD</v>
          </cell>
          <cell r="C387">
            <v>51386</v>
          </cell>
          <cell r="E387">
            <v>1.39156107301568E-2</v>
          </cell>
        </row>
        <row r="388">
          <cell r="A388" t="str">
            <v>JPY_LIBOR_EOD</v>
          </cell>
          <cell r="C388">
            <v>53211</v>
          </cell>
          <cell r="E388">
            <v>1.48418328046005E-2</v>
          </cell>
        </row>
        <row r="389">
          <cell r="A389" t="str">
            <v>JPY_LIBOR_EOD</v>
          </cell>
          <cell r="C389">
            <v>56861</v>
          </cell>
          <cell r="E389">
            <v>1.64157786798565E-2</v>
          </cell>
        </row>
        <row r="390">
          <cell r="A390" t="str">
            <v>JPY_TONA_EOD</v>
          </cell>
          <cell r="C390">
            <v>42262</v>
          </cell>
          <cell r="E390">
            <v>7.5999920875011E-4</v>
          </cell>
        </row>
        <row r="391">
          <cell r="A391" t="str">
            <v>JPY_TONA_EOD</v>
          </cell>
          <cell r="C391">
            <v>42268</v>
          </cell>
          <cell r="E391">
            <v>7.2699446532496E-4</v>
          </cell>
        </row>
        <row r="392">
          <cell r="A392" t="str">
            <v>JPY_TONA_EOD</v>
          </cell>
          <cell r="C392">
            <v>42275</v>
          </cell>
          <cell r="E392">
            <v>7.0184722337691995E-4</v>
          </cell>
        </row>
        <row r="393">
          <cell r="A393" t="str">
            <v>JPY_TONA_EOD</v>
          </cell>
          <cell r="C393">
            <v>42282</v>
          </cell>
          <cell r="E393">
            <v>6.9532991064246005E-4</v>
          </cell>
        </row>
        <row r="394">
          <cell r="A394" t="str">
            <v>JPY_TONA_EOD</v>
          </cell>
          <cell r="C394">
            <v>42291</v>
          </cell>
          <cell r="E394">
            <v>7.0151142306146004E-4</v>
          </cell>
        </row>
        <row r="395">
          <cell r="A395" t="str">
            <v>JPY_TONA_EOD</v>
          </cell>
          <cell r="C395">
            <v>42321</v>
          </cell>
          <cell r="E395">
            <v>6.6837789156385004E-4</v>
          </cell>
        </row>
        <row r="396">
          <cell r="A396" t="str">
            <v>JPY_TONA_EOD</v>
          </cell>
          <cell r="C396">
            <v>42352</v>
          </cell>
          <cell r="E396">
            <v>6.4400139749344002E-4</v>
          </cell>
        </row>
        <row r="397">
          <cell r="A397" t="str">
            <v>JPY_TONA_EOD</v>
          </cell>
          <cell r="C397">
            <v>42382</v>
          </cell>
          <cell r="E397">
            <v>6.3401054911232002E-4</v>
          </cell>
        </row>
        <row r="398">
          <cell r="A398" t="str">
            <v>JPY_TONA_EOD</v>
          </cell>
          <cell r="C398">
            <v>42413</v>
          </cell>
          <cell r="E398">
            <v>6.1222318943045999E-4</v>
          </cell>
        </row>
        <row r="399">
          <cell r="A399" t="str">
            <v>JPY_TONA_EOD</v>
          </cell>
          <cell r="C399">
            <v>42443</v>
          </cell>
          <cell r="E399">
            <v>5.9209119709514998E-4</v>
          </cell>
        </row>
        <row r="400">
          <cell r="A400" t="str">
            <v>JPY_TONA_EOD</v>
          </cell>
          <cell r="C400">
            <v>42473</v>
          </cell>
          <cell r="E400">
            <v>5.6194704808089E-4</v>
          </cell>
        </row>
        <row r="401">
          <cell r="A401" t="str">
            <v>JPY_TONA_EOD</v>
          </cell>
          <cell r="C401">
            <v>42504</v>
          </cell>
          <cell r="E401">
            <v>5.6119130544888998E-4</v>
          </cell>
        </row>
        <row r="402">
          <cell r="A402" t="str">
            <v>JPY_TONA_EOD</v>
          </cell>
          <cell r="C402">
            <v>42534</v>
          </cell>
          <cell r="E402">
            <v>5.5955887294709995E-4</v>
          </cell>
        </row>
        <row r="403">
          <cell r="A403" t="str">
            <v>JPY_TONA_EOD</v>
          </cell>
          <cell r="C403">
            <v>42565</v>
          </cell>
          <cell r="E403">
            <v>5.3561018980872001E-4</v>
          </cell>
        </row>
        <row r="404">
          <cell r="A404" t="str">
            <v>JPY_TONA_EOD</v>
          </cell>
          <cell r="C404">
            <v>42595</v>
          </cell>
          <cell r="E404">
            <v>5.2237997848622001E-4</v>
          </cell>
        </row>
        <row r="405">
          <cell r="A405" t="str">
            <v>JPY_TONA_EOD</v>
          </cell>
          <cell r="C405">
            <v>42626</v>
          </cell>
          <cell r="E405">
            <v>5.2718138347201005E-4</v>
          </cell>
        </row>
        <row r="406">
          <cell r="A406" t="str">
            <v>JPY_TONA_EOD</v>
          </cell>
          <cell r="C406">
            <v>42717</v>
          </cell>
          <cell r="E406">
            <v>5.0840109619858004E-4</v>
          </cell>
        </row>
        <row r="407">
          <cell r="A407" t="str">
            <v>JPY_TONA_EOD</v>
          </cell>
          <cell r="C407">
            <v>42808</v>
          </cell>
          <cell r="E407">
            <v>4.8832905383164999E-4</v>
          </cell>
        </row>
        <row r="408">
          <cell r="A408" t="str">
            <v>JPY_TONA_EOD</v>
          </cell>
          <cell r="C408">
            <v>42899</v>
          </cell>
          <cell r="E408">
            <v>4.6759028745790003E-4</v>
          </cell>
        </row>
        <row r="409">
          <cell r="A409" t="str">
            <v>JPY_TONA_EOD</v>
          </cell>
          <cell r="C409">
            <v>42991</v>
          </cell>
          <cell r="E409">
            <v>4.4660847534707001E-4</v>
          </cell>
        </row>
        <row r="410">
          <cell r="A410" t="str">
            <v>JPY_TONA_EOD</v>
          </cell>
          <cell r="C410">
            <v>43356</v>
          </cell>
          <cell r="E410">
            <v>4.7037775553152001E-4</v>
          </cell>
        </row>
        <row r="411">
          <cell r="A411" t="str">
            <v>JPY_TONA_EOD</v>
          </cell>
          <cell r="C411">
            <v>43721</v>
          </cell>
          <cell r="E411">
            <v>6.9514628709740997E-4</v>
          </cell>
        </row>
        <row r="412">
          <cell r="A412" t="str">
            <v>JPY_TONA_EOD</v>
          </cell>
          <cell r="C412">
            <v>44086</v>
          </cell>
          <cell r="E412">
            <v>1.08572591586962E-3</v>
          </cell>
        </row>
        <row r="413">
          <cell r="A413" t="str">
            <v>JPY_TONA_EOD</v>
          </cell>
          <cell r="C413">
            <v>44451</v>
          </cell>
          <cell r="E413">
            <v>1.5876194309857501E-3</v>
          </cell>
        </row>
        <row r="414">
          <cell r="A414" t="str">
            <v>JPY_TONA_EOD</v>
          </cell>
          <cell r="C414">
            <v>44816</v>
          </cell>
          <cell r="E414">
            <v>2.1584284974436999E-3</v>
          </cell>
        </row>
        <row r="415">
          <cell r="A415" t="str">
            <v>JPY_TONA_EOD</v>
          </cell>
          <cell r="C415">
            <v>45181</v>
          </cell>
          <cell r="E415">
            <v>2.7668216384378898E-3</v>
          </cell>
        </row>
        <row r="416">
          <cell r="A416" t="str">
            <v>JPY_TONA_EOD</v>
          </cell>
          <cell r="C416">
            <v>45546</v>
          </cell>
          <cell r="E416">
            <v>3.39804362686685E-3</v>
          </cell>
        </row>
        <row r="417">
          <cell r="A417" t="str">
            <v>JPY_TONA_EOD</v>
          </cell>
          <cell r="C417">
            <v>45911</v>
          </cell>
          <cell r="E417">
            <v>4.0662550468827099E-3</v>
          </cell>
        </row>
        <row r="418">
          <cell r="A418" t="str">
            <v>JPY_TONA_EOD</v>
          </cell>
          <cell r="C418">
            <v>46641</v>
          </cell>
          <cell r="E418">
            <v>5.4508598038319703E-3</v>
          </cell>
        </row>
        <row r="419">
          <cell r="A419" t="str">
            <v>JPY_TONA_EOD</v>
          </cell>
          <cell r="C419">
            <v>47736</v>
          </cell>
          <cell r="E419">
            <v>7.6779158440676704E-3</v>
          </cell>
        </row>
        <row r="420">
          <cell r="A420" t="str">
            <v>JPY_TONA_EOD</v>
          </cell>
          <cell r="C420">
            <v>49561</v>
          </cell>
          <cell r="E420">
            <v>1.0654584921091901E-2</v>
          </cell>
        </row>
        <row r="421">
          <cell r="A421" t="str">
            <v>JPY_TONA_EOD</v>
          </cell>
          <cell r="C421">
            <v>51386</v>
          </cell>
          <cell r="E421">
            <v>1.23319558685828E-2</v>
          </cell>
        </row>
        <row r="422">
          <cell r="A422" t="str">
            <v>JPY_TONA_EOD</v>
          </cell>
          <cell r="C422">
            <v>53211</v>
          </cell>
          <cell r="E422">
            <v>1.32765903872745E-2</v>
          </cell>
        </row>
        <row r="423">
          <cell r="A423" t="str">
            <v>JPY_TONA_EOD</v>
          </cell>
          <cell r="C423">
            <v>55036</v>
          </cell>
          <cell r="E423">
            <v>1.4023058097681E-2</v>
          </cell>
        </row>
        <row r="424">
          <cell r="A424" t="str">
            <v>JPY_TONA_EOD</v>
          </cell>
          <cell r="C424">
            <v>56861</v>
          </cell>
          <cell r="E424">
            <v>1.4768135679808799E-2</v>
          </cell>
        </row>
        <row r="425">
          <cell r="A425" t="str">
            <v>JPY_TONA_EOD</v>
          </cell>
          <cell r="C425">
            <v>58686</v>
          </cell>
          <cell r="E425">
            <v>1.4773034820074899E-2</v>
          </cell>
        </row>
        <row r="426">
          <cell r="A426" t="str">
            <v>JPY_TONA_EOD</v>
          </cell>
          <cell r="C426">
            <v>60511</v>
          </cell>
          <cell r="E426">
            <v>1.4773034820074899E-2</v>
          </cell>
        </row>
        <row r="427">
          <cell r="A427" t="str">
            <v>MXN_TIIE_EOD</v>
          </cell>
          <cell r="C427">
            <v>42262</v>
          </cell>
          <cell r="E427">
            <v>3.5311505397445098E-2</v>
          </cell>
        </row>
        <row r="428">
          <cell r="A428" t="str">
            <v>MXN_TIIE_EOD</v>
          </cell>
          <cell r="C428">
            <v>42268</v>
          </cell>
          <cell r="E428">
            <v>3.5311505397445098E-2</v>
          </cell>
        </row>
        <row r="429">
          <cell r="A429" t="str">
            <v>MXN_TIIE_EOD</v>
          </cell>
          <cell r="C429">
            <v>42291</v>
          </cell>
          <cell r="E429">
            <v>3.5311505397445098E-2</v>
          </cell>
        </row>
        <row r="430">
          <cell r="A430" t="str">
            <v>MXN_TIIE_EOD</v>
          </cell>
          <cell r="C430">
            <v>42321</v>
          </cell>
          <cell r="E430">
            <v>3.5311505397445098E-2</v>
          </cell>
        </row>
        <row r="431">
          <cell r="A431" t="str">
            <v>MXN_TIIE_EOD</v>
          </cell>
          <cell r="C431">
            <v>42352</v>
          </cell>
          <cell r="E431">
            <v>3.54070943206981E-2</v>
          </cell>
        </row>
        <row r="432">
          <cell r="A432" t="str">
            <v>MXN_TIIE_EOD</v>
          </cell>
          <cell r="C432">
            <v>42443</v>
          </cell>
          <cell r="E432">
            <v>3.6870053766626602E-2</v>
          </cell>
        </row>
        <row r="433">
          <cell r="A433" t="str">
            <v>MXN_TIIE_EOD</v>
          </cell>
          <cell r="C433">
            <v>42534</v>
          </cell>
          <cell r="E433">
            <v>3.8365170772567403E-2</v>
          </cell>
        </row>
        <row r="434">
          <cell r="A434" t="str">
            <v>MXN_TIIE_EOD</v>
          </cell>
          <cell r="C434">
            <v>42626</v>
          </cell>
          <cell r="E434">
            <v>3.9708008638914098E-2</v>
          </cell>
        </row>
        <row r="435">
          <cell r="A435" t="str">
            <v>MXN_TIIE_EOD</v>
          </cell>
          <cell r="C435">
            <v>42808</v>
          </cell>
          <cell r="E435">
            <v>4.2215567975446698E-2</v>
          </cell>
        </row>
        <row r="436">
          <cell r="A436" t="str">
            <v>MXN_TIIE_EOD</v>
          </cell>
          <cell r="C436">
            <v>42991</v>
          </cell>
          <cell r="E436">
            <v>4.4735449851663799E-2</v>
          </cell>
        </row>
        <row r="437">
          <cell r="A437" t="str">
            <v>MXN_TIIE_EOD</v>
          </cell>
          <cell r="C437">
            <v>43356</v>
          </cell>
          <cell r="E437">
            <v>4.9230195798216601E-2</v>
          </cell>
        </row>
        <row r="438">
          <cell r="A438" t="str">
            <v>MXN_TIIE_EOD</v>
          </cell>
          <cell r="C438">
            <v>43721</v>
          </cell>
          <cell r="E438">
            <v>5.3180168632696097E-2</v>
          </cell>
        </row>
        <row r="439">
          <cell r="A439" t="str">
            <v>MXN_TIIE_EOD</v>
          </cell>
          <cell r="C439">
            <v>44086</v>
          </cell>
          <cell r="E439">
            <v>5.6674967883046302E-2</v>
          </cell>
        </row>
        <row r="440">
          <cell r="A440" t="str">
            <v>MXN_TIIE_EOD</v>
          </cell>
          <cell r="C440">
            <v>44451</v>
          </cell>
          <cell r="E440">
            <v>5.9543676998384899E-2</v>
          </cell>
        </row>
        <row r="441">
          <cell r="A441" t="str">
            <v>MXN_TIIE_EOD</v>
          </cell>
          <cell r="C441">
            <v>44816</v>
          </cell>
          <cell r="E441">
            <v>6.23922457700831E-2</v>
          </cell>
        </row>
        <row r="442">
          <cell r="A442" t="str">
            <v>MXN_TIIE_EOD</v>
          </cell>
          <cell r="C442">
            <v>45181</v>
          </cell>
          <cell r="E442">
            <v>6.4035750647300799E-2</v>
          </cell>
        </row>
        <row r="443">
          <cell r="A443" t="str">
            <v>MXN_TIIE_EOD</v>
          </cell>
          <cell r="C443">
            <v>45546</v>
          </cell>
          <cell r="E443">
            <v>6.5679255524518504E-2</v>
          </cell>
        </row>
        <row r="444">
          <cell r="A444" t="str">
            <v>MXN_TIIE_EOD</v>
          </cell>
          <cell r="C444">
            <v>45911</v>
          </cell>
          <cell r="E444">
            <v>6.7313298749083497E-2</v>
          </cell>
        </row>
        <row r="445">
          <cell r="A445" t="str">
            <v>MXN_TIIE_EOD</v>
          </cell>
          <cell r="C445">
            <v>46641</v>
          </cell>
          <cell r="E445">
            <v>6.9832863343910895E-2</v>
          </cell>
        </row>
        <row r="446">
          <cell r="A446" t="str">
            <v>MXN_TIIE_EOD</v>
          </cell>
          <cell r="C446">
            <v>47736</v>
          </cell>
          <cell r="E446">
            <v>7.3591405638258695E-2</v>
          </cell>
        </row>
        <row r="447">
          <cell r="A447" t="str">
            <v>MXN_TIIE_EOD</v>
          </cell>
          <cell r="C447">
            <v>49561</v>
          </cell>
          <cell r="E447">
            <v>7.7162028336929894E-2</v>
          </cell>
        </row>
        <row r="448">
          <cell r="A448" t="str">
            <v>NOK_NIBOR_EOD</v>
          </cell>
          <cell r="C448">
            <v>42262</v>
          </cell>
          <cell r="E448">
            <v>1.01387480735807E-2</v>
          </cell>
        </row>
        <row r="449">
          <cell r="A449" t="str">
            <v>NOK_NIBOR_EOD</v>
          </cell>
          <cell r="C449">
            <v>42268</v>
          </cell>
          <cell r="E449">
            <v>1.11519527965247E-2</v>
          </cell>
        </row>
        <row r="450">
          <cell r="A450" t="str">
            <v>NOK_NIBOR_EOD</v>
          </cell>
          <cell r="C450">
            <v>42291</v>
          </cell>
          <cell r="E450">
            <v>1.17326420313279E-2</v>
          </cell>
        </row>
        <row r="451">
          <cell r="A451" t="str">
            <v>NOK_NIBOR_EOD</v>
          </cell>
          <cell r="C451">
            <v>42321</v>
          </cell>
          <cell r="E451">
            <v>1.18803468173689E-2</v>
          </cell>
        </row>
        <row r="452">
          <cell r="A452" t="str">
            <v>NOK_NIBOR_EOD</v>
          </cell>
          <cell r="C452">
            <v>42352</v>
          </cell>
          <cell r="E452">
            <v>1.1998676704892601E-2</v>
          </cell>
        </row>
        <row r="453">
          <cell r="A453" t="str">
            <v>NOK_NIBOR_EOD</v>
          </cell>
          <cell r="C453">
            <v>42443</v>
          </cell>
          <cell r="E453">
            <v>1.05830598453742E-2</v>
          </cell>
        </row>
        <row r="454">
          <cell r="A454" t="str">
            <v>NOK_NIBOR_EOD</v>
          </cell>
          <cell r="C454">
            <v>42534</v>
          </cell>
          <cell r="E454">
            <v>9.9716047180803107E-3</v>
          </cell>
        </row>
        <row r="455">
          <cell r="A455" t="str">
            <v>NOK_NIBOR_EOD</v>
          </cell>
          <cell r="C455">
            <v>42626</v>
          </cell>
          <cell r="E455">
            <v>9.6449326830797492E-3</v>
          </cell>
        </row>
        <row r="456">
          <cell r="A456" t="str">
            <v>NOK_NIBOR_EOD</v>
          </cell>
          <cell r="C456">
            <v>42808</v>
          </cell>
          <cell r="E456">
            <v>9.7426093758814E-3</v>
          </cell>
        </row>
        <row r="457">
          <cell r="A457" t="str">
            <v>NOK_NIBOR_EOD</v>
          </cell>
          <cell r="C457">
            <v>42991</v>
          </cell>
          <cell r="E457">
            <v>1.0367920873197101E-2</v>
          </cell>
        </row>
        <row r="458">
          <cell r="A458" t="str">
            <v>NOK_NIBOR_EOD</v>
          </cell>
          <cell r="C458">
            <v>43356</v>
          </cell>
          <cell r="E458">
            <v>1.12291143881924E-2</v>
          </cell>
        </row>
        <row r="459">
          <cell r="A459" t="str">
            <v>NOK_NIBOR_EOD</v>
          </cell>
          <cell r="C459">
            <v>43721</v>
          </cell>
          <cell r="E459">
            <v>1.25752009240882E-2</v>
          </cell>
        </row>
        <row r="460">
          <cell r="A460" t="str">
            <v>NOK_NIBOR_EOD</v>
          </cell>
          <cell r="C460">
            <v>44086</v>
          </cell>
          <cell r="E460">
            <v>1.41084077880256E-2</v>
          </cell>
        </row>
        <row r="461">
          <cell r="A461" t="str">
            <v>NOK_NIBOR_EOD</v>
          </cell>
          <cell r="C461">
            <v>44451</v>
          </cell>
          <cell r="E461">
            <v>1.5698149258918E-2</v>
          </cell>
        </row>
        <row r="462">
          <cell r="A462" t="str">
            <v>NOK_NIBOR_EOD</v>
          </cell>
          <cell r="C462">
            <v>44816</v>
          </cell>
          <cell r="E462">
            <v>1.7101604767260699E-2</v>
          </cell>
        </row>
        <row r="463">
          <cell r="A463" t="str">
            <v>NOK_NIBOR_EOD</v>
          </cell>
          <cell r="C463">
            <v>45181</v>
          </cell>
          <cell r="E463">
            <v>1.8335329593923901E-2</v>
          </cell>
        </row>
        <row r="464">
          <cell r="A464" t="str">
            <v>NOK_NIBOR_EOD</v>
          </cell>
          <cell r="C464">
            <v>45546</v>
          </cell>
          <cell r="E464">
            <v>1.9474426215138001E-2</v>
          </cell>
        </row>
        <row r="465">
          <cell r="A465" t="str">
            <v>NOK_NIBOR_EOD</v>
          </cell>
          <cell r="C465">
            <v>45911</v>
          </cell>
          <cell r="E465">
            <v>2.0307389702563398E-2</v>
          </cell>
        </row>
        <row r="466">
          <cell r="A466" t="str">
            <v>NOK_NIBOR_EOD</v>
          </cell>
          <cell r="C466">
            <v>46641</v>
          </cell>
          <cell r="E466">
            <v>2.1492861301883302E-2</v>
          </cell>
        </row>
        <row r="467">
          <cell r="A467" t="str">
            <v>NOK_NIBOR_EOD</v>
          </cell>
          <cell r="C467">
            <v>47736</v>
          </cell>
          <cell r="E467">
            <v>2.23538571407105E-2</v>
          </cell>
        </row>
        <row r="468">
          <cell r="A468" t="str">
            <v>NOK_NIBOR_EOD</v>
          </cell>
          <cell r="C468">
            <v>49561</v>
          </cell>
          <cell r="E468">
            <v>2.30360103039682E-2</v>
          </cell>
        </row>
        <row r="469">
          <cell r="A469" t="str">
            <v>NOK_NIBOR_EOD</v>
          </cell>
          <cell r="C469">
            <v>51386</v>
          </cell>
          <cell r="E469">
            <v>2.3120914451254099E-2</v>
          </cell>
        </row>
        <row r="470">
          <cell r="A470" t="str">
            <v>NOK_NIBOR_EOD</v>
          </cell>
          <cell r="C470">
            <v>53211</v>
          </cell>
          <cell r="E470">
            <v>2.2976403741521101E-2</v>
          </cell>
        </row>
        <row r="471">
          <cell r="A471" t="str">
            <v>NZD_BKBM_EOD</v>
          </cell>
          <cell r="C471">
            <v>42262</v>
          </cell>
          <cell r="E471">
            <v>2.74989640931033E-2</v>
          </cell>
        </row>
        <row r="472">
          <cell r="A472" t="str">
            <v>NZD_BKBM_EOD</v>
          </cell>
          <cell r="C472">
            <v>42268</v>
          </cell>
          <cell r="E472">
            <v>2.7699537917159098E-2</v>
          </cell>
        </row>
        <row r="473">
          <cell r="A473" t="str">
            <v>NZD_BKBM_EOD</v>
          </cell>
          <cell r="C473">
            <v>42291</v>
          </cell>
          <cell r="E473">
            <v>2.8466671899488101E-2</v>
          </cell>
        </row>
        <row r="474">
          <cell r="A474" t="str">
            <v>NZD_BKBM_EOD</v>
          </cell>
          <cell r="C474">
            <v>42321</v>
          </cell>
          <cell r="E474">
            <v>2.8252521402426799E-2</v>
          </cell>
        </row>
        <row r="475">
          <cell r="A475" t="str">
            <v>NZD_BKBM_EOD</v>
          </cell>
          <cell r="C475">
            <v>42352</v>
          </cell>
          <cell r="E475">
            <v>2.8399224010691101E-2</v>
          </cell>
        </row>
        <row r="476">
          <cell r="A476" t="str">
            <v>NZD_BKBM_EOD</v>
          </cell>
          <cell r="C476">
            <v>42443</v>
          </cell>
          <cell r="E476">
            <v>2.7609081648976901E-2</v>
          </cell>
        </row>
        <row r="477">
          <cell r="A477" t="str">
            <v>NZD_BKBM_EOD</v>
          </cell>
          <cell r="C477">
            <v>42534</v>
          </cell>
          <cell r="E477">
            <v>2.7123575303166701E-2</v>
          </cell>
        </row>
        <row r="478">
          <cell r="A478" t="str">
            <v>NZD_BKBM_EOD</v>
          </cell>
          <cell r="C478">
            <v>42626</v>
          </cell>
          <cell r="E478">
            <v>2.66327337227871E-2</v>
          </cell>
        </row>
        <row r="479">
          <cell r="A479" t="str">
            <v>NZD_BKBM_EOD</v>
          </cell>
          <cell r="C479">
            <v>42808</v>
          </cell>
          <cell r="E479">
            <v>2.6762005251405801E-2</v>
          </cell>
        </row>
        <row r="480">
          <cell r="A480" t="str">
            <v>NZD_BKBM_EOD</v>
          </cell>
          <cell r="C480">
            <v>42991</v>
          </cell>
          <cell r="E480">
            <v>2.6898099382143E-2</v>
          </cell>
        </row>
        <row r="481">
          <cell r="A481" t="str">
            <v>NZD_BKBM_EOD</v>
          </cell>
          <cell r="C481">
            <v>43356</v>
          </cell>
          <cell r="E481">
            <v>2.78812644596486E-2</v>
          </cell>
        </row>
        <row r="482">
          <cell r="A482" t="str">
            <v>NZD_BKBM_EOD</v>
          </cell>
          <cell r="C482">
            <v>43721</v>
          </cell>
          <cell r="E482">
            <v>2.9258796163042101E-2</v>
          </cell>
        </row>
        <row r="483">
          <cell r="A483" t="str">
            <v>NZD_BKBM_EOD</v>
          </cell>
          <cell r="C483">
            <v>44086</v>
          </cell>
          <cell r="E483">
            <v>3.06972335319745E-2</v>
          </cell>
        </row>
        <row r="484">
          <cell r="A484" t="str">
            <v>NZD_BKBM_EOD</v>
          </cell>
          <cell r="C484">
            <v>44451</v>
          </cell>
          <cell r="E484">
            <v>3.2051121214047198E-2</v>
          </cell>
        </row>
        <row r="485">
          <cell r="A485" t="str">
            <v>NZD_BKBM_EOD</v>
          </cell>
          <cell r="C485">
            <v>44816</v>
          </cell>
          <cell r="E485">
            <v>3.3404540325895203E-2</v>
          </cell>
        </row>
        <row r="486">
          <cell r="A486" t="str">
            <v>NZD_BKBM_EOD</v>
          </cell>
          <cell r="C486">
            <v>45181</v>
          </cell>
          <cell r="E486">
            <v>3.43802296553785E-2</v>
          </cell>
        </row>
        <row r="487">
          <cell r="A487" t="str">
            <v>NZD_BKBM_EOD</v>
          </cell>
          <cell r="C487">
            <v>45546</v>
          </cell>
          <cell r="E487">
            <v>3.5353837829036103E-2</v>
          </cell>
        </row>
        <row r="488">
          <cell r="A488" t="str">
            <v>NZD_BKBM_EOD</v>
          </cell>
          <cell r="C488">
            <v>45911</v>
          </cell>
          <cell r="E488">
            <v>3.6327446002693699E-2</v>
          </cell>
        </row>
        <row r="489">
          <cell r="A489" t="str">
            <v>NZD_BKBM_EOD</v>
          </cell>
          <cell r="C489">
            <v>46641</v>
          </cell>
          <cell r="E489">
            <v>3.7841695418598997E-2</v>
          </cell>
        </row>
        <row r="490">
          <cell r="A490" t="str">
            <v>NZD_BKBM_EOD</v>
          </cell>
          <cell r="C490">
            <v>47736</v>
          </cell>
          <cell r="E490">
            <v>3.9432511557619898E-2</v>
          </cell>
        </row>
        <row r="491">
          <cell r="A491" t="str">
            <v>NZD_BKBM_EOD</v>
          </cell>
          <cell r="C491">
            <v>49561</v>
          </cell>
          <cell r="E491">
            <v>4.0921328696478798E-2</v>
          </cell>
        </row>
        <row r="492">
          <cell r="A492" t="str">
            <v>PLN_WIBOR_EOD</v>
          </cell>
          <cell r="C492">
            <v>42262</v>
          </cell>
          <cell r="E492">
            <v>1.5049689731193101E-2</v>
          </cell>
        </row>
        <row r="493">
          <cell r="A493" t="str">
            <v>PLN_WIBOR_EOD</v>
          </cell>
          <cell r="C493">
            <v>42268</v>
          </cell>
          <cell r="E493">
            <v>1.5742891446331501E-2</v>
          </cell>
        </row>
        <row r="494">
          <cell r="A494" t="str">
            <v>PLN_WIBOR_EOD</v>
          </cell>
          <cell r="C494">
            <v>42291</v>
          </cell>
          <cell r="E494">
            <v>1.64514267747881E-2</v>
          </cell>
        </row>
        <row r="495">
          <cell r="A495" t="str">
            <v>PLN_WIBOR_EOD</v>
          </cell>
          <cell r="C495">
            <v>42321</v>
          </cell>
          <cell r="E495">
            <v>1.67982323770163E-2</v>
          </cell>
        </row>
        <row r="496">
          <cell r="A496" t="str">
            <v>PLN_WIBOR_EOD</v>
          </cell>
          <cell r="C496">
            <v>42352</v>
          </cell>
          <cell r="E496">
            <v>1.7098655041970001E-2</v>
          </cell>
        </row>
        <row r="497">
          <cell r="A497" t="str">
            <v>PLN_WIBOR_EOD</v>
          </cell>
          <cell r="C497">
            <v>42443</v>
          </cell>
          <cell r="E497">
            <v>1.6910971244333401E-2</v>
          </cell>
        </row>
        <row r="498">
          <cell r="A498" t="str">
            <v>PLN_WIBOR_EOD</v>
          </cell>
          <cell r="C498">
            <v>42534</v>
          </cell>
          <cell r="E498">
            <v>1.6585657835382E-2</v>
          </cell>
        </row>
        <row r="499">
          <cell r="A499" t="str">
            <v>PLN_WIBOR_EOD</v>
          </cell>
          <cell r="C499">
            <v>42626</v>
          </cell>
          <cell r="E499">
            <v>1.6388897877516899E-2</v>
          </cell>
        </row>
        <row r="500">
          <cell r="A500" t="str">
            <v>PLN_WIBOR_EOD</v>
          </cell>
          <cell r="C500">
            <v>42808</v>
          </cell>
          <cell r="E500">
            <v>1.6674343428801499E-2</v>
          </cell>
        </row>
        <row r="501">
          <cell r="A501" t="str">
            <v>PLN_WIBOR_EOD</v>
          </cell>
          <cell r="C501">
            <v>42991</v>
          </cell>
          <cell r="E501">
            <v>1.6972575729677801E-2</v>
          </cell>
        </row>
        <row r="502">
          <cell r="A502" t="str">
            <v>PLN_WIBOR_EOD</v>
          </cell>
          <cell r="C502">
            <v>43356</v>
          </cell>
          <cell r="E502">
            <v>1.8091093327180601E-2</v>
          </cell>
        </row>
        <row r="503">
          <cell r="A503" t="str">
            <v>PLN_WIBOR_EOD</v>
          </cell>
          <cell r="C503">
            <v>43721</v>
          </cell>
          <cell r="E503">
            <v>1.9438338127772799E-2</v>
          </cell>
        </row>
        <row r="504">
          <cell r="A504" t="str">
            <v>PLN_WIBOR_EOD</v>
          </cell>
          <cell r="C504">
            <v>44086</v>
          </cell>
          <cell r="E504">
            <v>2.0765958785005399E-2</v>
          </cell>
        </row>
        <row r="505">
          <cell r="A505" t="str">
            <v>PLN_WIBOR_EOD</v>
          </cell>
          <cell r="C505">
            <v>44451</v>
          </cell>
          <cell r="E505">
            <v>2.2039090304489601E-2</v>
          </cell>
        </row>
        <row r="506">
          <cell r="A506" t="str">
            <v>PLN_WIBOR_EOD</v>
          </cell>
          <cell r="C506">
            <v>44816</v>
          </cell>
          <cell r="E506">
            <v>2.31810146546878E-2</v>
          </cell>
        </row>
        <row r="507">
          <cell r="A507" t="str">
            <v>PLN_WIBOR_EOD</v>
          </cell>
          <cell r="C507">
            <v>45181</v>
          </cell>
          <cell r="E507">
            <v>2.41353803553606E-2</v>
          </cell>
        </row>
        <row r="508">
          <cell r="A508" t="str">
            <v>PLN_WIBOR_EOD</v>
          </cell>
          <cell r="C508">
            <v>45546</v>
          </cell>
          <cell r="E508">
            <v>2.4915294406961701E-2</v>
          </cell>
        </row>
        <row r="509">
          <cell r="A509" t="str">
            <v>PLN_WIBOR_EOD</v>
          </cell>
          <cell r="C509">
            <v>45911</v>
          </cell>
          <cell r="E509">
            <v>2.55405491794411E-2</v>
          </cell>
        </row>
        <row r="510">
          <cell r="A510" t="str">
            <v>PLN_WIBOR_EOD</v>
          </cell>
          <cell r="C510">
            <v>46641</v>
          </cell>
          <cell r="E510">
            <v>2.6401420832336799E-2</v>
          </cell>
        </row>
        <row r="511">
          <cell r="A511" t="str">
            <v>PLN_WIBOR_EOD</v>
          </cell>
          <cell r="C511">
            <v>47736</v>
          </cell>
          <cell r="E511">
            <v>2.7277219842354199E-2</v>
          </cell>
        </row>
        <row r="512">
          <cell r="A512" t="str">
            <v>PLN_WIBOR_EOD</v>
          </cell>
          <cell r="C512">
            <v>49561</v>
          </cell>
          <cell r="E512">
            <v>2.7670039947552301E-2</v>
          </cell>
        </row>
        <row r="513">
          <cell r="A513" t="str">
            <v>PLN_WIBOR_EOD</v>
          </cell>
          <cell r="C513">
            <v>51386</v>
          </cell>
          <cell r="E513">
            <v>2.70753772831108E-2</v>
          </cell>
        </row>
        <row r="514">
          <cell r="A514" t="str">
            <v>PLN_WIBOR_EOD</v>
          </cell>
          <cell r="C514">
            <v>53211</v>
          </cell>
          <cell r="E514">
            <v>2.63296192930592E-2</v>
          </cell>
        </row>
        <row r="515">
          <cell r="A515" t="str">
            <v>SEK_STIBOR_EOD</v>
          </cell>
          <cell r="C515">
            <v>42262</v>
          </cell>
          <cell r="E515">
            <v>-3.5587673490301802E-3</v>
          </cell>
        </row>
        <row r="516">
          <cell r="A516" t="str">
            <v>SEK_STIBOR_EOD</v>
          </cell>
          <cell r="C516">
            <v>42268</v>
          </cell>
          <cell r="E516">
            <v>-3.49686114240129E-3</v>
          </cell>
        </row>
        <row r="517">
          <cell r="A517" t="str">
            <v>SEK_STIBOR_EOD</v>
          </cell>
          <cell r="C517">
            <v>42291</v>
          </cell>
          <cell r="E517">
            <v>-3.4561688391213001E-3</v>
          </cell>
        </row>
        <row r="518">
          <cell r="A518" t="str">
            <v>SEK_STIBOR_EOD</v>
          </cell>
          <cell r="C518">
            <v>42321</v>
          </cell>
          <cell r="E518">
            <v>-3.4608804922760901E-3</v>
          </cell>
        </row>
        <row r="519">
          <cell r="A519" t="str">
            <v>SEK_STIBOR_EOD</v>
          </cell>
          <cell r="C519">
            <v>42352</v>
          </cell>
          <cell r="E519">
            <v>-2.9606292939635299E-3</v>
          </cell>
        </row>
        <row r="520">
          <cell r="A520" t="str">
            <v>SEK_STIBOR_EOD</v>
          </cell>
          <cell r="C520">
            <v>42443</v>
          </cell>
          <cell r="E520">
            <v>-3.0187208159562899E-3</v>
          </cell>
        </row>
        <row r="521">
          <cell r="A521" t="str">
            <v>SEK_STIBOR_EOD</v>
          </cell>
          <cell r="C521">
            <v>42534</v>
          </cell>
          <cell r="E521">
            <v>-2.9048103496115401E-3</v>
          </cell>
        </row>
        <row r="522">
          <cell r="A522" t="str">
            <v>SEK_STIBOR_EOD</v>
          </cell>
          <cell r="C522">
            <v>42626</v>
          </cell>
          <cell r="E522">
            <v>-2.6913490425820902E-3</v>
          </cell>
        </row>
        <row r="523">
          <cell r="A523" t="str">
            <v>SEK_STIBOR_EOD</v>
          </cell>
          <cell r="C523">
            <v>42808</v>
          </cell>
          <cell r="E523">
            <v>-2.06240876733506E-3</v>
          </cell>
        </row>
        <row r="524">
          <cell r="A524" t="str">
            <v>SEK_STIBOR_EOD</v>
          </cell>
          <cell r="C524">
            <v>42991</v>
          </cell>
          <cell r="E524">
            <v>-1.20030832182399E-3</v>
          </cell>
        </row>
        <row r="525">
          <cell r="A525" t="str">
            <v>SEK_STIBOR_EOD</v>
          </cell>
          <cell r="C525">
            <v>43356</v>
          </cell>
          <cell r="E525">
            <v>6.7336730885990002E-5</v>
          </cell>
        </row>
        <row r="526">
          <cell r="A526" t="str">
            <v>SEK_STIBOR_EOD</v>
          </cell>
          <cell r="C526">
            <v>43721</v>
          </cell>
          <cell r="E526">
            <v>2.2030691327830899E-3</v>
          </cell>
        </row>
        <row r="527">
          <cell r="A527" t="str">
            <v>SEK_STIBOR_EOD</v>
          </cell>
          <cell r="C527">
            <v>44086</v>
          </cell>
          <cell r="E527">
            <v>4.4932080407159396E-3</v>
          </cell>
        </row>
        <row r="528">
          <cell r="A528" t="str">
            <v>SEK_STIBOR_EOD</v>
          </cell>
          <cell r="C528">
            <v>44451</v>
          </cell>
          <cell r="E528">
            <v>6.7718907963369799E-3</v>
          </cell>
        </row>
        <row r="529">
          <cell r="A529" t="str">
            <v>SEK_STIBOR_EOD</v>
          </cell>
          <cell r="C529">
            <v>44816</v>
          </cell>
          <cell r="E529">
            <v>8.8141500255919207E-3</v>
          </cell>
        </row>
        <row r="530">
          <cell r="A530" t="str">
            <v>SEK_STIBOR_EOD</v>
          </cell>
          <cell r="C530">
            <v>45181</v>
          </cell>
          <cell r="E530">
            <v>1.05192223788915E-2</v>
          </cell>
        </row>
        <row r="531">
          <cell r="A531" t="str">
            <v>SEK_STIBOR_EOD</v>
          </cell>
          <cell r="C531">
            <v>45546</v>
          </cell>
          <cell r="E531">
            <v>1.1968647229367E-2</v>
          </cell>
        </row>
        <row r="532">
          <cell r="A532" t="str">
            <v>SEK_STIBOR_EOD</v>
          </cell>
          <cell r="C532">
            <v>45911</v>
          </cell>
          <cell r="E532">
            <v>1.31815425562802E-2</v>
          </cell>
        </row>
        <row r="533">
          <cell r="A533" t="str">
            <v>SEK_STIBOR_EOD</v>
          </cell>
          <cell r="C533">
            <v>46641</v>
          </cell>
          <cell r="E533">
            <v>1.5261049821801801E-2</v>
          </cell>
        </row>
        <row r="534">
          <cell r="A534" t="str">
            <v>SEK_STIBOR_EOD</v>
          </cell>
          <cell r="C534">
            <v>47736</v>
          </cell>
          <cell r="E534">
            <v>1.76596891716597E-2</v>
          </cell>
        </row>
        <row r="535">
          <cell r="A535" t="str">
            <v>SEK_STIBOR_EOD</v>
          </cell>
          <cell r="C535">
            <v>49561</v>
          </cell>
          <cell r="E535">
            <v>1.9798745911335899E-2</v>
          </cell>
        </row>
        <row r="536">
          <cell r="A536" t="str">
            <v>SEK_STIBOR_EOD</v>
          </cell>
          <cell r="C536">
            <v>51386</v>
          </cell>
          <cell r="E536">
            <v>2.0711470576983498E-2</v>
          </cell>
        </row>
        <row r="537">
          <cell r="A537" t="str">
            <v>SEK_STIBOR_EOD</v>
          </cell>
          <cell r="C537">
            <v>53211</v>
          </cell>
          <cell r="E537">
            <v>2.0962956091452298E-2</v>
          </cell>
        </row>
        <row r="538">
          <cell r="A538" t="str">
            <v>SGD_SOR_EOD</v>
          </cell>
          <cell r="C538">
            <v>42262</v>
          </cell>
          <cell r="E538">
            <v>6.6241398911224903E-3</v>
          </cell>
        </row>
        <row r="539">
          <cell r="A539" t="str">
            <v>SGD_SOR_EOD</v>
          </cell>
          <cell r="C539">
            <v>42268</v>
          </cell>
          <cell r="E539">
            <v>7.5340395114783399E-3</v>
          </cell>
        </row>
        <row r="540">
          <cell r="A540" t="str">
            <v>SGD_SOR_EOD</v>
          </cell>
          <cell r="C540">
            <v>42291</v>
          </cell>
          <cell r="E540">
            <v>1.3506019363474399E-2</v>
          </cell>
        </row>
        <row r="541">
          <cell r="A541" t="str">
            <v>SGD_SOR_EOD</v>
          </cell>
          <cell r="C541">
            <v>42321</v>
          </cell>
          <cell r="E541">
            <v>1.4724975493190099E-2</v>
          </cell>
        </row>
        <row r="542">
          <cell r="A542" t="str">
            <v>SGD_SOR_EOD</v>
          </cell>
          <cell r="C542">
            <v>42352</v>
          </cell>
          <cell r="E542">
            <v>1.53478597946216E-2</v>
          </cell>
        </row>
        <row r="543">
          <cell r="A543" t="str">
            <v>SGD_SOR_EOD</v>
          </cell>
          <cell r="C543">
            <v>42443</v>
          </cell>
          <cell r="E543">
            <v>1.69603790804531E-2</v>
          </cell>
        </row>
        <row r="544">
          <cell r="A544" t="str">
            <v>SGD_SOR_EOD</v>
          </cell>
          <cell r="C544">
            <v>42534</v>
          </cell>
          <cell r="E544">
            <v>1.71510424845462E-2</v>
          </cell>
        </row>
        <row r="545">
          <cell r="A545" t="str">
            <v>SGD_SOR_EOD</v>
          </cell>
          <cell r="C545">
            <v>42626</v>
          </cell>
          <cell r="E545">
            <v>1.73115866696547E-2</v>
          </cell>
        </row>
        <row r="546">
          <cell r="A546" t="str">
            <v>SGD_SOR_EOD</v>
          </cell>
          <cell r="C546">
            <v>42808</v>
          </cell>
          <cell r="E546">
            <v>1.86100785279961E-2</v>
          </cell>
        </row>
        <row r="547">
          <cell r="A547" t="str">
            <v>SGD_SOR_EOD</v>
          </cell>
          <cell r="C547">
            <v>42991</v>
          </cell>
          <cell r="E547">
            <v>1.99322348414167E-2</v>
          </cell>
        </row>
        <row r="548">
          <cell r="A548" t="str">
            <v>SGD_SOR_EOD</v>
          </cell>
          <cell r="C548">
            <v>43356</v>
          </cell>
          <cell r="E548">
            <v>2.2273066250179E-2</v>
          </cell>
        </row>
        <row r="549">
          <cell r="A549" t="str">
            <v>SGD_SOR_EOD</v>
          </cell>
          <cell r="C549">
            <v>43721</v>
          </cell>
          <cell r="E549">
            <v>2.4478766020899701E-2</v>
          </cell>
        </row>
        <row r="550">
          <cell r="A550" t="str">
            <v>SGD_SOR_EOD</v>
          </cell>
          <cell r="C550">
            <v>44086</v>
          </cell>
          <cell r="E550">
            <v>2.6101877321960901E-2</v>
          </cell>
        </row>
        <row r="551">
          <cell r="A551" t="str">
            <v>SGD_SOR_EOD</v>
          </cell>
          <cell r="C551">
            <v>44451</v>
          </cell>
          <cell r="E551">
            <v>2.7482121222936699E-2</v>
          </cell>
        </row>
        <row r="552">
          <cell r="A552" t="str">
            <v>SGD_SOR_EOD</v>
          </cell>
          <cell r="C552">
            <v>44816</v>
          </cell>
          <cell r="E552">
            <v>2.8859727435828202E-2</v>
          </cell>
        </row>
        <row r="553">
          <cell r="A553" t="str">
            <v>SGD_SOR_EOD</v>
          </cell>
          <cell r="C553">
            <v>45181</v>
          </cell>
          <cell r="E553">
            <v>2.9696182143803301E-2</v>
          </cell>
        </row>
        <row r="554">
          <cell r="A554" t="str">
            <v>SGD_SOR_EOD</v>
          </cell>
          <cell r="C554">
            <v>45546</v>
          </cell>
          <cell r="E554">
            <v>3.0526640713219699E-2</v>
          </cell>
        </row>
        <row r="555">
          <cell r="A555" t="str">
            <v>SGD_SOR_EOD</v>
          </cell>
          <cell r="C555">
            <v>45911</v>
          </cell>
          <cell r="E555">
            <v>3.1357099282636199E-2</v>
          </cell>
        </row>
        <row r="556">
          <cell r="A556" t="str">
            <v>USD_FEDFUND_EOD</v>
          </cell>
          <cell r="C556">
            <v>42262</v>
          </cell>
          <cell r="E556">
            <v>1.41944168443003E-3</v>
          </cell>
        </row>
        <row r="557">
          <cell r="A557" t="str">
            <v>USD_FEDFUND_EOD</v>
          </cell>
          <cell r="C557">
            <v>42268</v>
          </cell>
          <cell r="E557">
            <v>1.7235892745492401E-3</v>
          </cell>
        </row>
        <row r="558">
          <cell r="A558" t="str">
            <v>USD_FEDFUND_EOD</v>
          </cell>
          <cell r="C558">
            <v>42275</v>
          </cell>
          <cell r="E558">
            <v>1.8841940234672701E-3</v>
          </cell>
        </row>
        <row r="559">
          <cell r="A559" t="str">
            <v>USD_FEDFUND_EOD</v>
          </cell>
          <cell r="C559">
            <v>42282</v>
          </cell>
          <cell r="E559">
            <v>1.9070618714193499E-3</v>
          </cell>
        </row>
        <row r="560">
          <cell r="A560" t="str">
            <v>USD_FEDFUND_EOD</v>
          </cell>
          <cell r="C560">
            <v>42291</v>
          </cell>
          <cell r="E560">
            <v>1.89170449371381E-3</v>
          </cell>
        </row>
        <row r="561">
          <cell r="A561" t="str">
            <v>USD_FEDFUND_EOD</v>
          </cell>
          <cell r="C561">
            <v>42321</v>
          </cell>
          <cell r="E561">
            <v>2.0405534861398398E-3</v>
          </cell>
        </row>
        <row r="562">
          <cell r="A562" t="str">
            <v>USD_FEDFUND_EOD</v>
          </cell>
          <cell r="C562">
            <v>42352</v>
          </cell>
          <cell r="E562">
            <v>2.1616547781762802E-3</v>
          </cell>
        </row>
        <row r="563">
          <cell r="A563" t="str">
            <v>USD_FEDFUND_EOD</v>
          </cell>
          <cell r="C563">
            <v>42382</v>
          </cell>
          <cell r="E563">
            <v>2.38946852386791E-3</v>
          </cell>
        </row>
        <row r="564">
          <cell r="A564" t="str">
            <v>USD_FEDFUND_EOD</v>
          </cell>
          <cell r="C564">
            <v>42413</v>
          </cell>
          <cell r="E564">
            <v>2.59777079326545E-3</v>
          </cell>
        </row>
        <row r="565">
          <cell r="A565" t="str">
            <v>USD_FEDFUND_EOD</v>
          </cell>
          <cell r="C565">
            <v>42443</v>
          </cell>
          <cell r="E565">
            <v>2.7438599751957102E-3</v>
          </cell>
        </row>
        <row r="566">
          <cell r="A566" t="str">
            <v>USD_FEDFUND_EOD</v>
          </cell>
          <cell r="C566">
            <v>42473</v>
          </cell>
          <cell r="E566">
            <v>2.9424369919949902E-3</v>
          </cell>
        </row>
        <row r="567">
          <cell r="A567" t="str">
            <v>USD_FEDFUND_EOD</v>
          </cell>
          <cell r="C567">
            <v>42504</v>
          </cell>
          <cell r="E567">
            <v>3.1604751894220599E-3</v>
          </cell>
        </row>
        <row r="568">
          <cell r="A568" t="str">
            <v>USD_FEDFUND_EOD</v>
          </cell>
          <cell r="C568">
            <v>42534</v>
          </cell>
          <cell r="E568">
            <v>3.3364752794318802E-3</v>
          </cell>
        </row>
        <row r="569">
          <cell r="A569" t="str">
            <v>USD_FEDFUND_EOD</v>
          </cell>
          <cell r="C569">
            <v>42565</v>
          </cell>
          <cell r="E569">
            <v>3.5471284748639399E-3</v>
          </cell>
        </row>
        <row r="570">
          <cell r="A570" t="str">
            <v>USD_FEDFUND_EOD</v>
          </cell>
          <cell r="C570">
            <v>42595</v>
          </cell>
          <cell r="E570">
            <v>3.7496340504350901E-3</v>
          </cell>
        </row>
        <row r="571">
          <cell r="A571" t="str">
            <v>USD_FEDFUND_EOD</v>
          </cell>
          <cell r="C571">
            <v>42626</v>
          </cell>
          <cell r="E571">
            <v>3.97185712994522E-3</v>
          </cell>
        </row>
        <row r="572">
          <cell r="A572" t="str">
            <v>USD_FEDFUND_EOD</v>
          </cell>
          <cell r="C572">
            <v>42717</v>
          </cell>
          <cell r="E572">
            <v>4.6281511001603796E-3</v>
          </cell>
        </row>
        <row r="573">
          <cell r="A573" t="str">
            <v>USD_FEDFUND_EOD</v>
          </cell>
          <cell r="C573">
            <v>42808</v>
          </cell>
          <cell r="E573">
            <v>5.2844332207839101E-3</v>
          </cell>
        </row>
        <row r="574">
          <cell r="A574" t="str">
            <v>USD_FEDFUND_EOD</v>
          </cell>
          <cell r="C574">
            <v>42899</v>
          </cell>
          <cell r="E574">
            <v>5.9877566078894197E-3</v>
          </cell>
        </row>
        <row r="575">
          <cell r="A575" t="str">
            <v>USD_FEDFUND_EOD</v>
          </cell>
          <cell r="C575">
            <v>42991</v>
          </cell>
          <cell r="E575">
            <v>6.6998775470982902E-3</v>
          </cell>
        </row>
        <row r="576">
          <cell r="A576" t="str">
            <v>USD_FEDFUND_EOD</v>
          </cell>
          <cell r="C576">
            <v>43356</v>
          </cell>
          <cell r="E576">
            <v>9.2300348021937904E-3</v>
          </cell>
        </row>
        <row r="577">
          <cell r="A577" t="str">
            <v>USD_FEDFUND_EOD</v>
          </cell>
          <cell r="C577">
            <v>43721</v>
          </cell>
          <cell r="E577">
            <v>1.1479786494456801E-2</v>
          </cell>
        </row>
        <row r="578">
          <cell r="A578" t="str">
            <v>USD_FEDFUND_EOD</v>
          </cell>
          <cell r="C578">
            <v>44086</v>
          </cell>
          <cell r="E578">
            <v>1.3475308173890799E-2</v>
          </cell>
        </row>
        <row r="579">
          <cell r="A579" t="str">
            <v>USD_FEDFUND_EOD</v>
          </cell>
          <cell r="C579">
            <v>44451</v>
          </cell>
          <cell r="E579">
            <v>1.5274885457660901E-2</v>
          </cell>
        </row>
        <row r="580">
          <cell r="A580" t="str">
            <v>USD_FEDFUND_EOD</v>
          </cell>
          <cell r="C580">
            <v>44816</v>
          </cell>
          <cell r="E580">
            <v>1.67744636992108E-2</v>
          </cell>
        </row>
        <row r="581">
          <cell r="A581" t="str">
            <v>USD_FEDFUND_EOD</v>
          </cell>
          <cell r="C581">
            <v>45181</v>
          </cell>
          <cell r="E581">
            <v>1.8083196108256101E-2</v>
          </cell>
        </row>
        <row r="582">
          <cell r="A582" t="str">
            <v>USD_FEDFUND_EOD</v>
          </cell>
          <cell r="C582">
            <v>45546</v>
          </cell>
          <cell r="E582">
            <v>1.9151089016076799E-2</v>
          </cell>
        </row>
        <row r="583">
          <cell r="A583" t="str">
            <v>USD_FEDFUND_EOD</v>
          </cell>
          <cell r="C583">
            <v>45911</v>
          </cell>
          <cell r="E583">
            <v>2.0095787886742201E-2</v>
          </cell>
        </row>
        <row r="584">
          <cell r="A584" t="str">
            <v>USD_FEDFUND_EOD</v>
          </cell>
          <cell r="C584">
            <v>46641</v>
          </cell>
          <cell r="E584">
            <v>2.1495361243567199E-2</v>
          </cell>
        </row>
        <row r="585">
          <cell r="A585" t="str">
            <v>USD_FEDFUND_EOD</v>
          </cell>
          <cell r="C585">
            <v>47736</v>
          </cell>
          <cell r="E585">
            <v>2.2928922937750101E-2</v>
          </cell>
        </row>
        <row r="586">
          <cell r="A586" t="str">
            <v>USD_FEDFUND_EOD</v>
          </cell>
          <cell r="C586">
            <v>49561</v>
          </cell>
          <cell r="E586">
            <v>2.4245595045094801E-2</v>
          </cell>
        </row>
        <row r="587">
          <cell r="A587" t="str">
            <v>USD_FEDFUND_EOD</v>
          </cell>
          <cell r="C587">
            <v>51386</v>
          </cell>
          <cell r="E587">
            <v>2.4858602101516799E-2</v>
          </cell>
        </row>
        <row r="588">
          <cell r="A588" t="str">
            <v>USD_FEDFUND_EOD</v>
          </cell>
          <cell r="C588">
            <v>53211</v>
          </cell>
          <cell r="E588">
            <v>2.5194133576784902E-2</v>
          </cell>
        </row>
        <row r="589">
          <cell r="A589" t="str">
            <v>USD_FEDFUND_EOD</v>
          </cell>
          <cell r="C589">
            <v>55036</v>
          </cell>
          <cell r="E589">
            <v>2.5205549802518799E-2</v>
          </cell>
        </row>
        <row r="590">
          <cell r="A590" t="str">
            <v>USD_FEDFUND_EOD</v>
          </cell>
          <cell r="C590">
            <v>56861</v>
          </cell>
          <cell r="E590">
            <v>2.5214830760016599E-2</v>
          </cell>
        </row>
        <row r="591">
          <cell r="A591" t="str">
            <v>USD_FEDFUND_EOD</v>
          </cell>
          <cell r="C591">
            <v>58686</v>
          </cell>
          <cell r="E591">
            <v>2.5013038918254099E-2</v>
          </cell>
        </row>
        <row r="592">
          <cell r="A592" t="str">
            <v>USD_FEDFUND_EOD</v>
          </cell>
          <cell r="C592">
            <v>60511</v>
          </cell>
          <cell r="E592">
            <v>2.4809850014389598E-2</v>
          </cell>
        </row>
        <row r="593">
          <cell r="A593" t="str">
            <v>USD_LIBOR_EOD</v>
          </cell>
          <cell r="C593">
            <v>42262</v>
          </cell>
          <cell r="E593">
            <v>1.37888628430416E-3</v>
          </cell>
        </row>
        <row r="594">
          <cell r="A594" t="str">
            <v>USD_LIBOR_EOD</v>
          </cell>
          <cell r="C594">
            <v>42268</v>
          </cell>
          <cell r="E594">
            <v>1.51969143784069E-3</v>
          </cell>
        </row>
        <row r="595">
          <cell r="A595" t="str">
            <v>USD_LIBOR_EOD</v>
          </cell>
          <cell r="C595">
            <v>42291</v>
          </cell>
          <cell r="E595">
            <v>2.0294148725916801E-3</v>
          </cell>
        </row>
        <row r="596">
          <cell r="A596" t="str">
            <v>USD_LIBOR_EOD</v>
          </cell>
          <cell r="C596">
            <v>42321</v>
          </cell>
          <cell r="E596">
            <v>2.6686587597162898E-3</v>
          </cell>
        </row>
        <row r="597">
          <cell r="A597" t="str">
            <v>USD_LIBOR_EOD</v>
          </cell>
          <cell r="C597">
            <v>42352</v>
          </cell>
          <cell r="E597">
            <v>3.31507649350605E-3</v>
          </cell>
        </row>
        <row r="598">
          <cell r="A598" t="str">
            <v>USD_LIBOR_EOD</v>
          </cell>
          <cell r="C598">
            <v>42443</v>
          </cell>
          <cell r="E598">
            <v>4.0567313630140104E-3</v>
          </cell>
        </row>
        <row r="599">
          <cell r="A599" t="str">
            <v>USD_LIBOR_EOD</v>
          </cell>
          <cell r="C599">
            <v>42534</v>
          </cell>
          <cell r="E599">
            <v>4.7633538895976999E-3</v>
          </cell>
        </row>
        <row r="600">
          <cell r="A600" t="str">
            <v>USD_LIBOR_EOD</v>
          </cell>
          <cell r="C600">
            <v>42626</v>
          </cell>
          <cell r="E600">
            <v>5.48495395369382E-3</v>
          </cell>
        </row>
        <row r="601">
          <cell r="A601" t="str">
            <v>USD_LIBOR_EOD</v>
          </cell>
          <cell r="C601">
            <v>42808</v>
          </cell>
          <cell r="E601">
            <v>7.03633862452515E-3</v>
          </cell>
        </row>
        <row r="602">
          <cell r="A602" t="str">
            <v>USD_LIBOR_EOD</v>
          </cell>
          <cell r="C602">
            <v>42991</v>
          </cell>
          <cell r="E602">
            <v>8.5806139448786692E-3</v>
          </cell>
        </row>
        <row r="603">
          <cell r="A603" t="str">
            <v>USD_LIBOR_EOD</v>
          </cell>
          <cell r="C603">
            <v>43356</v>
          </cell>
          <cell r="E603">
            <v>1.13872564799833E-2</v>
          </cell>
        </row>
        <row r="604">
          <cell r="A604" t="str">
            <v>USD_LIBOR_EOD</v>
          </cell>
          <cell r="C604">
            <v>43721</v>
          </cell>
          <cell r="E604">
            <v>1.36859779035614E-2</v>
          </cell>
        </row>
        <row r="605">
          <cell r="A605" t="str">
            <v>USD_LIBOR_EOD</v>
          </cell>
          <cell r="C605">
            <v>44086</v>
          </cell>
          <cell r="E605">
            <v>1.5772727717740499E-2</v>
          </cell>
        </row>
        <row r="606">
          <cell r="A606" t="str">
            <v>USD_LIBOR_EOD</v>
          </cell>
          <cell r="C606">
            <v>44451</v>
          </cell>
          <cell r="E606">
            <v>1.7609234068743099E-2</v>
          </cell>
        </row>
        <row r="607">
          <cell r="A607" t="str">
            <v>USD_LIBOR_EOD</v>
          </cell>
          <cell r="C607">
            <v>44816</v>
          </cell>
          <cell r="E607">
            <v>1.91457872858018E-2</v>
          </cell>
        </row>
        <row r="608">
          <cell r="A608" t="str">
            <v>USD_LIBOR_EOD</v>
          </cell>
          <cell r="C608">
            <v>45181</v>
          </cell>
          <cell r="E608">
            <v>2.04538751054965E-2</v>
          </cell>
        </row>
        <row r="609">
          <cell r="A609" t="str">
            <v>USD_LIBOR_EOD</v>
          </cell>
          <cell r="C609">
            <v>45546</v>
          </cell>
          <cell r="E609">
            <v>2.1520300813573898E-2</v>
          </cell>
        </row>
        <row r="610">
          <cell r="A610" t="str">
            <v>USD_LIBOR_EOD</v>
          </cell>
          <cell r="C610">
            <v>45911</v>
          </cell>
          <cell r="E610">
            <v>2.24637646690409E-2</v>
          </cell>
        </row>
        <row r="611">
          <cell r="A611" t="str">
            <v>USD_LIBOR_EOD</v>
          </cell>
          <cell r="C611">
            <v>46641</v>
          </cell>
          <cell r="E611">
            <v>2.3883975629549799E-2</v>
          </cell>
        </row>
        <row r="612">
          <cell r="A612" t="str">
            <v>USD_LIBOR_EOD</v>
          </cell>
          <cell r="C612">
            <v>47736</v>
          </cell>
          <cell r="E612">
            <v>2.5324814752471201E-2</v>
          </cell>
        </row>
        <row r="613">
          <cell r="A613" t="str">
            <v>USD_LIBOR_EOD</v>
          </cell>
          <cell r="C613">
            <v>49561</v>
          </cell>
          <cell r="E613">
            <v>2.6680526162491801E-2</v>
          </cell>
        </row>
        <row r="614">
          <cell r="A614" t="str">
            <v>USD_LIBOR_EOD</v>
          </cell>
          <cell r="C614">
            <v>51386</v>
          </cell>
          <cell r="E614">
            <v>2.7310941701597199E-2</v>
          </cell>
        </row>
        <row r="615">
          <cell r="A615" t="str">
            <v>USD_LIBOR_EOD</v>
          </cell>
          <cell r="C615">
            <v>53211</v>
          </cell>
          <cell r="E615">
            <v>2.7664791540087101E-2</v>
          </cell>
        </row>
        <row r="616">
          <cell r="A616" t="str">
            <v>USD_LIBOR_EOD</v>
          </cell>
          <cell r="C616">
            <v>55036</v>
          </cell>
          <cell r="E616">
            <v>2.76675363264983E-2</v>
          </cell>
        </row>
        <row r="617">
          <cell r="A617" t="str">
            <v>USD_LIBOR_EOD</v>
          </cell>
          <cell r="C617">
            <v>56861</v>
          </cell>
          <cell r="E617">
            <v>2.7667967166178802E-2</v>
          </cell>
        </row>
        <row r="618">
          <cell r="A618" t="str">
            <v>USD_LIBOR_EOD</v>
          </cell>
          <cell r="C618">
            <v>58686</v>
          </cell>
          <cell r="E618">
            <v>2.7448564411717901E-2</v>
          </cell>
        </row>
        <row r="619">
          <cell r="A619" t="str">
            <v>USD_LIBOR_EOD</v>
          </cell>
          <cell r="C619">
            <v>60511</v>
          </cell>
          <cell r="E619">
            <v>2.7227706608647002E-2</v>
          </cell>
        </row>
        <row r="620">
          <cell r="A620" t="str">
            <v>ZAR_JIBAR_EOD</v>
          </cell>
          <cell r="C620">
            <v>42262</v>
          </cell>
          <cell r="E620">
            <v>5.7795423989927798E-2</v>
          </cell>
        </row>
        <row r="621">
          <cell r="A621" t="str">
            <v>ZAR_JIBAR_EOD</v>
          </cell>
          <cell r="C621">
            <v>42268</v>
          </cell>
          <cell r="E621">
            <v>5.8497519243056899E-2</v>
          </cell>
        </row>
        <row r="622">
          <cell r="A622" t="str">
            <v>ZAR_JIBAR_EOD</v>
          </cell>
          <cell r="C622">
            <v>42291</v>
          </cell>
          <cell r="E622">
            <v>6.1175940702649E-2</v>
          </cell>
        </row>
        <row r="623">
          <cell r="A623" t="str">
            <v>ZAR_JIBAR_EOD</v>
          </cell>
          <cell r="C623">
            <v>42321</v>
          </cell>
          <cell r="E623">
            <v>6.1822924788511598E-2</v>
          </cell>
        </row>
        <row r="624">
          <cell r="A624" t="str">
            <v>ZAR_JIBAR_EOD</v>
          </cell>
          <cell r="C624">
            <v>42352</v>
          </cell>
          <cell r="E624">
            <v>6.2589116890299196E-2</v>
          </cell>
        </row>
        <row r="625">
          <cell r="A625" t="str">
            <v>ZAR_JIBAR_EOD</v>
          </cell>
          <cell r="C625">
            <v>42443</v>
          </cell>
          <cell r="E625">
            <v>6.4286689544466605E-2</v>
          </cell>
        </row>
        <row r="626">
          <cell r="A626" t="str">
            <v>ZAR_JIBAR_EOD</v>
          </cell>
          <cell r="C626">
            <v>42534</v>
          </cell>
          <cell r="E626">
            <v>6.5491834499836601E-2</v>
          </cell>
        </row>
        <row r="627">
          <cell r="A627" t="str">
            <v>ZAR_JIBAR_EOD</v>
          </cell>
          <cell r="C627">
            <v>42626</v>
          </cell>
          <cell r="E627">
            <v>6.6869076560831506E-2</v>
          </cell>
        </row>
        <row r="628">
          <cell r="A628" t="str">
            <v>ZAR_JIBAR_EOD</v>
          </cell>
          <cell r="C628">
            <v>42808</v>
          </cell>
          <cell r="E628">
            <v>6.9146729971645393E-2</v>
          </cell>
        </row>
        <row r="629">
          <cell r="A629" t="str">
            <v>ZAR_JIBAR_EOD</v>
          </cell>
          <cell r="C629">
            <v>42991</v>
          </cell>
          <cell r="E629">
            <v>7.1434396202377196E-2</v>
          </cell>
        </row>
        <row r="630">
          <cell r="A630" t="str">
            <v>ZAR_JIBAR_EOD</v>
          </cell>
          <cell r="C630">
            <v>43356</v>
          </cell>
          <cell r="E630">
            <v>7.4813439832682904E-2</v>
          </cell>
        </row>
        <row r="631">
          <cell r="A631" t="str">
            <v>ZAR_JIBAR_EOD</v>
          </cell>
          <cell r="C631">
            <v>43721</v>
          </cell>
          <cell r="E631">
            <v>7.7443609867570901E-2</v>
          </cell>
        </row>
        <row r="632">
          <cell r="A632" t="str">
            <v>ZAR_JIBAR_EOD</v>
          </cell>
          <cell r="C632">
            <v>44086</v>
          </cell>
          <cell r="E632">
            <v>7.9429067311668294E-2</v>
          </cell>
        </row>
        <row r="633">
          <cell r="A633" t="str">
            <v>ZAR_JIBAR_EOD</v>
          </cell>
          <cell r="C633">
            <v>44451</v>
          </cell>
          <cell r="E633">
            <v>8.1013761023469202E-2</v>
          </cell>
        </row>
        <row r="634">
          <cell r="A634" t="str">
            <v>ZAR_JIBAR_EOD</v>
          </cell>
          <cell r="C634">
            <v>44816</v>
          </cell>
          <cell r="E634">
            <v>8.2368203396589498E-2</v>
          </cell>
        </row>
        <row r="635">
          <cell r="A635" t="str">
            <v>ZAR_JIBAR_EOD</v>
          </cell>
          <cell r="C635">
            <v>45181</v>
          </cell>
          <cell r="E635">
            <v>8.3469293462468105E-2</v>
          </cell>
        </row>
        <row r="636">
          <cell r="A636" t="str">
            <v>ZAR_JIBAR_EOD</v>
          </cell>
          <cell r="C636">
            <v>45546</v>
          </cell>
          <cell r="E636">
            <v>8.4504417629135506E-2</v>
          </cell>
        </row>
        <row r="637">
          <cell r="A637" t="str">
            <v>ZAR_JIBAR_EOD</v>
          </cell>
          <cell r="C637">
            <v>45911</v>
          </cell>
          <cell r="E637">
            <v>8.5385652024938002E-2</v>
          </cell>
        </row>
        <row r="638">
          <cell r="A638" t="str">
            <v>ZAR_JIBAR_EOD</v>
          </cell>
          <cell r="C638">
            <v>46641</v>
          </cell>
          <cell r="E638">
            <v>8.7099836779623699E-2</v>
          </cell>
        </row>
        <row r="639">
          <cell r="A639" t="str">
            <v>ZAR_JIBAR_EOD</v>
          </cell>
          <cell r="C639">
            <v>47736</v>
          </cell>
          <cell r="E639">
            <v>8.9232393143827402E-2</v>
          </cell>
        </row>
        <row r="640">
          <cell r="A640" t="str">
            <v>ZAR_JIBAR_EOD</v>
          </cell>
          <cell r="C640">
            <v>49561</v>
          </cell>
          <cell r="E640">
            <v>8.9388834013444801E-2</v>
          </cell>
        </row>
        <row r="641">
          <cell r="A641" t="str">
            <v>ZAR_JIBAR_EOD</v>
          </cell>
          <cell r="C641">
            <v>51386</v>
          </cell>
          <cell r="E641">
            <v>8.7772236066042994E-2</v>
          </cell>
        </row>
        <row r="642">
          <cell r="A642" t="str">
            <v>ZAR_JIBAR_EOD</v>
          </cell>
          <cell r="C642">
            <v>53211</v>
          </cell>
          <cell r="E642">
            <v>8.3959231062861003E-2</v>
          </cell>
        </row>
      </sheetData>
      <sheetData sheetId="11">
        <row r="2">
          <cell r="A2" t="str">
            <v>AUD_AONIA_EOD</v>
          </cell>
          <cell r="C2">
            <v>42262</v>
          </cell>
          <cell r="E2">
            <v>1.99994520748366E-2</v>
          </cell>
        </row>
        <row r="3">
          <cell r="A3" t="str">
            <v>AUD_AONIA_EOD</v>
          </cell>
          <cell r="C3">
            <v>42269</v>
          </cell>
          <cell r="E3">
            <v>1.9965962934724898E-2</v>
          </cell>
        </row>
        <row r="4">
          <cell r="A4" t="str">
            <v>AUD_AONIA_EOD</v>
          </cell>
          <cell r="C4">
            <v>42292</v>
          </cell>
          <cell r="E4">
            <v>1.9935783864461099E-2</v>
          </cell>
        </row>
        <row r="5">
          <cell r="A5" t="str">
            <v>AUD_AONIA_EOD</v>
          </cell>
          <cell r="C5">
            <v>42324</v>
          </cell>
          <cell r="E5">
            <v>1.9736469020409798E-2</v>
          </cell>
        </row>
        <row r="6">
          <cell r="A6" t="str">
            <v>AUD_AONIA_EOD</v>
          </cell>
          <cell r="C6">
            <v>42353</v>
          </cell>
          <cell r="E6">
            <v>1.9456725747202499E-2</v>
          </cell>
        </row>
        <row r="7">
          <cell r="A7" t="str">
            <v>AUD_AONIA_EOD</v>
          </cell>
          <cell r="C7">
            <v>42384</v>
          </cell>
          <cell r="E7">
            <v>1.9248393653006599E-2</v>
          </cell>
        </row>
        <row r="8">
          <cell r="A8" t="str">
            <v>AUD_AONIA_EOD</v>
          </cell>
          <cell r="C8">
            <v>42415</v>
          </cell>
          <cell r="E8">
            <v>1.9080545804383901E-2</v>
          </cell>
        </row>
        <row r="9">
          <cell r="A9" t="str">
            <v>AUD_AONIA_EOD</v>
          </cell>
          <cell r="C9">
            <v>42444</v>
          </cell>
          <cell r="E9">
            <v>1.8879073910085201E-2</v>
          </cell>
        </row>
        <row r="10">
          <cell r="A10" t="str">
            <v>AUD_AONIA_EOD</v>
          </cell>
          <cell r="C10">
            <v>42536</v>
          </cell>
          <cell r="E10">
            <v>1.84498765394406E-2</v>
          </cell>
        </row>
        <row r="11">
          <cell r="A11" t="str">
            <v>AUD_AONIA_EOD</v>
          </cell>
          <cell r="C11">
            <v>42628</v>
          </cell>
          <cell r="E11">
            <v>1.8117170463737502E-2</v>
          </cell>
        </row>
        <row r="12">
          <cell r="A12" t="str">
            <v>AUD_AONIA_EOD</v>
          </cell>
          <cell r="C12">
            <v>42809</v>
          </cell>
          <cell r="E12">
            <v>1.8008871738809901E-2</v>
          </cell>
        </row>
        <row r="13">
          <cell r="A13" t="str">
            <v>AUD_AONIA_EOD</v>
          </cell>
          <cell r="C13">
            <v>42993</v>
          </cell>
          <cell r="E13">
            <v>1.8234415728722399E-2</v>
          </cell>
        </row>
        <row r="14">
          <cell r="A14" t="str">
            <v>AUD_AONIA_EOD</v>
          </cell>
          <cell r="C14">
            <v>43360</v>
          </cell>
          <cell r="E14">
            <v>1.9224518639901499E-2</v>
          </cell>
        </row>
        <row r="15">
          <cell r="A15" t="str">
            <v>AUD_AONIA_EOD</v>
          </cell>
          <cell r="C15">
            <v>43724</v>
          </cell>
          <cell r="E15">
            <v>2.0558327057962698E-2</v>
          </cell>
        </row>
        <row r="16">
          <cell r="A16" t="str">
            <v>AUD_AONIA_EOD</v>
          </cell>
          <cell r="C16">
            <v>44089</v>
          </cell>
          <cell r="E16">
            <v>2.1924647186593899E-2</v>
          </cell>
        </row>
        <row r="17">
          <cell r="A17" t="str">
            <v>AUD_AONIA_EOD</v>
          </cell>
          <cell r="C17">
            <v>44819</v>
          </cell>
          <cell r="E17">
            <v>2.4795228648030399E-2</v>
          </cell>
        </row>
        <row r="18">
          <cell r="A18" t="str">
            <v>AUD_AONIA_EOD</v>
          </cell>
          <cell r="C18">
            <v>45915</v>
          </cell>
          <cell r="E18">
            <v>2.7894204173891001E-2</v>
          </cell>
        </row>
        <row r="19">
          <cell r="A19" t="str">
            <v>AUD_AONIA_EOD</v>
          </cell>
          <cell r="C19">
            <v>46645</v>
          </cell>
          <cell r="E19">
            <v>2.94969695882875E-2</v>
          </cell>
        </row>
        <row r="20">
          <cell r="A20" t="str">
            <v>AUD_AONIA_EOD</v>
          </cell>
          <cell r="C20">
            <v>47742</v>
          </cell>
          <cell r="E20">
            <v>3.1253171089357698E-2</v>
          </cell>
        </row>
        <row r="21">
          <cell r="A21" t="str">
            <v>AUD_AONIA_EOD</v>
          </cell>
          <cell r="C21">
            <v>49569</v>
          </cell>
          <cell r="E21">
            <v>3.2706301666059798E-2</v>
          </cell>
        </row>
        <row r="22">
          <cell r="A22" t="str">
            <v>AUD_AONIA_EOD</v>
          </cell>
          <cell r="C22">
            <v>51396</v>
          </cell>
          <cell r="E22">
            <v>3.3032728307349102E-2</v>
          </cell>
        </row>
        <row r="23">
          <cell r="A23" t="str">
            <v>AUD_AONIA_EOD</v>
          </cell>
          <cell r="C23">
            <v>53220</v>
          </cell>
          <cell r="E23">
            <v>3.2682917865962099E-2</v>
          </cell>
        </row>
        <row r="24">
          <cell r="A24" t="str">
            <v>AUD_AONIA_EOD</v>
          </cell>
          <cell r="C24">
            <v>56872</v>
          </cell>
          <cell r="E24">
            <v>3.1483140643890198E-2</v>
          </cell>
        </row>
        <row r="25">
          <cell r="A25" t="str">
            <v>AUD_BBSW_3M_EOD</v>
          </cell>
          <cell r="C25">
            <v>42352</v>
          </cell>
          <cell r="E25">
            <v>2.16912415154401E-2</v>
          </cell>
        </row>
        <row r="26">
          <cell r="A26" t="str">
            <v>AUD_BBSW_3M_EOD</v>
          </cell>
          <cell r="C26">
            <v>42439</v>
          </cell>
          <cell r="E26">
            <v>2.0949014618959701E-2</v>
          </cell>
        </row>
        <row r="27">
          <cell r="A27" t="str">
            <v>AUD_BBSW_3M_EOD</v>
          </cell>
          <cell r="C27">
            <v>42530</v>
          </cell>
          <cell r="E27">
            <v>2.0433928939065E-2</v>
          </cell>
        </row>
        <row r="28">
          <cell r="A28" t="str">
            <v>AUD_BBSW_3M_EOD</v>
          </cell>
          <cell r="C28">
            <v>42621</v>
          </cell>
          <cell r="E28">
            <v>2.0097987404253399E-2</v>
          </cell>
        </row>
        <row r="29">
          <cell r="A29" t="str">
            <v>AUD_BBSW_3M_EOD</v>
          </cell>
          <cell r="C29">
            <v>42712</v>
          </cell>
          <cell r="E29">
            <v>1.98915895049337E-2</v>
          </cell>
        </row>
        <row r="30">
          <cell r="A30" t="str">
            <v>AUD_BBSW_3M_EOD</v>
          </cell>
          <cell r="C30">
            <v>42803</v>
          </cell>
          <cell r="E30">
            <v>1.98154906445435E-2</v>
          </cell>
        </row>
        <row r="31">
          <cell r="A31" t="str">
            <v>AUD_BBSW_3M_EOD</v>
          </cell>
          <cell r="C31">
            <v>42894</v>
          </cell>
          <cell r="E31">
            <v>1.98411006870533E-2</v>
          </cell>
        </row>
        <row r="32">
          <cell r="A32" t="str">
            <v>AUD_BBSW_3M_EOD</v>
          </cell>
          <cell r="C32">
            <v>42992</v>
          </cell>
          <cell r="E32">
            <v>2.0320441382389198E-2</v>
          </cell>
        </row>
        <row r="33">
          <cell r="A33" t="str">
            <v>AUD_BBSW_3M_EOD</v>
          </cell>
          <cell r="C33">
            <v>43357</v>
          </cell>
          <cell r="E33">
            <v>2.1264801054891098E-2</v>
          </cell>
        </row>
        <row r="34">
          <cell r="A34" t="str">
            <v>AUD_BBSW_3M_EOD</v>
          </cell>
          <cell r="C34">
            <v>43724</v>
          </cell>
          <cell r="E34">
            <v>2.2624101433613399E-2</v>
          </cell>
        </row>
        <row r="35">
          <cell r="A35" t="str">
            <v>AUD_BBSW_3M_EOD</v>
          </cell>
          <cell r="C35">
            <v>44088</v>
          </cell>
          <cell r="E35">
            <v>2.4041704903931701E-2</v>
          </cell>
        </row>
        <row r="36">
          <cell r="A36" t="str">
            <v>AUD_BBSW_3M_EOD</v>
          </cell>
          <cell r="C36">
            <v>44818</v>
          </cell>
          <cell r="E36">
            <v>2.69104280952179E-2</v>
          </cell>
        </row>
        <row r="37">
          <cell r="A37" t="str">
            <v>AUD_BBSW_3M_EOD</v>
          </cell>
          <cell r="C37">
            <v>45915</v>
          </cell>
          <cell r="E37">
            <v>3.0007416437787301E-2</v>
          </cell>
        </row>
        <row r="38">
          <cell r="A38" t="str">
            <v>AUD_BBSW_3M_EOD</v>
          </cell>
          <cell r="C38">
            <v>46644</v>
          </cell>
          <cell r="E38">
            <v>3.1639024972973197E-2</v>
          </cell>
        </row>
        <row r="39">
          <cell r="A39" t="str">
            <v>AUD_BBSW_3M_EOD</v>
          </cell>
          <cell r="C39">
            <v>47742</v>
          </cell>
          <cell r="E39">
            <v>3.3392770019584503E-2</v>
          </cell>
        </row>
        <row r="40">
          <cell r="A40" t="str">
            <v>AUD_BBSW_3M_EOD</v>
          </cell>
          <cell r="C40">
            <v>49566</v>
          </cell>
          <cell r="E40">
            <v>3.4876984186994697E-2</v>
          </cell>
        </row>
        <row r="41">
          <cell r="A41" t="str">
            <v>AUD_BBSW_3M_EOD</v>
          </cell>
          <cell r="C41">
            <v>51393</v>
          </cell>
          <cell r="E41">
            <v>3.52369697783581E-2</v>
          </cell>
        </row>
        <row r="42">
          <cell r="A42" t="str">
            <v>AUD_BBSW_3M_EOD</v>
          </cell>
          <cell r="C42">
            <v>53219</v>
          </cell>
          <cell r="E42">
            <v>3.4843034222526201E-2</v>
          </cell>
        </row>
        <row r="43">
          <cell r="A43" t="str">
            <v>AUD_BBSW_3M_EOD</v>
          </cell>
          <cell r="C43">
            <v>56871</v>
          </cell>
          <cell r="E43">
            <v>3.3642610914421903E-2</v>
          </cell>
        </row>
        <row r="44">
          <cell r="A44" t="str">
            <v>AUD_BBSW_6M_EOD</v>
          </cell>
          <cell r="C44">
            <v>42443</v>
          </cell>
          <cell r="E44">
            <v>2.2424165053745001E-2</v>
          </cell>
        </row>
        <row r="45">
          <cell r="A45" t="str">
            <v>AUD_BBSW_6M_EOD</v>
          </cell>
          <cell r="C45">
            <v>42627</v>
          </cell>
          <cell r="E45">
            <v>2.1456405765979399E-2</v>
          </cell>
        </row>
        <row r="46">
          <cell r="A46" t="str">
            <v>AUD_BBSW_6M_EOD</v>
          </cell>
          <cell r="C46">
            <v>42992</v>
          </cell>
          <cell r="E46">
            <v>2.1488322581260599E-2</v>
          </cell>
        </row>
        <row r="47">
          <cell r="A47" t="str">
            <v>AUD_BBSW_6M_EOD</v>
          </cell>
          <cell r="C47">
            <v>43357</v>
          </cell>
          <cell r="E47">
            <v>2.23406239154973E-2</v>
          </cell>
        </row>
        <row r="48">
          <cell r="A48" t="str">
            <v>AUD_BBSW_6M_EOD</v>
          </cell>
          <cell r="C48">
            <v>43724</v>
          </cell>
          <cell r="E48">
            <v>2.3603566155636899E-2</v>
          </cell>
        </row>
        <row r="49">
          <cell r="A49" t="str">
            <v>AUD_BBSW_6M_EOD</v>
          </cell>
          <cell r="C49">
            <v>44088</v>
          </cell>
          <cell r="E49">
            <v>2.49483264986286E-2</v>
          </cell>
        </row>
        <row r="50">
          <cell r="A50" t="str">
            <v>AUD_BBSW_6M_EOD</v>
          </cell>
          <cell r="C50">
            <v>44818</v>
          </cell>
          <cell r="E50">
            <v>2.7694388449837199E-2</v>
          </cell>
        </row>
        <row r="51">
          <cell r="A51" t="str">
            <v>AUD_BBSW_6M_EOD</v>
          </cell>
          <cell r="C51">
            <v>45915</v>
          </cell>
          <cell r="E51">
            <v>3.0661568285884101E-2</v>
          </cell>
        </row>
        <row r="52">
          <cell r="A52" t="str">
            <v>AUD_BBSW_6M_EOD</v>
          </cell>
          <cell r="C52">
            <v>46644</v>
          </cell>
          <cell r="E52">
            <v>3.2189010066919301E-2</v>
          </cell>
        </row>
        <row r="53">
          <cell r="A53" t="str">
            <v>AUD_BBSW_6M_EOD</v>
          </cell>
          <cell r="C53">
            <v>47742</v>
          </cell>
          <cell r="E53">
            <v>3.3820292755429103E-2</v>
          </cell>
        </row>
        <row r="54">
          <cell r="A54" t="str">
            <v>AUD_BBSW_6M_EOD</v>
          </cell>
          <cell r="C54">
            <v>49566</v>
          </cell>
          <cell r="E54">
            <v>3.52053544677376E-2</v>
          </cell>
        </row>
        <row r="55">
          <cell r="A55" t="str">
            <v>AUD_BBSW_6M_EOD</v>
          </cell>
          <cell r="C55">
            <v>51393</v>
          </cell>
          <cell r="E55">
            <v>3.5428945825796899E-2</v>
          </cell>
        </row>
        <row r="56">
          <cell r="A56" t="str">
            <v>AUD_BBSW_6M_EOD</v>
          </cell>
          <cell r="C56">
            <v>53219</v>
          </cell>
          <cell r="E56">
            <v>3.4974846768569497E-2</v>
          </cell>
        </row>
        <row r="57">
          <cell r="A57" t="str">
            <v>AUD_BBSW_6M_EOD</v>
          </cell>
          <cell r="C57">
            <v>56871</v>
          </cell>
          <cell r="E57">
            <v>3.3812708670168397E-2</v>
          </cell>
        </row>
        <row r="58">
          <cell r="A58" t="str">
            <v>AUD_BBSW_EOD</v>
          </cell>
          <cell r="C58">
            <v>42262</v>
          </cell>
          <cell r="E58">
            <v>1.99994520748366E-2</v>
          </cell>
        </row>
        <row r="59">
          <cell r="A59" t="str">
            <v>AUD_BBSW_EOD</v>
          </cell>
          <cell r="C59">
            <v>42268</v>
          </cell>
          <cell r="E59">
            <v>2.01202555501254E-2</v>
          </cell>
        </row>
        <row r="60">
          <cell r="A60" t="str">
            <v>AUD_BBSW_EOD</v>
          </cell>
          <cell r="C60">
            <v>42291</v>
          </cell>
          <cell r="E60">
            <v>2.0582580208062799E-2</v>
          </cell>
        </row>
        <row r="61">
          <cell r="A61" t="str">
            <v>AUD_BBSW_EOD</v>
          </cell>
          <cell r="C61">
            <v>42324</v>
          </cell>
          <cell r="E61">
            <v>2.1111489150824399E-2</v>
          </cell>
        </row>
        <row r="62">
          <cell r="A62" t="str">
            <v>AUD_BBSW_EOD</v>
          </cell>
          <cell r="C62">
            <v>42439</v>
          </cell>
          <cell r="E62">
            <v>2.06150101999374E-2</v>
          </cell>
        </row>
        <row r="63">
          <cell r="A63" t="str">
            <v>AUD_BBSW_EOD</v>
          </cell>
          <cell r="C63">
            <v>42530</v>
          </cell>
          <cell r="E63">
            <v>2.0212914862573501E-2</v>
          </cell>
        </row>
        <row r="64">
          <cell r="A64" t="str">
            <v>AUD_BBSW_EOD</v>
          </cell>
          <cell r="C64">
            <v>42621</v>
          </cell>
          <cell r="E64">
            <v>1.9932840774924701E-2</v>
          </cell>
        </row>
        <row r="65">
          <cell r="A65" t="str">
            <v>AUD_BBSW_EOD</v>
          </cell>
          <cell r="C65">
            <v>42712</v>
          </cell>
          <cell r="E65">
            <v>1.9759765144485599E-2</v>
          </cell>
        </row>
        <row r="66">
          <cell r="A66" t="str">
            <v>AUD_BBSW_EOD</v>
          </cell>
          <cell r="C66">
            <v>42803</v>
          </cell>
          <cell r="E66">
            <v>1.9705799156377601E-2</v>
          </cell>
        </row>
        <row r="67">
          <cell r="A67" t="str">
            <v>AUD_BBSW_EOD</v>
          </cell>
          <cell r="C67">
            <v>42894</v>
          </cell>
          <cell r="E67">
            <v>1.9747178433373098E-2</v>
          </cell>
        </row>
        <row r="68">
          <cell r="A68" t="str">
            <v>AUD_BBSW_EOD</v>
          </cell>
          <cell r="C68">
            <v>42992</v>
          </cell>
          <cell r="E68">
            <v>2.03239569877748E-2</v>
          </cell>
        </row>
        <row r="69">
          <cell r="A69" t="str">
            <v>AUD_BBSW_EOD</v>
          </cell>
          <cell r="C69">
            <v>43357</v>
          </cell>
          <cell r="E69">
            <v>2.1269424114566199E-2</v>
          </cell>
        </row>
        <row r="70">
          <cell r="A70" t="str">
            <v>AUD_BBSW_EOD</v>
          </cell>
          <cell r="C70">
            <v>43724</v>
          </cell>
          <cell r="E70">
            <v>2.36579084468207E-2</v>
          </cell>
        </row>
        <row r="71">
          <cell r="A71" t="str">
            <v>AUD_BBSW_EOD</v>
          </cell>
          <cell r="C71">
            <v>44088</v>
          </cell>
          <cell r="E71">
            <v>2.5003509758761901E-2</v>
          </cell>
        </row>
        <row r="72">
          <cell r="A72" t="str">
            <v>AUD_BBSW_EOD</v>
          </cell>
          <cell r="C72">
            <v>44818</v>
          </cell>
          <cell r="E72">
            <v>2.7758918218228502E-2</v>
          </cell>
        </row>
        <row r="73">
          <cell r="A73" t="str">
            <v>AUD_BBSW_EOD</v>
          </cell>
          <cell r="C73">
            <v>45915</v>
          </cell>
          <cell r="E73">
            <v>3.07423491014839E-2</v>
          </cell>
        </row>
        <row r="74">
          <cell r="A74" t="str">
            <v>AUD_BBSW_EOD</v>
          </cell>
          <cell r="C74">
            <v>46644</v>
          </cell>
          <cell r="E74">
            <v>3.2280739403358502E-2</v>
          </cell>
        </row>
        <row r="75">
          <cell r="A75" t="str">
            <v>AUD_BBSW_EOD</v>
          </cell>
          <cell r="C75">
            <v>47742</v>
          </cell>
          <cell r="E75">
            <v>3.3924898568875803E-2</v>
          </cell>
        </row>
        <row r="76">
          <cell r="A76" t="str">
            <v>AUD_BBSW_EOD</v>
          </cell>
          <cell r="C76">
            <v>49566</v>
          </cell>
          <cell r="E76">
            <v>3.5320050254619602E-2</v>
          </cell>
        </row>
        <row r="77">
          <cell r="A77" t="str">
            <v>AUD_BBSW_EOD</v>
          </cell>
          <cell r="C77">
            <v>51393</v>
          </cell>
          <cell r="E77">
            <v>3.55334847632423E-2</v>
          </cell>
        </row>
        <row r="78">
          <cell r="A78" t="str">
            <v>AUD_BBSW_EOD</v>
          </cell>
          <cell r="C78">
            <v>53219</v>
          </cell>
          <cell r="E78">
            <v>3.5051916194705199E-2</v>
          </cell>
        </row>
        <row r="79">
          <cell r="A79" t="str">
            <v>AUD_BBSW_EOD</v>
          </cell>
          <cell r="C79">
            <v>56871</v>
          </cell>
          <cell r="E79">
            <v>3.3826964968367401E-2</v>
          </cell>
        </row>
        <row r="80">
          <cell r="A80" t="str">
            <v>CAD_CDOR_1M_EOD</v>
          </cell>
          <cell r="C80">
            <v>42291</v>
          </cell>
          <cell r="E80">
            <v>7.5576521944387704E-3</v>
          </cell>
        </row>
        <row r="81">
          <cell r="A81" t="str">
            <v>CAD_CDOR_1M_EOD</v>
          </cell>
          <cell r="C81">
            <v>42324</v>
          </cell>
          <cell r="E81">
            <v>7.3453417235830399E-3</v>
          </cell>
        </row>
        <row r="82">
          <cell r="A82" t="str">
            <v>CAD_CDOR_1M_EOD</v>
          </cell>
          <cell r="C82">
            <v>42352</v>
          </cell>
          <cell r="E82">
            <v>7.1389676209517904E-3</v>
          </cell>
        </row>
        <row r="83">
          <cell r="A83" t="str">
            <v>CAD_CDOR_1M_EOD</v>
          </cell>
          <cell r="C83">
            <v>42443</v>
          </cell>
          <cell r="E83">
            <v>6.9054424501328697E-3</v>
          </cell>
        </row>
        <row r="84">
          <cell r="A84" t="str">
            <v>CAD_CDOR_1M_EOD</v>
          </cell>
          <cell r="C84">
            <v>42535</v>
          </cell>
          <cell r="E84">
            <v>6.7209950700295E-3</v>
          </cell>
        </row>
        <row r="85">
          <cell r="A85" t="str">
            <v>CAD_CDOR_1M_EOD</v>
          </cell>
          <cell r="C85">
            <v>42627</v>
          </cell>
          <cell r="E85">
            <v>6.93376785112802E-3</v>
          </cell>
        </row>
        <row r="86">
          <cell r="A86" t="str">
            <v>CAD_CDOR_1M_EOD</v>
          </cell>
          <cell r="C86">
            <v>42992</v>
          </cell>
          <cell r="E86">
            <v>6.9186619313660203E-3</v>
          </cell>
        </row>
        <row r="87">
          <cell r="A87" t="str">
            <v>CAD_CDOR_1M_EOD</v>
          </cell>
          <cell r="C87">
            <v>43357</v>
          </cell>
          <cell r="E87">
            <v>7.91538553421583E-3</v>
          </cell>
        </row>
        <row r="88">
          <cell r="A88" t="str">
            <v>CAD_CDOR_1M_EOD</v>
          </cell>
          <cell r="C88">
            <v>43724</v>
          </cell>
          <cell r="E88">
            <v>9.1521869780544496E-3</v>
          </cell>
        </row>
        <row r="89">
          <cell r="A89" t="str">
            <v>CAD_CDOR_1M_EOD</v>
          </cell>
          <cell r="C89">
            <v>44088</v>
          </cell>
          <cell r="E89">
            <v>1.0551316957299399E-2</v>
          </cell>
        </row>
        <row r="90">
          <cell r="A90" t="str">
            <v>CAD_CDOR_1M_EOD</v>
          </cell>
          <cell r="C90">
            <v>44453</v>
          </cell>
          <cell r="E90">
            <v>1.22189489417942E-2</v>
          </cell>
        </row>
        <row r="91">
          <cell r="A91" t="str">
            <v>CAD_CDOR_1M_EOD</v>
          </cell>
          <cell r="C91">
            <v>44818</v>
          </cell>
          <cell r="E91">
            <v>1.4075769477771199E-2</v>
          </cell>
        </row>
        <row r="92">
          <cell r="A92" t="str">
            <v>CAD_CDOR_1M_EOD</v>
          </cell>
          <cell r="C92">
            <v>45183</v>
          </cell>
          <cell r="E92">
            <v>1.5749180417158299E-2</v>
          </cell>
        </row>
        <row r="93">
          <cell r="A93" t="str">
            <v>CAD_CDOR_1M_EOD</v>
          </cell>
          <cell r="C93">
            <v>45551</v>
          </cell>
          <cell r="E93">
            <v>1.7333018688217201E-2</v>
          </cell>
        </row>
        <row r="94">
          <cell r="A94" t="str">
            <v>CAD_CDOR_1M_EOD</v>
          </cell>
          <cell r="C94">
            <v>45915</v>
          </cell>
          <cell r="E94">
            <v>1.8717494836525399E-2</v>
          </cell>
        </row>
        <row r="95">
          <cell r="A95" t="str">
            <v>CAD_CDOR_1M_EOD</v>
          </cell>
          <cell r="C95">
            <v>46644</v>
          </cell>
          <cell r="E95">
            <v>2.1103239837206699E-2</v>
          </cell>
        </row>
        <row r="96">
          <cell r="A96" t="str">
            <v>CAD_CDOR_1M_EOD</v>
          </cell>
          <cell r="C96">
            <v>47742</v>
          </cell>
          <cell r="E96">
            <v>2.3680242408861199E-2</v>
          </cell>
        </row>
        <row r="97">
          <cell r="A97" t="str">
            <v>CAD_CDOR_1M_EOD</v>
          </cell>
          <cell r="C97">
            <v>49566</v>
          </cell>
          <cell r="E97">
            <v>2.5403375003165099E-2</v>
          </cell>
        </row>
        <row r="98">
          <cell r="A98" t="str">
            <v>CAD_CDOR_1M_EOD</v>
          </cell>
          <cell r="C98">
            <v>51393</v>
          </cell>
          <cell r="E98">
            <v>2.56685159517701E-2</v>
          </cell>
        </row>
        <row r="99">
          <cell r="A99" t="str">
            <v>CAD_CDOR_1M_EOD</v>
          </cell>
          <cell r="C99">
            <v>53219</v>
          </cell>
          <cell r="E99">
            <v>2.5896484954704799E-2</v>
          </cell>
        </row>
        <row r="100">
          <cell r="A100" t="str">
            <v>CAD_CDOR_3M_EOD</v>
          </cell>
          <cell r="C100">
            <v>42352</v>
          </cell>
          <cell r="E100">
            <v>7.54290311329045E-3</v>
          </cell>
        </row>
        <row r="101">
          <cell r="A101" t="str">
            <v>CAD_CDOR_3M_EOD</v>
          </cell>
          <cell r="C101">
            <v>42443</v>
          </cell>
          <cell r="E101">
            <v>7.2669036084666502E-3</v>
          </cell>
        </row>
        <row r="102">
          <cell r="A102" t="str">
            <v>CAD_CDOR_3M_EOD</v>
          </cell>
          <cell r="C102">
            <v>42534</v>
          </cell>
          <cell r="E102">
            <v>7.0238059339000104E-3</v>
          </cell>
        </row>
        <row r="103">
          <cell r="A103" t="str">
            <v>CAD_CDOR_3M_EOD</v>
          </cell>
          <cell r="C103">
            <v>42632</v>
          </cell>
          <cell r="E103">
            <v>6.8803450525584797E-3</v>
          </cell>
        </row>
        <row r="104">
          <cell r="A104" t="str">
            <v>CAD_CDOR_3M_EOD</v>
          </cell>
          <cell r="C104">
            <v>42723</v>
          </cell>
          <cell r="E104">
            <v>6.8688912258707E-3</v>
          </cell>
        </row>
        <row r="105">
          <cell r="A105" t="str">
            <v>CAD_CDOR_3M_EOD</v>
          </cell>
          <cell r="C105">
            <v>42992</v>
          </cell>
          <cell r="E105">
            <v>7.3726189411333102E-3</v>
          </cell>
        </row>
        <row r="106">
          <cell r="A106" t="str">
            <v>CAD_CDOR_3M_EOD</v>
          </cell>
          <cell r="C106">
            <v>43357</v>
          </cell>
          <cell r="E106">
            <v>8.4220352955439292E-3</v>
          </cell>
        </row>
        <row r="107">
          <cell r="A107" t="str">
            <v>CAD_CDOR_3M_EOD</v>
          </cell>
          <cell r="C107">
            <v>43724</v>
          </cell>
          <cell r="E107">
            <v>9.7243535080876395E-3</v>
          </cell>
        </row>
        <row r="108">
          <cell r="A108" t="str">
            <v>CAD_CDOR_3M_EOD</v>
          </cell>
          <cell r="C108">
            <v>44088</v>
          </cell>
          <cell r="E108">
            <v>1.1167023192114701E-2</v>
          </cell>
        </row>
        <row r="109">
          <cell r="A109" t="str">
            <v>CAD_CDOR_3M_EOD</v>
          </cell>
          <cell r="C109">
            <v>44453</v>
          </cell>
          <cell r="E109">
            <v>1.2839669718390701E-2</v>
          </cell>
        </row>
        <row r="110">
          <cell r="A110" t="str">
            <v>CAD_CDOR_3M_EOD</v>
          </cell>
          <cell r="C110">
            <v>44818</v>
          </cell>
          <cell r="E110">
            <v>1.46662444225804E-2</v>
          </cell>
        </row>
        <row r="111">
          <cell r="A111" t="str">
            <v>CAD_CDOR_3M_EOD</v>
          </cell>
          <cell r="C111">
            <v>45183</v>
          </cell>
          <cell r="E111">
            <v>1.6333483349585599E-2</v>
          </cell>
        </row>
        <row r="112">
          <cell r="A112" t="str">
            <v>CAD_CDOR_3M_EOD</v>
          </cell>
          <cell r="C112">
            <v>45551</v>
          </cell>
          <cell r="E112">
            <v>1.7890299203243299E-2</v>
          </cell>
        </row>
        <row r="113">
          <cell r="A113" t="str">
            <v>CAD_CDOR_3M_EOD</v>
          </cell>
          <cell r="C113">
            <v>45915</v>
          </cell>
          <cell r="E113">
            <v>1.9225736099281798E-2</v>
          </cell>
        </row>
        <row r="114">
          <cell r="A114" t="str">
            <v>CAD_CDOR_3M_EOD</v>
          </cell>
          <cell r="C114">
            <v>46644</v>
          </cell>
          <cell r="E114">
            <v>2.1597480022682299E-2</v>
          </cell>
        </row>
        <row r="115">
          <cell r="A115" t="str">
            <v>CAD_CDOR_3M_EOD</v>
          </cell>
          <cell r="C115">
            <v>47742</v>
          </cell>
          <cell r="E115">
            <v>2.41015854053615E-2</v>
          </cell>
        </row>
        <row r="116">
          <cell r="A116" t="str">
            <v>CAD_CDOR_3M_EOD</v>
          </cell>
          <cell r="C116">
            <v>49566</v>
          </cell>
          <cell r="E116">
            <v>2.5717974816271701E-2</v>
          </cell>
        </row>
        <row r="117">
          <cell r="A117" t="str">
            <v>CAD_CDOR_3M_EOD</v>
          </cell>
          <cell r="C117">
            <v>51393</v>
          </cell>
          <cell r="E117">
            <v>2.5953618981107401E-2</v>
          </cell>
        </row>
        <row r="118">
          <cell r="A118" t="str">
            <v>CAD_CDOR_3M_EOD</v>
          </cell>
          <cell r="C118">
            <v>53219</v>
          </cell>
          <cell r="E118">
            <v>2.6029816183592801E-2</v>
          </cell>
        </row>
        <row r="119">
          <cell r="A119" t="str">
            <v>CAD_CDOR_EOD</v>
          </cell>
          <cell r="C119">
            <v>42262</v>
          </cell>
          <cell r="E119">
            <v>4.9109669620413998E-3</v>
          </cell>
        </row>
        <row r="120">
          <cell r="A120" t="str">
            <v>CAD_CDOR_EOD</v>
          </cell>
          <cell r="C120">
            <v>42268</v>
          </cell>
          <cell r="E120">
            <v>5.4587832227724403E-3</v>
          </cell>
        </row>
        <row r="121">
          <cell r="A121" t="str">
            <v>CAD_CDOR_EOD</v>
          </cell>
          <cell r="C121">
            <v>42291</v>
          </cell>
          <cell r="E121">
            <v>7.5576521944385596E-3</v>
          </cell>
        </row>
        <row r="122">
          <cell r="A122" t="str">
            <v>CAD_CDOR_EOD</v>
          </cell>
          <cell r="C122">
            <v>42324</v>
          </cell>
          <cell r="E122">
            <v>7.5450848757991204E-3</v>
          </cell>
        </row>
        <row r="123">
          <cell r="A123" t="str">
            <v>CAD_CDOR_EOD</v>
          </cell>
          <cell r="C123">
            <v>42352</v>
          </cell>
          <cell r="E123">
            <v>7.5429031132910399E-3</v>
          </cell>
        </row>
        <row r="124">
          <cell r="A124" t="str">
            <v>CAD_CDOR_EOD</v>
          </cell>
          <cell r="C124">
            <v>42443</v>
          </cell>
          <cell r="E124">
            <v>7.2669036084668298E-3</v>
          </cell>
        </row>
        <row r="125">
          <cell r="A125" t="str">
            <v>CAD_CDOR_EOD</v>
          </cell>
          <cell r="C125">
            <v>42534</v>
          </cell>
          <cell r="E125">
            <v>7.0238059339027799E-3</v>
          </cell>
        </row>
        <row r="126">
          <cell r="A126" t="str">
            <v>CAD_CDOR_EOD</v>
          </cell>
          <cell r="C126">
            <v>42632</v>
          </cell>
          <cell r="E126">
            <v>6.8803450525612101E-3</v>
          </cell>
        </row>
        <row r="127">
          <cell r="A127" t="str">
            <v>CAD_CDOR_EOD</v>
          </cell>
          <cell r="C127">
            <v>42723</v>
          </cell>
          <cell r="E127">
            <v>6.8688912258706696E-3</v>
          </cell>
        </row>
        <row r="128">
          <cell r="A128" t="str">
            <v>CAD_CDOR_EOD</v>
          </cell>
          <cell r="C128">
            <v>42992</v>
          </cell>
          <cell r="E128">
            <v>7.3733218447667604E-3</v>
          </cell>
        </row>
        <row r="129">
          <cell r="A129" t="str">
            <v>CAD_CDOR_EOD</v>
          </cell>
          <cell r="C129">
            <v>43357</v>
          </cell>
          <cell r="E129">
            <v>8.4254670701094606E-3</v>
          </cell>
        </row>
        <row r="130">
          <cell r="A130" t="str">
            <v>CAD_CDOR_EOD</v>
          </cell>
          <cell r="C130">
            <v>43724</v>
          </cell>
          <cell r="E130">
            <v>9.7325730257382202E-3</v>
          </cell>
        </row>
        <row r="131">
          <cell r="A131" t="str">
            <v>CAD_CDOR_EOD</v>
          </cell>
          <cell r="C131">
            <v>44088</v>
          </cell>
          <cell r="E131">
            <v>1.1183169607445999E-2</v>
          </cell>
        </row>
        <row r="132">
          <cell r="A132" t="str">
            <v>CAD_CDOR_EOD</v>
          </cell>
          <cell r="C132">
            <v>44453</v>
          </cell>
          <cell r="E132">
            <v>1.2865194216885501E-2</v>
          </cell>
        </row>
        <row r="133">
          <cell r="A133" t="str">
            <v>CAD_CDOR_EOD</v>
          </cell>
          <cell r="C133">
            <v>44818</v>
          </cell>
          <cell r="E133">
            <v>1.47042352930669E-2</v>
          </cell>
        </row>
        <row r="134">
          <cell r="A134" t="str">
            <v>CAD_CDOR_EOD</v>
          </cell>
          <cell r="C134">
            <v>45183</v>
          </cell>
          <cell r="E134">
            <v>1.63856186018566E-2</v>
          </cell>
        </row>
        <row r="135">
          <cell r="A135" t="str">
            <v>CAD_CDOR_EOD</v>
          </cell>
          <cell r="C135">
            <v>45551</v>
          </cell>
          <cell r="E135">
            <v>1.7957568074786202E-2</v>
          </cell>
        </row>
        <row r="136">
          <cell r="A136" t="str">
            <v>CAD_CDOR_EOD</v>
          </cell>
          <cell r="C136">
            <v>45915</v>
          </cell>
          <cell r="E136">
            <v>1.9305154907281099E-2</v>
          </cell>
        </row>
        <row r="137">
          <cell r="A137" t="str">
            <v>CAD_CDOR_EOD</v>
          </cell>
          <cell r="C137">
            <v>46644</v>
          </cell>
          <cell r="E137">
            <v>2.1699935472738099E-2</v>
          </cell>
        </row>
        <row r="138">
          <cell r="A138" t="str">
            <v>CAD_CDOR_EOD</v>
          </cell>
          <cell r="C138">
            <v>47742</v>
          </cell>
          <cell r="E138">
            <v>2.42322433088181E-2</v>
          </cell>
        </row>
        <row r="139">
          <cell r="A139" t="str">
            <v>CAD_CDOR_EOD</v>
          </cell>
          <cell r="C139">
            <v>49566</v>
          </cell>
          <cell r="E139">
            <v>2.5861245054313801E-2</v>
          </cell>
        </row>
        <row r="140">
          <cell r="A140" t="str">
            <v>CAD_CDOR_EOD</v>
          </cell>
          <cell r="C140">
            <v>51393</v>
          </cell>
          <cell r="E140">
            <v>2.6082994111912301E-2</v>
          </cell>
        </row>
        <row r="141">
          <cell r="A141" t="str">
            <v>CAD_CDOR_EOD</v>
          </cell>
          <cell r="C141">
            <v>53219</v>
          </cell>
          <cell r="E141">
            <v>2.6147237452120699E-2</v>
          </cell>
        </row>
        <row r="142">
          <cell r="A142" t="str">
            <v>CAD_CORRA_EOD</v>
          </cell>
          <cell r="C142">
            <v>42262</v>
          </cell>
          <cell r="E142">
            <v>4.9109669620413998E-3</v>
          </cell>
        </row>
        <row r="143">
          <cell r="A143" t="str">
            <v>CAD_CORRA_EOD</v>
          </cell>
          <cell r="C143">
            <v>42269</v>
          </cell>
          <cell r="E143">
            <v>4.9886611233866396E-3</v>
          </cell>
        </row>
        <row r="144">
          <cell r="A144" t="str">
            <v>CAD_CORRA_EOD</v>
          </cell>
          <cell r="C144">
            <v>42292</v>
          </cell>
          <cell r="E144">
            <v>5.0299909886224198E-3</v>
          </cell>
        </row>
        <row r="145">
          <cell r="A145" t="str">
            <v>CAD_CORRA_EOD</v>
          </cell>
          <cell r="C145">
            <v>42324</v>
          </cell>
          <cell r="E145">
            <v>4.8555581639964001E-3</v>
          </cell>
        </row>
        <row r="146">
          <cell r="A146" t="str">
            <v>CAD_CORRA_EOD</v>
          </cell>
          <cell r="C146">
            <v>42353</v>
          </cell>
          <cell r="E146">
            <v>4.7357969967804303E-3</v>
          </cell>
        </row>
        <row r="147">
          <cell r="A147" t="str">
            <v>CAD_CORRA_EOD</v>
          </cell>
          <cell r="C147">
            <v>42384</v>
          </cell>
          <cell r="E147">
            <v>4.6386378243931502E-3</v>
          </cell>
        </row>
        <row r="148">
          <cell r="A148" t="str">
            <v>CAD_CORRA_EOD</v>
          </cell>
          <cell r="C148">
            <v>42416</v>
          </cell>
          <cell r="E148">
            <v>4.5331204469283197E-3</v>
          </cell>
        </row>
        <row r="149">
          <cell r="A149" t="str">
            <v>CAD_CORRA_EOD</v>
          </cell>
          <cell r="C149">
            <v>42444</v>
          </cell>
          <cell r="E149">
            <v>4.44761611325282E-3</v>
          </cell>
        </row>
        <row r="150">
          <cell r="A150" t="str">
            <v>CAD_CORRA_EOD</v>
          </cell>
          <cell r="C150">
            <v>42475</v>
          </cell>
          <cell r="E150">
            <v>4.371955191981E-3</v>
          </cell>
        </row>
        <row r="151">
          <cell r="A151" t="str">
            <v>CAD_CORRA_EOD</v>
          </cell>
          <cell r="C151">
            <v>42506</v>
          </cell>
          <cell r="E151">
            <v>4.2963505186417996E-3</v>
          </cell>
        </row>
        <row r="152">
          <cell r="A152" t="str">
            <v>CAD_CORRA_EOD</v>
          </cell>
          <cell r="C152">
            <v>42536</v>
          </cell>
          <cell r="E152">
            <v>4.2390415598406398E-3</v>
          </cell>
        </row>
        <row r="153">
          <cell r="A153" t="str">
            <v>CAD_CORRA_EOD</v>
          </cell>
          <cell r="C153">
            <v>42566</v>
          </cell>
          <cell r="E153">
            <v>4.1950261821432303E-3</v>
          </cell>
        </row>
        <row r="154">
          <cell r="A154" t="str">
            <v>CAD_CORRA_EOD</v>
          </cell>
          <cell r="C154">
            <v>42597</v>
          </cell>
          <cell r="E154">
            <v>4.1543371422910003E-3</v>
          </cell>
        </row>
        <row r="155">
          <cell r="A155" t="str">
            <v>CAD_CORRA_EOD</v>
          </cell>
          <cell r="C155">
            <v>42628</v>
          </cell>
          <cell r="E155">
            <v>4.1335545074679099E-3</v>
          </cell>
        </row>
        <row r="156">
          <cell r="A156" t="str">
            <v>CAD_CORRA_EOD</v>
          </cell>
          <cell r="C156">
            <v>42809</v>
          </cell>
          <cell r="E156">
            <v>4.2458996519682398E-3</v>
          </cell>
        </row>
        <row r="157">
          <cell r="A157" t="str">
            <v>CAD_CORRA_EOD</v>
          </cell>
          <cell r="C157">
            <v>42993</v>
          </cell>
          <cell r="E157">
            <v>4.6663688342249996E-3</v>
          </cell>
        </row>
        <row r="158">
          <cell r="A158" t="str">
            <v>CAD_CORRA_EOD</v>
          </cell>
          <cell r="C158">
            <v>43360</v>
          </cell>
          <cell r="E158">
            <v>5.7143787747717598E-3</v>
          </cell>
        </row>
        <row r="159">
          <cell r="A159" t="str">
            <v>CAD_CORRA_EOD</v>
          </cell>
          <cell r="C159">
            <v>43724</v>
          </cell>
          <cell r="E159">
            <v>6.9507116212099802E-3</v>
          </cell>
        </row>
        <row r="160">
          <cell r="A160" t="str">
            <v>CAD_CORRA_EOD</v>
          </cell>
          <cell r="C160">
            <v>44089</v>
          </cell>
          <cell r="E160">
            <v>8.3664298450722898E-3</v>
          </cell>
        </row>
        <row r="161">
          <cell r="A161" t="str">
            <v>CAD_CORRA_EOD</v>
          </cell>
          <cell r="C161">
            <v>44819</v>
          </cell>
          <cell r="E161">
            <v>1.1881489169700801E-2</v>
          </cell>
        </row>
        <row r="162">
          <cell r="A162" t="str">
            <v>CAD_CORRA_EOD</v>
          </cell>
          <cell r="C162">
            <v>45915</v>
          </cell>
          <cell r="E162">
            <v>1.6450439798491E-2</v>
          </cell>
        </row>
        <row r="163">
          <cell r="A163" t="str">
            <v>CAD_CORRA_EOD</v>
          </cell>
          <cell r="C163">
            <v>46645</v>
          </cell>
          <cell r="E163">
            <v>1.8912516017618199E-2</v>
          </cell>
        </row>
        <row r="164">
          <cell r="A164" t="str">
            <v>CAD_CORRA_EOD</v>
          </cell>
          <cell r="C164">
            <v>47742</v>
          </cell>
          <cell r="E164">
            <v>2.1366418241750298E-2</v>
          </cell>
        </row>
        <row r="165">
          <cell r="A165" t="str">
            <v>CAD_CORRA_EOD</v>
          </cell>
          <cell r="C165">
            <v>49569</v>
          </cell>
          <cell r="E165">
            <v>2.30121561365281E-2</v>
          </cell>
        </row>
        <row r="166">
          <cell r="A166" t="str">
            <v>CAD_CORRA_EOD</v>
          </cell>
          <cell r="C166">
            <v>53220</v>
          </cell>
          <cell r="E166">
            <v>2.3369428436256098E-2</v>
          </cell>
        </row>
        <row r="167">
          <cell r="A167" t="str">
            <v>CHF_LIBOR_12M_EOD</v>
          </cell>
          <cell r="C167">
            <v>42629</v>
          </cell>
          <cell r="E167">
            <v>-5.6940021282474796E-3</v>
          </cell>
        </row>
        <row r="168">
          <cell r="A168" t="str">
            <v>CHF_LIBOR_12M_EOD</v>
          </cell>
          <cell r="C168">
            <v>42996</v>
          </cell>
          <cell r="E168">
            <v>-5.2332128028539197E-3</v>
          </cell>
        </row>
        <row r="169">
          <cell r="A169" t="str">
            <v>CHF_LIBOR_12M_EOD</v>
          </cell>
          <cell r="C169">
            <v>43360</v>
          </cell>
          <cell r="E169">
            <v>-4.4374862119793699E-3</v>
          </cell>
        </row>
        <row r="170">
          <cell r="A170" t="str">
            <v>CHF_LIBOR_12M_EOD</v>
          </cell>
          <cell r="C170">
            <v>43724</v>
          </cell>
          <cell r="E170">
            <v>-3.3967928262510498E-3</v>
          </cell>
        </row>
        <row r="171">
          <cell r="A171" t="str">
            <v>CHF_LIBOR_12M_EOD</v>
          </cell>
          <cell r="C171">
            <v>44090</v>
          </cell>
          <cell r="E171">
            <v>-2.10261512917315E-3</v>
          </cell>
        </row>
        <row r="172">
          <cell r="A172" t="str">
            <v>CHF_LIBOR_12M_EOD</v>
          </cell>
          <cell r="C172">
            <v>44455</v>
          </cell>
          <cell r="E172">
            <v>-6.8675763061965998E-4</v>
          </cell>
        </row>
        <row r="173">
          <cell r="A173" t="str">
            <v>CHF_LIBOR_12M_EOD</v>
          </cell>
          <cell r="C173">
            <v>44820</v>
          </cell>
          <cell r="E173">
            <v>6.2080698825408003E-4</v>
          </cell>
        </row>
        <row r="174">
          <cell r="A174" t="str">
            <v>CHF_LIBOR_12M_EOD</v>
          </cell>
          <cell r="C174">
            <v>45187</v>
          </cell>
          <cell r="E174">
            <v>1.8718498940714699E-3</v>
          </cell>
        </row>
        <row r="175">
          <cell r="A175" t="str">
            <v>CHF_LIBOR_12M_EOD</v>
          </cell>
          <cell r="C175">
            <v>45551</v>
          </cell>
          <cell r="E175">
            <v>2.92375056921033E-3</v>
          </cell>
        </row>
        <row r="176">
          <cell r="A176" t="str">
            <v>CHF_LIBOR_12M_EOD</v>
          </cell>
          <cell r="C176">
            <v>45916</v>
          </cell>
          <cell r="E176">
            <v>3.8392749273583201E-3</v>
          </cell>
        </row>
        <row r="177">
          <cell r="A177" t="str">
            <v>CHF_LIBOR_12M_EOD</v>
          </cell>
          <cell r="C177">
            <v>46646</v>
          </cell>
          <cell r="E177">
            <v>5.4036885499340404E-3</v>
          </cell>
        </row>
        <row r="178">
          <cell r="A178" t="str">
            <v>CHF_LIBOR_12M_EOD</v>
          </cell>
          <cell r="C178">
            <v>47742</v>
          </cell>
          <cell r="E178">
            <v>7.1527561581197999E-3</v>
          </cell>
        </row>
        <row r="179">
          <cell r="A179" t="str">
            <v>CHF_LIBOR_12M_EOD</v>
          </cell>
          <cell r="C179">
            <v>49569</v>
          </cell>
          <cell r="E179">
            <v>9.0136174784094109E-3</v>
          </cell>
        </row>
        <row r="180">
          <cell r="A180" t="str">
            <v>CHF_LIBOR_12M_EOD</v>
          </cell>
          <cell r="C180">
            <v>51396</v>
          </cell>
          <cell r="E180">
            <v>9.8921607266524193E-3</v>
          </cell>
        </row>
        <row r="181">
          <cell r="A181" t="str">
            <v>CHF_LIBOR_12M_EOD</v>
          </cell>
          <cell r="C181">
            <v>53223</v>
          </cell>
          <cell r="E181">
            <v>1.05251069987615E-2</v>
          </cell>
        </row>
        <row r="182">
          <cell r="A182" t="str">
            <v>CHF_LIBOR_12M_EOD</v>
          </cell>
          <cell r="C182">
            <v>56873</v>
          </cell>
          <cell r="E182">
            <v>1.11307041539841E-2</v>
          </cell>
        </row>
        <row r="183">
          <cell r="A183" t="str">
            <v>CHF_LIBOR_3M_EOD</v>
          </cell>
          <cell r="C183">
            <v>42354</v>
          </cell>
          <cell r="E183">
            <v>-7.3980684907723696E-3</v>
          </cell>
        </row>
        <row r="184">
          <cell r="A184" t="str">
            <v>CHF_LIBOR_3M_EOD</v>
          </cell>
          <cell r="C184">
            <v>42445</v>
          </cell>
          <cell r="E184">
            <v>-7.4538312236976604E-3</v>
          </cell>
        </row>
        <row r="185">
          <cell r="A185" t="str">
            <v>CHF_LIBOR_3M_EOD</v>
          </cell>
          <cell r="C185">
            <v>42536</v>
          </cell>
          <cell r="E185">
            <v>-7.5073377147717403E-3</v>
          </cell>
        </row>
        <row r="186">
          <cell r="A186" t="str">
            <v>CHF_LIBOR_3M_EOD</v>
          </cell>
          <cell r="C186">
            <v>42634</v>
          </cell>
          <cell r="E186">
            <v>-7.5365633801282601E-3</v>
          </cell>
        </row>
        <row r="187">
          <cell r="A187" t="str">
            <v>CHF_LIBOR_3M_EOD</v>
          </cell>
          <cell r="C187">
            <v>42725</v>
          </cell>
          <cell r="E187">
            <v>-7.5333074324108401E-3</v>
          </cell>
        </row>
        <row r="188">
          <cell r="A188" t="str">
            <v>CHF_LIBOR_3M_EOD</v>
          </cell>
          <cell r="C188">
            <v>42996</v>
          </cell>
          <cell r="E188">
            <v>-7.3871005711463704E-3</v>
          </cell>
        </row>
        <row r="189">
          <cell r="A189" t="str">
            <v>CHF_LIBOR_3M_EOD</v>
          </cell>
          <cell r="C189">
            <v>43360</v>
          </cell>
          <cell r="E189">
            <v>-6.7666754202716402E-3</v>
          </cell>
        </row>
        <row r="190">
          <cell r="A190" t="str">
            <v>CHF_LIBOR_3M_EOD</v>
          </cell>
          <cell r="C190">
            <v>43724</v>
          </cell>
          <cell r="E190">
            <v>-5.8498280624723802E-3</v>
          </cell>
        </row>
        <row r="191">
          <cell r="A191" t="str">
            <v>CHF_LIBOR_3M_EOD</v>
          </cell>
          <cell r="C191">
            <v>44090</v>
          </cell>
          <cell r="E191">
            <v>-4.6024151779731903E-3</v>
          </cell>
        </row>
        <row r="192">
          <cell r="A192" t="str">
            <v>CHF_LIBOR_3M_EOD</v>
          </cell>
          <cell r="C192">
            <v>44455</v>
          </cell>
          <cell r="E192">
            <v>-3.2340041347017501E-3</v>
          </cell>
        </row>
        <row r="193">
          <cell r="A193" t="str">
            <v>CHF_LIBOR_3M_EOD</v>
          </cell>
          <cell r="C193">
            <v>44820</v>
          </cell>
          <cell r="E193">
            <v>-1.92406832166162E-3</v>
          </cell>
        </row>
        <row r="194">
          <cell r="A194" t="str">
            <v>CHF_LIBOR_3M_EOD</v>
          </cell>
          <cell r="C194">
            <v>45187</v>
          </cell>
          <cell r="E194">
            <v>-6.4522655761488996E-4</v>
          </cell>
        </row>
        <row r="195">
          <cell r="A195" t="str">
            <v>CHF_LIBOR_3M_EOD</v>
          </cell>
          <cell r="C195">
            <v>45551</v>
          </cell>
          <cell r="E195">
            <v>4.0958314883854E-4</v>
          </cell>
        </row>
        <row r="196">
          <cell r="A196" t="str">
            <v>CHF_LIBOR_3M_EOD</v>
          </cell>
          <cell r="C196">
            <v>45916</v>
          </cell>
          <cell r="E196">
            <v>1.3775444871237E-3</v>
          </cell>
        </row>
        <row r="197">
          <cell r="A197" t="str">
            <v>CHF_LIBOR_3M_EOD</v>
          </cell>
          <cell r="C197">
            <v>46646</v>
          </cell>
          <cell r="E197">
            <v>3.0211633424008801E-3</v>
          </cell>
        </row>
        <row r="198">
          <cell r="A198" t="str">
            <v>CHF_LIBOR_3M_EOD</v>
          </cell>
          <cell r="C198">
            <v>47742</v>
          </cell>
          <cell r="E198">
            <v>4.9295327186828697E-3</v>
          </cell>
        </row>
        <row r="199">
          <cell r="A199" t="str">
            <v>CHF_LIBOR_3M_EOD</v>
          </cell>
          <cell r="C199">
            <v>49569</v>
          </cell>
          <cell r="E199">
            <v>7.0052842607447397E-3</v>
          </cell>
        </row>
        <row r="200">
          <cell r="A200" t="str">
            <v>CHF_LIBOR_3M_EOD</v>
          </cell>
          <cell r="C200">
            <v>51396</v>
          </cell>
          <cell r="E200">
            <v>8.0198191873108397E-3</v>
          </cell>
        </row>
        <row r="201">
          <cell r="A201" t="str">
            <v>CHF_LIBOR_3M_EOD</v>
          </cell>
          <cell r="C201">
            <v>53223</v>
          </cell>
          <cell r="E201">
            <v>8.7347388668611702E-3</v>
          </cell>
        </row>
        <row r="202">
          <cell r="A202" t="str">
            <v>CHF_LIBOR_3M_EOD</v>
          </cell>
          <cell r="C202">
            <v>56873</v>
          </cell>
          <cell r="E202">
            <v>8.66325374491516E-3</v>
          </cell>
        </row>
        <row r="203">
          <cell r="A203" t="str">
            <v>CHF_LIBOR_6M_EOD</v>
          </cell>
          <cell r="C203">
            <v>42445</v>
          </cell>
          <cell r="E203">
            <v>-6.7944130731539699E-3</v>
          </cell>
        </row>
        <row r="204">
          <cell r="A204" t="str">
            <v>CHF_LIBOR_6M_EOD</v>
          </cell>
          <cell r="C204">
            <v>42629</v>
          </cell>
          <cell r="E204">
            <v>-6.7339448590869704E-3</v>
          </cell>
        </row>
        <row r="205">
          <cell r="A205" t="str">
            <v>CHF_LIBOR_6M_EOD</v>
          </cell>
          <cell r="C205">
            <v>42810</v>
          </cell>
          <cell r="E205">
            <v>-6.6205526259378398E-3</v>
          </cell>
        </row>
        <row r="206">
          <cell r="A206" t="str">
            <v>CHF_LIBOR_6M_EOD</v>
          </cell>
          <cell r="C206">
            <v>42996</v>
          </cell>
          <cell r="E206">
            <v>-6.4368171933016699E-3</v>
          </cell>
        </row>
        <row r="207">
          <cell r="A207" t="str">
            <v>CHF_LIBOR_6M_EOD</v>
          </cell>
          <cell r="C207">
            <v>43360</v>
          </cell>
          <cell r="E207">
            <v>-5.7156820632875398E-3</v>
          </cell>
        </row>
        <row r="208">
          <cell r="A208" t="str">
            <v>CHF_LIBOR_6M_EOD</v>
          </cell>
          <cell r="C208">
            <v>43724</v>
          </cell>
          <cell r="E208">
            <v>-4.6754400414829702E-3</v>
          </cell>
        </row>
        <row r="209">
          <cell r="A209" t="str">
            <v>CHF_LIBOR_6M_EOD</v>
          </cell>
          <cell r="C209">
            <v>44090</v>
          </cell>
          <cell r="E209">
            <v>-3.3542439700056E-3</v>
          </cell>
        </row>
        <row r="210">
          <cell r="A210" t="str">
            <v>CHF_LIBOR_6M_EOD</v>
          </cell>
          <cell r="C210">
            <v>44455</v>
          </cell>
          <cell r="E210">
            <v>-1.96136964831017E-3</v>
          </cell>
        </row>
        <row r="211">
          <cell r="A211" t="str">
            <v>CHF_LIBOR_6M_EOD</v>
          </cell>
          <cell r="C211">
            <v>44820</v>
          </cell>
          <cell r="E211">
            <v>-6.2710343310857998E-4</v>
          </cell>
        </row>
        <row r="212">
          <cell r="A212" t="str">
            <v>CHF_LIBOR_6M_EOD</v>
          </cell>
          <cell r="C212">
            <v>45187</v>
          </cell>
          <cell r="E212">
            <v>6.2589944057903004E-4</v>
          </cell>
        </row>
        <row r="213">
          <cell r="A213" t="str">
            <v>CHF_LIBOR_6M_EOD</v>
          </cell>
          <cell r="C213">
            <v>45551</v>
          </cell>
          <cell r="E213">
            <v>1.6546035642732099E-3</v>
          </cell>
        </row>
        <row r="214">
          <cell r="A214" t="str">
            <v>CHF_LIBOR_6M_EOD</v>
          </cell>
          <cell r="C214">
            <v>45916</v>
          </cell>
          <cell r="E214">
            <v>2.59706149814721E-3</v>
          </cell>
        </row>
        <row r="215">
          <cell r="A215" t="str">
            <v>CHF_LIBOR_6M_EOD</v>
          </cell>
          <cell r="C215">
            <v>46646</v>
          </cell>
          <cell r="E215">
            <v>4.1374964414700299E-3</v>
          </cell>
        </row>
        <row r="216">
          <cell r="A216" t="str">
            <v>CHF_LIBOR_6M_EOD</v>
          </cell>
          <cell r="C216">
            <v>47742</v>
          </cell>
          <cell r="E216">
            <v>5.86328187340806E-3</v>
          </cell>
        </row>
        <row r="217">
          <cell r="A217" t="str">
            <v>CHF_LIBOR_6M_EOD</v>
          </cell>
          <cell r="C217">
            <v>49569</v>
          </cell>
          <cell r="E217">
            <v>7.7258372073183796E-3</v>
          </cell>
        </row>
        <row r="218">
          <cell r="A218" t="str">
            <v>CHF_LIBOR_6M_EOD</v>
          </cell>
          <cell r="C218">
            <v>51396</v>
          </cell>
          <cell r="E218">
            <v>8.6335089897564606E-3</v>
          </cell>
        </row>
        <row r="219">
          <cell r="A219" t="str">
            <v>CHF_LIBOR_6M_EOD</v>
          </cell>
          <cell r="C219">
            <v>53223</v>
          </cell>
          <cell r="E219">
            <v>9.2673106673572501E-3</v>
          </cell>
        </row>
        <row r="220">
          <cell r="A220" t="str">
            <v>CHF_LIBOR_6M_EOD</v>
          </cell>
          <cell r="C220">
            <v>56873</v>
          </cell>
          <cell r="E220">
            <v>9.2051933667657501E-3</v>
          </cell>
        </row>
        <row r="221">
          <cell r="A221" t="str">
            <v>CHF_LIBOR_EOD</v>
          </cell>
          <cell r="C221">
            <v>42262</v>
          </cell>
          <cell r="E221">
            <v>-7.8780016837476999E-3</v>
          </cell>
        </row>
        <row r="222">
          <cell r="A222" t="str">
            <v>CHF_LIBOR_EOD</v>
          </cell>
          <cell r="C222">
            <v>42263</v>
          </cell>
          <cell r="E222">
            <v>-7.8780016837382404E-3</v>
          </cell>
        </row>
        <row r="223">
          <cell r="A223" t="str">
            <v>CHF_LIBOR_EOD</v>
          </cell>
          <cell r="C223">
            <v>42270</v>
          </cell>
          <cell r="E223">
            <v>-8.1228960229974903E-3</v>
          </cell>
        </row>
        <row r="224">
          <cell r="A224" t="str">
            <v>CHF_LIBOR_EOD</v>
          </cell>
          <cell r="C224">
            <v>42293</v>
          </cell>
          <cell r="E224">
            <v>-8.0420084677995298E-3</v>
          </cell>
        </row>
        <row r="225">
          <cell r="A225" t="str">
            <v>CHF_LIBOR_EOD</v>
          </cell>
          <cell r="C225">
            <v>42324</v>
          </cell>
          <cell r="E225">
            <v>-7.7453272856913601E-3</v>
          </cell>
        </row>
        <row r="226">
          <cell r="A226" t="str">
            <v>CHF_LIBOR_EOD</v>
          </cell>
          <cell r="C226">
            <v>42354</v>
          </cell>
          <cell r="E226">
            <v>-7.4083896347077599E-3</v>
          </cell>
        </row>
        <row r="227">
          <cell r="A227" t="str">
            <v>CHF_LIBOR_EOD</v>
          </cell>
          <cell r="C227">
            <v>42445</v>
          </cell>
          <cell r="E227">
            <v>-7.4590478888389902E-3</v>
          </cell>
        </row>
        <row r="228">
          <cell r="A228" t="str">
            <v>CHF_LIBOR_EOD</v>
          </cell>
          <cell r="C228">
            <v>42536</v>
          </cell>
          <cell r="E228">
            <v>-7.5108281379936198E-3</v>
          </cell>
        </row>
        <row r="229">
          <cell r="A229" t="str">
            <v>CHF_LIBOR_EOD</v>
          </cell>
          <cell r="C229">
            <v>42634</v>
          </cell>
          <cell r="E229">
            <v>-7.5391367484551703E-3</v>
          </cell>
        </row>
        <row r="230">
          <cell r="A230" t="str">
            <v>CHF_LIBOR_EOD</v>
          </cell>
          <cell r="C230">
            <v>42725</v>
          </cell>
          <cell r="E230">
            <v>-7.5353761099667804E-3</v>
          </cell>
        </row>
        <row r="231">
          <cell r="A231" t="str">
            <v>CHF_LIBOR_EOD</v>
          </cell>
          <cell r="C231">
            <v>42996</v>
          </cell>
          <cell r="E231">
            <v>-6.4434544259119996E-3</v>
          </cell>
        </row>
        <row r="232">
          <cell r="A232" t="str">
            <v>CHF_LIBOR_EOD</v>
          </cell>
          <cell r="C232">
            <v>43360</v>
          </cell>
          <cell r="E232">
            <v>-5.7188936457122398E-3</v>
          </cell>
        </row>
        <row r="233">
          <cell r="A233" t="str">
            <v>CHF_LIBOR_EOD</v>
          </cell>
          <cell r="C233">
            <v>43724</v>
          </cell>
          <cell r="E233">
            <v>-4.6744923716330704E-3</v>
          </cell>
        </row>
        <row r="234">
          <cell r="A234" t="str">
            <v>CHF_LIBOR_EOD</v>
          </cell>
          <cell r="C234">
            <v>44090</v>
          </cell>
          <cell r="E234">
            <v>-3.3496198878065499E-3</v>
          </cell>
        </row>
        <row r="235">
          <cell r="A235" t="str">
            <v>CHF_LIBOR_EOD</v>
          </cell>
          <cell r="C235">
            <v>44455</v>
          </cell>
          <cell r="E235">
            <v>-1.9522023537091599E-3</v>
          </cell>
        </row>
        <row r="236">
          <cell r="A236" t="str">
            <v>CHF_LIBOR_EOD</v>
          </cell>
          <cell r="C236">
            <v>44820</v>
          </cell>
          <cell r="E236">
            <v>-6.1286521526020005E-4</v>
          </cell>
        </row>
        <row r="237">
          <cell r="A237" t="str">
            <v>CHF_LIBOR_EOD</v>
          </cell>
          <cell r="C237">
            <v>45187</v>
          </cell>
          <cell r="E237">
            <v>6.4596925882272002E-4</v>
          </cell>
        </row>
        <row r="238">
          <cell r="A238" t="str">
            <v>CHF_LIBOR_EOD</v>
          </cell>
          <cell r="C238">
            <v>45551</v>
          </cell>
          <cell r="E238">
            <v>1.67945648591878E-3</v>
          </cell>
        </row>
        <row r="239">
          <cell r="A239" t="str">
            <v>CHF_LIBOR_EOD</v>
          </cell>
          <cell r="C239">
            <v>45916</v>
          </cell>
          <cell r="E239">
            <v>2.62648148881987E-3</v>
          </cell>
        </row>
        <row r="240">
          <cell r="A240" t="str">
            <v>CHF_LIBOR_EOD</v>
          </cell>
          <cell r="C240">
            <v>46646</v>
          </cell>
          <cell r="E240">
            <v>4.1737520623723601E-3</v>
          </cell>
        </row>
        <row r="241">
          <cell r="A241" t="str">
            <v>CHF_LIBOR_EOD</v>
          </cell>
          <cell r="C241">
            <v>47742</v>
          </cell>
          <cell r="E241">
            <v>5.9041749721838498E-3</v>
          </cell>
        </row>
        <row r="242">
          <cell r="A242" t="str">
            <v>CHF_LIBOR_EOD</v>
          </cell>
          <cell r="C242">
            <v>49569</v>
          </cell>
          <cell r="E242">
            <v>7.7698162284984404E-3</v>
          </cell>
        </row>
        <row r="243">
          <cell r="A243" t="str">
            <v>CHF_LIBOR_EOD</v>
          </cell>
          <cell r="C243">
            <v>51396</v>
          </cell>
          <cell r="E243">
            <v>8.6757895638165002E-3</v>
          </cell>
        </row>
        <row r="244">
          <cell r="A244" t="str">
            <v>CHF_LIBOR_EOD</v>
          </cell>
          <cell r="C244">
            <v>53223</v>
          </cell>
          <cell r="E244">
            <v>9.3095293387430705E-3</v>
          </cell>
        </row>
        <row r="245">
          <cell r="A245" t="str">
            <v>CHF_LIBOR_EOD</v>
          </cell>
          <cell r="C245">
            <v>56873</v>
          </cell>
          <cell r="E245">
            <v>9.2362072971026495E-3</v>
          </cell>
        </row>
        <row r="246">
          <cell r="A246" t="str">
            <v>CHF_TOIS_EOD</v>
          </cell>
          <cell r="C246">
            <v>42262</v>
          </cell>
          <cell r="E246">
            <v>-5.3736506672424902E-3</v>
          </cell>
        </row>
        <row r="247">
          <cell r="A247" t="str">
            <v>CHF_TOIS_EOD</v>
          </cell>
          <cell r="C247">
            <v>42263</v>
          </cell>
          <cell r="E247">
            <v>-5.3736506672419099E-3</v>
          </cell>
        </row>
        <row r="248">
          <cell r="A248" t="str">
            <v>CHF_TOIS_EOD</v>
          </cell>
          <cell r="C248">
            <v>42293</v>
          </cell>
          <cell r="E248">
            <v>-5.44248115200656E-3</v>
          </cell>
        </row>
        <row r="249">
          <cell r="A249" t="str">
            <v>CHF_TOIS_EOD</v>
          </cell>
          <cell r="C249">
            <v>42324</v>
          </cell>
          <cell r="E249">
            <v>-5.5462671938253097E-3</v>
          </cell>
        </row>
        <row r="250">
          <cell r="A250" t="str">
            <v>CHF_TOIS_EOD</v>
          </cell>
          <cell r="C250">
            <v>42354</v>
          </cell>
          <cell r="E250">
            <v>-5.6341920111465504E-3</v>
          </cell>
        </row>
        <row r="251">
          <cell r="A251" t="str">
            <v>CHF_TOIS_EOD</v>
          </cell>
          <cell r="C251">
            <v>42387</v>
          </cell>
          <cell r="E251">
            <v>-5.6533532989179597E-3</v>
          </cell>
        </row>
        <row r="252">
          <cell r="A252" t="str">
            <v>CHF_TOIS_EOD</v>
          </cell>
          <cell r="C252">
            <v>42416</v>
          </cell>
          <cell r="E252">
            <v>-5.65796177416462E-3</v>
          </cell>
        </row>
        <row r="253">
          <cell r="A253" t="str">
            <v>CHF_TOIS_EOD</v>
          </cell>
          <cell r="C253">
            <v>42445</v>
          </cell>
          <cell r="E253">
            <v>-5.7679246060471402E-3</v>
          </cell>
        </row>
        <row r="254">
          <cell r="A254" t="str">
            <v>CHF_TOIS_EOD</v>
          </cell>
          <cell r="C254">
            <v>42478</v>
          </cell>
          <cell r="E254">
            <v>-5.7431988720598303E-3</v>
          </cell>
        </row>
        <row r="255">
          <cell r="A255" t="str">
            <v>CHF_TOIS_EOD</v>
          </cell>
          <cell r="C255">
            <v>42507</v>
          </cell>
          <cell r="E255">
            <v>-5.7819233319131597E-3</v>
          </cell>
        </row>
        <row r="256">
          <cell r="A256" t="str">
            <v>CHF_TOIS_EOD</v>
          </cell>
          <cell r="C256">
            <v>42537</v>
          </cell>
          <cell r="E256">
            <v>-5.8506301575010997E-3</v>
          </cell>
        </row>
        <row r="257">
          <cell r="A257" t="str">
            <v>CHF_TOIS_EOD</v>
          </cell>
          <cell r="C257">
            <v>42569</v>
          </cell>
          <cell r="E257">
            <v>-5.8233849186517797E-3</v>
          </cell>
        </row>
        <row r="258">
          <cell r="A258" t="str">
            <v>CHF_TOIS_EOD</v>
          </cell>
          <cell r="C258">
            <v>42598</v>
          </cell>
          <cell r="E258">
            <v>-5.8106263464567298E-3</v>
          </cell>
        </row>
        <row r="259">
          <cell r="A259" t="str">
            <v>CHF_TOIS_EOD</v>
          </cell>
          <cell r="C259">
            <v>42629</v>
          </cell>
          <cell r="E259">
            <v>-5.8815876269998797E-3</v>
          </cell>
        </row>
        <row r="260">
          <cell r="A260" t="str">
            <v>CHF_TOIS_EOD</v>
          </cell>
          <cell r="C260">
            <v>42720</v>
          </cell>
          <cell r="E260">
            <v>-5.8930106315573504E-3</v>
          </cell>
        </row>
        <row r="261">
          <cell r="A261" t="str">
            <v>CHF_TOIS_EOD</v>
          </cell>
          <cell r="C261">
            <v>42810</v>
          </cell>
          <cell r="E261">
            <v>-5.8828581292378196E-3</v>
          </cell>
        </row>
        <row r="262">
          <cell r="A262" t="str">
            <v>CHF_TOIS_EOD</v>
          </cell>
          <cell r="C262">
            <v>42902</v>
          </cell>
          <cell r="E262">
            <v>-5.8335012925015998E-3</v>
          </cell>
        </row>
        <row r="263">
          <cell r="A263" t="str">
            <v>CHF_TOIS_EOD</v>
          </cell>
          <cell r="C263">
            <v>42996</v>
          </cell>
          <cell r="E263">
            <v>-5.7393283515962904E-3</v>
          </cell>
        </row>
        <row r="264">
          <cell r="A264" t="str">
            <v>CHF_TOIS_EOD</v>
          </cell>
          <cell r="C264">
            <v>43360</v>
          </cell>
          <cell r="E264">
            <v>-5.2991337256217599E-3</v>
          </cell>
        </row>
        <row r="265">
          <cell r="A265" t="str">
            <v>CHF_TOIS_EOD</v>
          </cell>
          <cell r="C265">
            <v>43724</v>
          </cell>
          <cell r="E265">
            <v>-4.6312633196605498E-3</v>
          </cell>
        </row>
        <row r="266">
          <cell r="A266" t="str">
            <v>CHF_TOIS_EOD</v>
          </cell>
          <cell r="C266">
            <v>44090</v>
          </cell>
          <cell r="E266">
            <v>-3.8972961255188802E-3</v>
          </cell>
        </row>
        <row r="267">
          <cell r="A267" t="str">
            <v>CHF_TOIS_EOD</v>
          </cell>
          <cell r="C267">
            <v>44455</v>
          </cell>
          <cell r="E267">
            <v>-2.7066986764395398E-3</v>
          </cell>
        </row>
        <row r="268">
          <cell r="A268" t="str">
            <v>CHF_TOIS_EOD</v>
          </cell>
          <cell r="C268">
            <v>44820</v>
          </cell>
          <cell r="E268">
            <v>-1.5370922668911E-3</v>
          </cell>
        </row>
        <row r="269">
          <cell r="A269" t="str">
            <v>CHF_TOIS_EOD</v>
          </cell>
          <cell r="C269">
            <v>45187</v>
          </cell>
          <cell r="E269">
            <v>-4.6461512108389002E-4</v>
          </cell>
        </row>
        <row r="270">
          <cell r="A270" t="str">
            <v>CHF_TOIS_EOD</v>
          </cell>
          <cell r="C270">
            <v>45551</v>
          </cell>
          <cell r="E270">
            <v>5.1008392630927997E-4</v>
          </cell>
        </row>
        <row r="271">
          <cell r="A271" t="str">
            <v>CHF_TOIS_EOD</v>
          </cell>
          <cell r="C271">
            <v>45916</v>
          </cell>
          <cell r="E271">
            <v>1.3862260100564699E-3</v>
          </cell>
        </row>
        <row r="272">
          <cell r="A272" t="str">
            <v>CHF_TOIS_EOD</v>
          </cell>
          <cell r="C272">
            <v>46646</v>
          </cell>
          <cell r="E272">
            <v>3.0484520343352201E-3</v>
          </cell>
        </row>
        <row r="273">
          <cell r="A273" t="str">
            <v>CHF_TOIS_EOD</v>
          </cell>
          <cell r="C273">
            <v>47742</v>
          </cell>
          <cell r="E273">
            <v>4.8888162310997199E-3</v>
          </cell>
        </row>
        <row r="274">
          <cell r="A274" t="str">
            <v>CHF_TOIS_EOD</v>
          </cell>
          <cell r="C274">
            <v>49569</v>
          </cell>
          <cell r="E274">
            <v>6.9206975276892299E-3</v>
          </cell>
        </row>
        <row r="275">
          <cell r="A275" t="str">
            <v>CHF_TOIS_EOD</v>
          </cell>
          <cell r="C275">
            <v>51396</v>
          </cell>
          <cell r="E275">
            <v>7.8836498362846105E-3</v>
          </cell>
        </row>
        <row r="276">
          <cell r="A276" t="str">
            <v>CHF_TOIS_EOD</v>
          </cell>
          <cell r="C276">
            <v>53223</v>
          </cell>
          <cell r="E276">
            <v>8.4124444945482008E-3</v>
          </cell>
        </row>
        <row r="277">
          <cell r="A277" t="str">
            <v>CHF_TOIS_EOD</v>
          </cell>
          <cell r="C277">
            <v>56873</v>
          </cell>
          <cell r="E277">
            <v>8.1513512392255207E-3</v>
          </cell>
        </row>
        <row r="278">
          <cell r="A278" t="str">
            <v>CZK_PRIBOR_3M_EOD</v>
          </cell>
          <cell r="C278">
            <v>42354</v>
          </cell>
          <cell r="E278">
            <v>3.04051395078109E-3</v>
          </cell>
        </row>
        <row r="279">
          <cell r="A279" t="str">
            <v>CZK_PRIBOR_3M_EOD</v>
          </cell>
          <cell r="C279">
            <v>42445</v>
          </cell>
          <cell r="E279">
            <v>2.78997102320774E-3</v>
          </cell>
        </row>
        <row r="280">
          <cell r="A280" t="str">
            <v>CZK_PRIBOR_3M_EOD</v>
          </cell>
          <cell r="C280">
            <v>42537</v>
          </cell>
          <cell r="E280">
            <v>2.5230836224879902E-3</v>
          </cell>
        </row>
        <row r="281">
          <cell r="A281" t="str">
            <v>CZK_PRIBOR_3M_EOD</v>
          </cell>
          <cell r="C281">
            <v>42629</v>
          </cell>
          <cell r="E281">
            <v>2.3296586420272101E-3</v>
          </cell>
        </row>
        <row r="282">
          <cell r="A282" t="str">
            <v>CZK_PRIBOR_3M_EOD</v>
          </cell>
          <cell r="C282">
            <v>42996</v>
          </cell>
          <cell r="E282">
            <v>1.7865082548978999E-3</v>
          </cell>
        </row>
        <row r="283">
          <cell r="A283" t="str">
            <v>CZK_PRIBOR_3M_EOD</v>
          </cell>
          <cell r="C283">
            <v>43360</v>
          </cell>
          <cell r="E283">
            <v>2.2487012757617599E-3</v>
          </cell>
        </row>
        <row r="284">
          <cell r="A284" t="str">
            <v>CZK_PRIBOR_3M_EOD</v>
          </cell>
          <cell r="C284">
            <v>43724</v>
          </cell>
          <cell r="E284">
            <v>3.0030132856412001E-3</v>
          </cell>
        </row>
        <row r="285">
          <cell r="A285" t="str">
            <v>CZK_PRIBOR_3M_EOD</v>
          </cell>
          <cell r="C285">
            <v>44090</v>
          </cell>
          <cell r="E285">
            <v>3.9000919112274798E-3</v>
          </cell>
        </row>
        <row r="286">
          <cell r="A286" t="str">
            <v>CZK_PRIBOR_3M_EOD</v>
          </cell>
          <cell r="C286">
            <v>44455</v>
          </cell>
          <cell r="E286">
            <v>4.8411490097265402E-3</v>
          </cell>
        </row>
        <row r="287">
          <cell r="A287" t="str">
            <v>CZK_PRIBOR_3M_EOD</v>
          </cell>
          <cell r="C287">
            <v>44820</v>
          </cell>
          <cell r="E287">
            <v>5.7911700128348799E-3</v>
          </cell>
        </row>
        <row r="288">
          <cell r="A288" t="str">
            <v>CZK_PRIBOR_3M_EOD</v>
          </cell>
          <cell r="C288">
            <v>45187</v>
          </cell>
          <cell r="E288">
            <v>6.9101447555334899E-3</v>
          </cell>
        </row>
        <row r="289">
          <cell r="A289" t="str">
            <v>CZK_PRIBOR_3M_EOD</v>
          </cell>
          <cell r="C289">
            <v>45551</v>
          </cell>
          <cell r="E289">
            <v>7.9102560698235402E-3</v>
          </cell>
        </row>
        <row r="290">
          <cell r="A290" t="str">
            <v>CZK_PRIBOR_3M_EOD</v>
          </cell>
          <cell r="C290">
            <v>45916</v>
          </cell>
          <cell r="E290">
            <v>8.9858685725233804E-3</v>
          </cell>
        </row>
        <row r="291">
          <cell r="A291" t="str">
            <v>CZK_PRIBOR_3M_EOD</v>
          </cell>
          <cell r="C291">
            <v>46646</v>
          </cell>
          <cell r="E291">
            <v>1.05755948872268E-2</v>
          </cell>
        </row>
        <row r="292">
          <cell r="A292" t="str">
            <v>CZK_PRIBOR_3M_EOD</v>
          </cell>
          <cell r="C292">
            <v>47742</v>
          </cell>
          <cell r="E292">
            <v>1.2604135077171799E-2</v>
          </cell>
        </row>
        <row r="293">
          <cell r="A293" t="str">
            <v>CZK_PRIBOR_3M_EOD</v>
          </cell>
          <cell r="C293">
            <v>49569</v>
          </cell>
          <cell r="E293">
            <v>1.44383331167616E-2</v>
          </cell>
        </row>
        <row r="294">
          <cell r="A294" t="str">
            <v>CZK_PRIBOR_3M_EOD</v>
          </cell>
          <cell r="C294">
            <v>51396</v>
          </cell>
          <cell r="E294">
            <v>1.4089770341825901E-2</v>
          </cell>
        </row>
        <row r="295">
          <cell r="A295" t="str">
            <v>CZK_PRIBOR_3M_EOD</v>
          </cell>
          <cell r="C295">
            <v>53223</v>
          </cell>
          <cell r="E295">
            <v>1.4132928246929599E-2</v>
          </cell>
        </row>
        <row r="296">
          <cell r="A296" t="str">
            <v>CZK_PRIBOR_6M_EOD</v>
          </cell>
          <cell r="C296">
            <v>42445</v>
          </cell>
          <cell r="E296">
            <v>3.84908170363413E-3</v>
          </cell>
        </row>
        <row r="297">
          <cell r="A297" t="str">
            <v>CZK_PRIBOR_6M_EOD</v>
          </cell>
          <cell r="C297">
            <v>42629</v>
          </cell>
          <cell r="E297">
            <v>3.05605421119679E-3</v>
          </cell>
        </row>
        <row r="298">
          <cell r="A298" t="str">
            <v>CZK_PRIBOR_6M_EOD</v>
          </cell>
          <cell r="C298">
            <v>42810</v>
          </cell>
          <cell r="E298">
            <v>2.6728251749715002E-3</v>
          </cell>
        </row>
        <row r="299">
          <cell r="A299" t="str">
            <v>CZK_PRIBOR_6M_EOD</v>
          </cell>
          <cell r="C299">
            <v>42996</v>
          </cell>
          <cell r="E299">
            <v>2.5847742320658398E-3</v>
          </cell>
        </row>
        <row r="300">
          <cell r="A300" t="str">
            <v>CZK_PRIBOR_6M_EOD</v>
          </cell>
          <cell r="C300">
            <v>43360</v>
          </cell>
          <cell r="E300">
            <v>3.1399656898077198E-3</v>
          </cell>
        </row>
        <row r="301">
          <cell r="A301" t="str">
            <v>CZK_PRIBOR_6M_EOD</v>
          </cell>
          <cell r="C301">
            <v>43724</v>
          </cell>
          <cell r="E301">
            <v>3.9846915171273204E-3</v>
          </cell>
        </row>
        <row r="302">
          <cell r="A302" t="str">
            <v>CZK_PRIBOR_6M_EOD</v>
          </cell>
          <cell r="C302">
            <v>44090</v>
          </cell>
          <cell r="E302">
            <v>4.9184977461265503E-3</v>
          </cell>
        </row>
        <row r="303">
          <cell r="A303" t="str">
            <v>CZK_PRIBOR_6M_EOD</v>
          </cell>
          <cell r="C303">
            <v>44455</v>
          </cell>
          <cell r="E303">
            <v>5.9545969293126099E-3</v>
          </cell>
        </row>
        <row r="304">
          <cell r="A304" t="str">
            <v>CZK_PRIBOR_6M_EOD</v>
          </cell>
          <cell r="C304">
            <v>44820</v>
          </cell>
          <cell r="E304">
            <v>6.9897830589081E-3</v>
          </cell>
        </row>
        <row r="305">
          <cell r="A305" t="str">
            <v>CZK_PRIBOR_6M_EOD</v>
          </cell>
          <cell r="C305">
            <v>45187</v>
          </cell>
          <cell r="E305">
            <v>8.1491231951816203E-3</v>
          </cell>
        </row>
        <row r="306">
          <cell r="A306" t="str">
            <v>CZK_PRIBOR_6M_EOD</v>
          </cell>
          <cell r="C306">
            <v>45551</v>
          </cell>
          <cell r="E306">
            <v>9.2254833307545206E-3</v>
          </cell>
        </row>
        <row r="307">
          <cell r="A307" t="str">
            <v>CZK_PRIBOR_6M_EOD</v>
          </cell>
          <cell r="C307">
            <v>45916</v>
          </cell>
          <cell r="E307">
            <v>1.0258491727806801E-2</v>
          </cell>
        </row>
        <row r="308">
          <cell r="A308" t="str">
            <v>CZK_PRIBOR_6M_EOD</v>
          </cell>
          <cell r="C308">
            <v>46646</v>
          </cell>
          <cell r="E308">
            <v>1.18917282955218E-2</v>
          </cell>
        </row>
        <row r="309">
          <cell r="A309" t="str">
            <v>CZK_PRIBOR_6M_EOD</v>
          </cell>
          <cell r="C309">
            <v>47742</v>
          </cell>
          <cell r="E309">
            <v>1.38119334913549E-2</v>
          </cell>
        </row>
        <row r="310">
          <cell r="A310" t="str">
            <v>CZK_PRIBOR_6M_EOD</v>
          </cell>
          <cell r="C310">
            <v>49569</v>
          </cell>
          <cell r="E310">
            <v>1.5458786644261001E-2</v>
          </cell>
        </row>
        <row r="311">
          <cell r="A311" t="str">
            <v>CZK_PRIBOR_6M_EOD</v>
          </cell>
          <cell r="C311">
            <v>51396</v>
          </cell>
          <cell r="E311">
            <v>1.4958962921494101E-2</v>
          </cell>
        </row>
        <row r="312">
          <cell r="A312" t="str">
            <v>CZK_PRIBOR_6M_EOD</v>
          </cell>
          <cell r="C312">
            <v>53223</v>
          </cell>
          <cell r="E312">
            <v>1.4898047361856801E-2</v>
          </cell>
        </row>
        <row r="313">
          <cell r="A313" t="str">
            <v>CZK_PRIBOR_EOD</v>
          </cell>
          <cell r="C313">
            <v>42262</v>
          </cell>
          <cell r="E313">
            <v>1.4194416844029499E-3</v>
          </cell>
        </row>
        <row r="314">
          <cell r="A314" t="str">
            <v>CZK_PRIBOR_EOD</v>
          </cell>
          <cell r="C314">
            <v>42263</v>
          </cell>
          <cell r="E314">
            <v>1.4194416844152901E-3</v>
          </cell>
        </row>
        <row r="315">
          <cell r="A315" t="str">
            <v>CZK_PRIBOR_EOD</v>
          </cell>
          <cell r="C315">
            <v>42270</v>
          </cell>
          <cell r="E315">
            <v>1.4194288045379199E-3</v>
          </cell>
        </row>
        <row r="316">
          <cell r="A316" t="str">
            <v>CZK_PRIBOR_EOD</v>
          </cell>
          <cell r="C316">
            <v>42293</v>
          </cell>
          <cell r="E316">
            <v>1.98959836940554E-3</v>
          </cell>
        </row>
        <row r="317">
          <cell r="A317" t="str">
            <v>CZK_PRIBOR_EOD</v>
          </cell>
          <cell r="C317">
            <v>42324</v>
          </cell>
          <cell r="E317">
            <v>2.4006673561561601E-3</v>
          </cell>
        </row>
        <row r="318">
          <cell r="A318" t="str">
            <v>CZK_PRIBOR_EOD</v>
          </cell>
          <cell r="C318">
            <v>42354</v>
          </cell>
          <cell r="E318">
            <v>3.0056521816118E-3</v>
          </cell>
        </row>
        <row r="319">
          <cell r="A319" t="str">
            <v>CZK_PRIBOR_EOD</v>
          </cell>
          <cell r="C319">
            <v>42445</v>
          </cell>
          <cell r="E319">
            <v>2.7723506724868E-3</v>
          </cell>
        </row>
        <row r="320">
          <cell r="A320" t="str">
            <v>CZK_PRIBOR_EOD</v>
          </cell>
          <cell r="C320">
            <v>42537</v>
          </cell>
          <cell r="E320">
            <v>2.5113367220084499E-3</v>
          </cell>
        </row>
        <row r="321">
          <cell r="A321" t="str">
            <v>CZK_PRIBOR_EOD</v>
          </cell>
          <cell r="C321">
            <v>42629</v>
          </cell>
          <cell r="E321">
            <v>2.3208484666676099E-3</v>
          </cell>
        </row>
        <row r="322">
          <cell r="A322" t="str">
            <v>CZK_PRIBOR_EOD</v>
          </cell>
          <cell r="C322">
            <v>42996</v>
          </cell>
          <cell r="E322">
            <v>2.5792338390089602E-3</v>
          </cell>
        </row>
        <row r="323">
          <cell r="A323" t="str">
            <v>CZK_PRIBOR_EOD</v>
          </cell>
          <cell r="C323">
            <v>43360</v>
          </cell>
          <cell r="E323">
            <v>3.13701739282388E-3</v>
          </cell>
        </row>
        <row r="324">
          <cell r="A324" t="str">
            <v>CZK_PRIBOR_EOD</v>
          </cell>
          <cell r="C324">
            <v>43724</v>
          </cell>
          <cell r="E324">
            <v>3.98352643997905E-3</v>
          </cell>
        </row>
        <row r="325">
          <cell r="A325" t="str">
            <v>CZK_PRIBOR_EOD</v>
          </cell>
          <cell r="C325">
            <v>44090</v>
          </cell>
          <cell r="E325">
            <v>4.91756585940016E-3</v>
          </cell>
        </row>
        <row r="326">
          <cell r="A326" t="str">
            <v>CZK_PRIBOR_EOD</v>
          </cell>
          <cell r="C326">
            <v>44455</v>
          </cell>
          <cell r="E326">
            <v>5.9538201078541903E-3</v>
          </cell>
        </row>
        <row r="327">
          <cell r="A327" t="str">
            <v>CZK_PRIBOR_EOD</v>
          </cell>
          <cell r="C327">
            <v>44820</v>
          </cell>
          <cell r="E327">
            <v>6.9891170633465498E-3</v>
          </cell>
        </row>
        <row r="328">
          <cell r="A328" t="str">
            <v>CZK_PRIBOR_EOD</v>
          </cell>
          <cell r="C328">
            <v>45187</v>
          </cell>
          <cell r="E328">
            <v>8.1485407539055605E-3</v>
          </cell>
        </row>
        <row r="329">
          <cell r="A329" t="str">
            <v>CZK_PRIBOR_EOD</v>
          </cell>
          <cell r="C329">
            <v>45551</v>
          </cell>
          <cell r="E329">
            <v>9.2250920985509095E-3</v>
          </cell>
        </row>
        <row r="330">
          <cell r="A330" t="str">
            <v>CZK_PRIBOR_EOD</v>
          </cell>
          <cell r="C330">
            <v>45916</v>
          </cell>
          <cell r="E330">
            <v>1.0257720931205999E-2</v>
          </cell>
        </row>
        <row r="331">
          <cell r="A331" t="str">
            <v>CZK_PRIBOR_EOD</v>
          </cell>
          <cell r="C331">
            <v>46646</v>
          </cell>
          <cell r="E331">
            <v>1.18910859496737E-2</v>
          </cell>
        </row>
        <row r="332">
          <cell r="A332" t="str">
            <v>CZK_PRIBOR_EOD</v>
          </cell>
          <cell r="C332">
            <v>47742</v>
          </cell>
          <cell r="E332">
            <v>1.38101721671981E-2</v>
          </cell>
        </row>
        <row r="333">
          <cell r="A333" t="str">
            <v>CZK_PRIBOR_EOD</v>
          </cell>
          <cell r="C333">
            <v>49569</v>
          </cell>
          <cell r="E333">
            <v>1.54576134063643E-2</v>
          </cell>
        </row>
        <row r="334">
          <cell r="A334" t="str">
            <v>CZK_PRIBOR_EOD</v>
          </cell>
          <cell r="C334">
            <v>51396</v>
          </cell>
          <cell r="E334">
            <v>1.4958024190437701E-2</v>
          </cell>
        </row>
        <row r="335">
          <cell r="A335" t="str">
            <v>CZK_PRIBOR_EOD</v>
          </cell>
          <cell r="C335">
            <v>53223</v>
          </cell>
          <cell r="E335">
            <v>1.48972786234477E-2</v>
          </cell>
        </row>
        <row r="336">
          <cell r="A336" t="str">
            <v>DKK_CIBOR_3M_EOD</v>
          </cell>
          <cell r="C336">
            <v>42354</v>
          </cell>
          <cell r="E336">
            <v>-1.2673811340819E-4</v>
          </cell>
        </row>
        <row r="337">
          <cell r="A337" t="str">
            <v>DKK_CIBOR_3M_EOD</v>
          </cell>
          <cell r="C337">
            <v>42445</v>
          </cell>
          <cell r="E337">
            <v>5.5762310471207997E-4</v>
          </cell>
        </row>
        <row r="338">
          <cell r="A338" t="str">
            <v>DKK_CIBOR_3M_EOD</v>
          </cell>
          <cell r="C338">
            <v>42536</v>
          </cell>
          <cell r="E338">
            <v>9.0644640724808995E-4</v>
          </cell>
        </row>
        <row r="339">
          <cell r="A339" t="str">
            <v>DKK_CIBOR_3M_EOD</v>
          </cell>
          <cell r="C339">
            <v>42634</v>
          </cell>
          <cell r="E339">
            <v>1.1796146307253099E-3</v>
          </cell>
        </row>
        <row r="340">
          <cell r="A340" t="str">
            <v>DKK_CIBOR_3M_EOD</v>
          </cell>
          <cell r="C340">
            <v>42725</v>
          </cell>
          <cell r="E340">
            <v>1.40547745306947E-3</v>
          </cell>
        </row>
        <row r="341">
          <cell r="A341" t="str">
            <v>DKK_CIBOR_3M_EOD</v>
          </cell>
          <cell r="C341">
            <v>42809</v>
          </cell>
          <cell r="E341">
            <v>1.6172897113974499E-3</v>
          </cell>
        </row>
        <row r="342">
          <cell r="A342" t="str">
            <v>DKK_CIBOR_3M_EOD</v>
          </cell>
          <cell r="C342">
            <v>42907</v>
          </cell>
          <cell r="E342">
            <v>1.8751375954311901E-3</v>
          </cell>
        </row>
        <row r="343">
          <cell r="A343" t="str">
            <v>DKK_CIBOR_3M_EOD</v>
          </cell>
          <cell r="C343">
            <v>42996</v>
          </cell>
          <cell r="E343">
            <v>1.7597814297352801E-3</v>
          </cell>
        </row>
        <row r="344">
          <cell r="A344" t="str">
            <v>DKK_CIBOR_3M_EOD</v>
          </cell>
          <cell r="C344">
            <v>43360</v>
          </cell>
          <cell r="E344">
            <v>2.7911612600417602E-3</v>
          </cell>
        </row>
        <row r="345">
          <cell r="A345" t="str">
            <v>DKK_CIBOR_3M_EOD</v>
          </cell>
          <cell r="C345">
            <v>43724</v>
          </cell>
          <cell r="E345">
            <v>4.1341558854593799E-3</v>
          </cell>
        </row>
        <row r="346">
          <cell r="A346" t="str">
            <v>DKK_CIBOR_3M_EOD</v>
          </cell>
          <cell r="C346">
            <v>44090</v>
          </cell>
          <cell r="E346">
            <v>5.6063006660215199E-3</v>
          </cell>
        </row>
        <row r="347">
          <cell r="A347" t="str">
            <v>DKK_CIBOR_3M_EOD</v>
          </cell>
          <cell r="C347">
            <v>44455</v>
          </cell>
          <cell r="E347">
            <v>7.0092645261457098E-3</v>
          </cell>
        </row>
        <row r="348">
          <cell r="A348" t="str">
            <v>DKK_CIBOR_3M_EOD</v>
          </cell>
          <cell r="C348">
            <v>44820</v>
          </cell>
          <cell r="E348">
            <v>8.4659048939822908E-3</v>
          </cell>
        </row>
        <row r="349">
          <cell r="A349" t="str">
            <v>DKK_CIBOR_3M_EOD</v>
          </cell>
          <cell r="C349">
            <v>45187</v>
          </cell>
          <cell r="E349">
            <v>9.8987647769121292E-3</v>
          </cell>
        </row>
        <row r="350">
          <cell r="A350" t="str">
            <v>DKK_CIBOR_3M_EOD</v>
          </cell>
          <cell r="C350">
            <v>45551</v>
          </cell>
          <cell r="E350">
            <v>1.1224397900942601E-2</v>
          </cell>
        </row>
        <row r="351">
          <cell r="A351" t="str">
            <v>DKK_CIBOR_3M_EOD</v>
          </cell>
          <cell r="C351">
            <v>45916</v>
          </cell>
          <cell r="E351">
            <v>1.2423123233494499E-2</v>
          </cell>
        </row>
        <row r="352">
          <cell r="A352" t="str">
            <v>DKK_CIBOR_3M_EOD</v>
          </cell>
          <cell r="C352">
            <v>46646</v>
          </cell>
          <cell r="E352">
            <v>1.4479658935265999E-2</v>
          </cell>
        </row>
        <row r="353">
          <cell r="A353" t="str">
            <v>DKK_CIBOR_3M_EOD</v>
          </cell>
          <cell r="C353">
            <v>47742</v>
          </cell>
          <cell r="E353">
            <v>1.6646671398740001E-2</v>
          </cell>
        </row>
        <row r="354">
          <cell r="A354" t="str">
            <v>DKK_CIBOR_3M_EOD</v>
          </cell>
          <cell r="C354">
            <v>49569</v>
          </cell>
          <cell r="E354">
            <v>1.84761870554205E-2</v>
          </cell>
        </row>
        <row r="355">
          <cell r="A355" t="str">
            <v>DKK_CIBOR_3M_EOD</v>
          </cell>
          <cell r="C355">
            <v>51396</v>
          </cell>
          <cell r="E355">
            <v>1.88640889075407E-2</v>
          </cell>
        </row>
        <row r="356">
          <cell r="A356" t="str">
            <v>DKK_CIBOR_3M_EOD</v>
          </cell>
          <cell r="C356">
            <v>53223</v>
          </cell>
          <cell r="E356">
            <v>1.88983708336216E-2</v>
          </cell>
        </row>
        <row r="357">
          <cell r="A357" t="str">
            <v>DKK_CIBOR_6M_EOD</v>
          </cell>
          <cell r="C357">
            <v>42445</v>
          </cell>
          <cell r="E357">
            <v>1.90014122111285E-3</v>
          </cell>
        </row>
        <row r="358">
          <cell r="A358" t="str">
            <v>DKK_CIBOR_6M_EOD</v>
          </cell>
          <cell r="C358">
            <v>42629</v>
          </cell>
          <cell r="E358">
            <v>2.3438624308974401E-3</v>
          </cell>
        </row>
        <row r="359">
          <cell r="A359" t="str">
            <v>DKK_CIBOR_6M_EOD</v>
          </cell>
          <cell r="C359">
            <v>42996</v>
          </cell>
          <cell r="E359">
            <v>3.2090579664002701E-3</v>
          </cell>
        </row>
        <row r="360">
          <cell r="A360" t="str">
            <v>DKK_CIBOR_6M_EOD</v>
          </cell>
          <cell r="C360">
            <v>43360</v>
          </cell>
          <cell r="E360">
            <v>4.2045598414493504E-3</v>
          </cell>
        </row>
        <row r="361">
          <cell r="A361" t="str">
            <v>DKK_CIBOR_6M_EOD</v>
          </cell>
          <cell r="C361">
            <v>43724</v>
          </cell>
          <cell r="E361">
            <v>5.4970867375251304E-3</v>
          </cell>
        </row>
        <row r="362">
          <cell r="A362" t="str">
            <v>DKK_CIBOR_6M_EOD</v>
          </cell>
          <cell r="C362">
            <v>44090</v>
          </cell>
          <cell r="E362">
            <v>6.9299611121146397E-3</v>
          </cell>
        </row>
        <row r="363">
          <cell r="A363" t="str">
            <v>DKK_CIBOR_6M_EOD</v>
          </cell>
          <cell r="C363">
            <v>44455</v>
          </cell>
          <cell r="E363">
            <v>8.2892891106952707E-3</v>
          </cell>
        </row>
        <row r="364">
          <cell r="A364" t="str">
            <v>DKK_CIBOR_6M_EOD</v>
          </cell>
          <cell r="C364">
            <v>44820</v>
          </cell>
          <cell r="E364">
            <v>9.6998718246147902E-3</v>
          </cell>
        </row>
        <row r="365">
          <cell r="A365" t="str">
            <v>DKK_CIBOR_6M_EOD</v>
          </cell>
          <cell r="C365">
            <v>45187</v>
          </cell>
          <cell r="E365">
            <v>1.10831843064743E-2</v>
          </cell>
        </row>
        <row r="366">
          <cell r="A366" t="str">
            <v>DKK_CIBOR_6M_EOD</v>
          </cell>
          <cell r="C366">
            <v>45551</v>
          </cell>
          <cell r="E366">
            <v>1.2354470371098601E-2</v>
          </cell>
        </row>
        <row r="367">
          <cell r="A367" t="str">
            <v>DKK_CIBOR_6M_EOD</v>
          </cell>
          <cell r="C367">
            <v>45916</v>
          </cell>
          <cell r="E367">
            <v>1.3493679927331199E-2</v>
          </cell>
        </row>
        <row r="368">
          <cell r="A368" t="str">
            <v>DKK_CIBOR_6M_EOD</v>
          </cell>
          <cell r="C368">
            <v>46646</v>
          </cell>
          <cell r="E368">
            <v>1.5418975704909599E-2</v>
          </cell>
        </row>
        <row r="369">
          <cell r="A369" t="str">
            <v>DKK_CIBOR_6M_EOD</v>
          </cell>
          <cell r="C369">
            <v>47742</v>
          </cell>
          <cell r="E369">
            <v>1.7431898216920101E-2</v>
          </cell>
        </row>
        <row r="370">
          <cell r="A370" t="str">
            <v>DKK_CIBOR_6M_EOD</v>
          </cell>
          <cell r="C370">
            <v>49569</v>
          </cell>
          <cell r="E370">
            <v>1.9097360987765499E-2</v>
          </cell>
        </row>
        <row r="371">
          <cell r="A371" t="str">
            <v>DKK_CIBOR_6M_EOD</v>
          </cell>
          <cell r="C371">
            <v>51396</v>
          </cell>
          <cell r="E371">
            <v>1.9381817356738499E-2</v>
          </cell>
        </row>
        <row r="372">
          <cell r="A372" t="str">
            <v>DKK_CIBOR_6M_EOD</v>
          </cell>
          <cell r="C372">
            <v>53223</v>
          </cell>
          <cell r="E372">
            <v>1.9345795506631201E-2</v>
          </cell>
        </row>
        <row r="373">
          <cell r="A373" t="str">
            <v>DKK_CIBOR_EOD</v>
          </cell>
          <cell r="C373">
            <v>42262</v>
          </cell>
          <cell r="E373">
            <v>-9.0034443762727397E-3</v>
          </cell>
        </row>
        <row r="374">
          <cell r="A374" t="str">
            <v>DKK_CIBOR_EOD</v>
          </cell>
          <cell r="C374">
            <v>42263</v>
          </cell>
          <cell r="E374">
            <v>-4.2431807045896297E-3</v>
          </cell>
        </row>
        <row r="375">
          <cell r="A375" t="str">
            <v>DKK_CIBOR_EOD</v>
          </cell>
          <cell r="C375">
            <v>42270</v>
          </cell>
          <cell r="E375">
            <v>-3.6833379884909099E-3</v>
          </cell>
        </row>
        <row r="376">
          <cell r="A376" t="str">
            <v>DKK_CIBOR_EOD</v>
          </cell>
          <cell r="C376">
            <v>42293</v>
          </cell>
          <cell r="E376">
            <v>-2.02379789786969E-3</v>
          </cell>
        </row>
        <row r="377">
          <cell r="A377" t="str">
            <v>DKK_CIBOR_EOD</v>
          </cell>
          <cell r="C377">
            <v>42324</v>
          </cell>
          <cell r="E377">
            <v>-8.9557311241829005E-4</v>
          </cell>
        </row>
        <row r="378">
          <cell r="A378" t="str">
            <v>DKK_CIBOR_EOD</v>
          </cell>
          <cell r="C378">
            <v>42354</v>
          </cell>
          <cell r="E378">
            <v>-2.152637605305E-4</v>
          </cell>
        </row>
        <row r="379">
          <cell r="A379" t="str">
            <v>DKK_CIBOR_EOD</v>
          </cell>
          <cell r="C379">
            <v>42445</v>
          </cell>
          <cell r="E379">
            <v>5.1287916350317004E-4</v>
          </cell>
        </row>
        <row r="380">
          <cell r="A380" t="str">
            <v>DKK_CIBOR_EOD</v>
          </cell>
          <cell r="C380">
            <v>42536</v>
          </cell>
          <cell r="E380">
            <v>8.7650864294862004E-4</v>
          </cell>
        </row>
        <row r="381">
          <cell r="A381" t="str">
            <v>DKK_CIBOR_EOD</v>
          </cell>
          <cell r="C381">
            <v>42634</v>
          </cell>
          <cell r="E381">
            <v>1.1575425524885301E-3</v>
          </cell>
        </row>
        <row r="382">
          <cell r="A382" t="str">
            <v>DKK_CIBOR_EOD</v>
          </cell>
          <cell r="C382">
            <v>42725</v>
          </cell>
          <cell r="E382">
            <v>1.3877341660385801E-3</v>
          </cell>
        </row>
        <row r="383">
          <cell r="A383" t="str">
            <v>DKK_CIBOR_EOD</v>
          </cell>
          <cell r="C383">
            <v>42809</v>
          </cell>
          <cell r="E383">
            <v>1.6022661982910301E-3</v>
          </cell>
        </row>
        <row r="384">
          <cell r="A384" t="str">
            <v>DKK_CIBOR_EOD</v>
          </cell>
          <cell r="C384">
            <v>42907</v>
          </cell>
          <cell r="E384">
            <v>1.86239319112412E-3</v>
          </cell>
        </row>
        <row r="385">
          <cell r="A385" t="str">
            <v>DKK_CIBOR_EOD</v>
          </cell>
          <cell r="C385">
            <v>42996</v>
          </cell>
          <cell r="E385">
            <v>3.1950230660155198E-3</v>
          </cell>
        </row>
        <row r="386">
          <cell r="A386" t="str">
            <v>DKK_CIBOR_EOD</v>
          </cell>
          <cell r="C386">
            <v>43360</v>
          </cell>
          <cell r="E386">
            <v>4.1965349711529298E-3</v>
          </cell>
        </row>
        <row r="387">
          <cell r="A387" t="str">
            <v>DKK_CIBOR_EOD</v>
          </cell>
          <cell r="C387">
            <v>43724</v>
          </cell>
          <cell r="E387">
            <v>5.4926949877132699E-3</v>
          </cell>
        </row>
        <row r="388">
          <cell r="A388" t="str">
            <v>DKK_CIBOR_EOD</v>
          </cell>
          <cell r="C388">
            <v>44090</v>
          </cell>
          <cell r="E388">
            <v>6.9264484542674899E-3</v>
          </cell>
        </row>
        <row r="389">
          <cell r="A389" t="str">
            <v>DKK_CIBOR_EOD</v>
          </cell>
          <cell r="C389">
            <v>44455</v>
          </cell>
          <cell r="E389">
            <v>8.2863610022567095E-3</v>
          </cell>
        </row>
        <row r="390">
          <cell r="A390" t="str">
            <v>DKK_CIBOR_EOD</v>
          </cell>
          <cell r="C390">
            <v>44820</v>
          </cell>
          <cell r="E390">
            <v>9.6973614925670599E-3</v>
          </cell>
        </row>
        <row r="391">
          <cell r="A391" t="str">
            <v>DKK_CIBOR_EOD</v>
          </cell>
          <cell r="C391">
            <v>45187</v>
          </cell>
          <cell r="E391">
            <v>1.10809889364304E-2</v>
          </cell>
        </row>
        <row r="392">
          <cell r="A392" t="str">
            <v>DKK_CIBOR_EOD</v>
          </cell>
          <cell r="C392">
            <v>45551</v>
          </cell>
          <cell r="E392">
            <v>1.23522518279469E-2</v>
          </cell>
        </row>
        <row r="393">
          <cell r="A393" t="str">
            <v>DKK_CIBOR_EOD</v>
          </cell>
          <cell r="C393">
            <v>45916</v>
          </cell>
          <cell r="E393">
            <v>1.34914000097435E-2</v>
          </cell>
        </row>
        <row r="394">
          <cell r="A394" t="str">
            <v>DKK_CIBOR_EOD</v>
          </cell>
          <cell r="C394">
            <v>46646</v>
          </cell>
          <cell r="E394">
            <v>1.5417075825296001E-2</v>
          </cell>
        </row>
        <row r="395">
          <cell r="A395" t="str">
            <v>DKK_CIBOR_EOD</v>
          </cell>
          <cell r="C395">
            <v>47742</v>
          </cell>
          <cell r="E395">
            <v>1.7429052303195001E-2</v>
          </cell>
        </row>
        <row r="396">
          <cell r="A396" t="str">
            <v>DKK_CIBOR_EOD</v>
          </cell>
          <cell r="C396">
            <v>49569</v>
          </cell>
          <cell r="E396">
            <v>1.9095398868739701E-2</v>
          </cell>
        </row>
        <row r="397">
          <cell r="A397" t="str">
            <v>DKK_CIBOR_EOD</v>
          </cell>
          <cell r="C397">
            <v>51396</v>
          </cell>
          <cell r="E397">
            <v>1.9380263976402402E-2</v>
          </cell>
        </row>
        <row r="398">
          <cell r="A398" t="str">
            <v>DKK_CIBOR_EOD</v>
          </cell>
          <cell r="C398">
            <v>53223</v>
          </cell>
          <cell r="E398">
            <v>1.9344526528642499E-2</v>
          </cell>
        </row>
        <row r="399">
          <cell r="A399" t="str">
            <v>EUR_EONIA_EOD</v>
          </cell>
          <cell r="C399">
            <v>42262</v>
          </cell>
          <cell r="E399">
            <v>-1.41944720449176E-3</v>
          </cell>
        </row>
        <row r="400">
          <cell r="A400" t="str">
            <v>EUR_EONIA_EOD</v>
          </cell>
          <cell r="C400">
            <v>42263</v>
          </cell>
          <cell r="E400">
            <v>-1.4194472044983799E-3</v>
          </cell>
        </row>
        <row r="401">
          <cell r="A401" t="str">
            <v>EUR_EONIA_EOD</v>
          </cell>
          <cell r="C401">
            <v>42270</v>
          </cell>
          <cell r="E401">
            <v>-1.3563719968163301E-3</v>
          </cell>
        </row>
        <row r="402">
          <cell r="A402" t="str">
            <v>EUR_EONIA_EOD</v>
          </cell>
          <cell r="C402">
            <v>42277</v>
          </cell>
          <cell r="E402">
            <v>-1.37511859013918E-3</v>
          </cell>
        </row>
        <row r="403">
          <cell r="A403" t="str">
            <v>EUR_EONIA_EOD</v>
          </cell>
          <cell r="C403">
            <v>42284</v>
          </cell>
          <cell r="E403">
            <v>-1.3732076631988699E-3</v>
          </cell>
        </row>
        <row r="404">
          <cell r="A404" t="str">
            <v>EUR_EONIA_EOD</v>
          </cell>
          <cell r="C404">
            <v>42293</v>
          </cell>
          <cell r="E404">
            <v>-1.31495323674445E-3</v>
          </cell>
        </row>
        <row r="405">
          <cell r="A405" t="str">
            <v>EUR_EONIA_EOD</v>
          </cell>
          <cell r="C405">
            <v>42324</v>
          </cell>
          <cell r="E405">
            <v>-1.3508725412681201E-3</v>
          </cell>
        </row>
        <row r="406">
          <cell r="A406" t="str">
            <v>EUR_EONIA_EOD</v>
          </cell>
          <cell r="C406">
            <v>42354</v>
          </cell>
          <cell r="E406">
            <v>-1.3303720961088299E-3</v>
          </cell>
        </row>
        <row r="407">
          <cell r="A407" t="str">
            <v>EUR_EONIA_EOD</v>
          </cell>
          <cell r="C407">
            <v>42387</v>
          </cell>
          <cell r="E407">
            <v>-1.3636288818740701E-3</v>
          </cell>
        </row>
        <row r="408">
          <cell r="A408" t="str">
            <v>EUR_EONIA_EOD</v>
          </cell>
          <cell r="C408">
            <v>42416</v>
          </cell>
          <cell r="E408">
            <v>-1.3873161319689401E-3</v>
          </cell>
        </row>
        <row r="409">
          <cell r="A409" t="str">
            <v>EUR_EONIA_EOD</v>
          </cell>
          <cell r="C409">
            <v>42445</v>
          </cell>
          <cell r="E409">
            <v>-1.40112456379234E-3</v>
          </cell>
        </row>
        <row r="410">
          <cell r="A410" t="str">
            <v>EUR_EONIA_EOD</v>
          </cell>
          <cell r="C410">
            <v>42478</v>
          </cell>
          <cell r="E410">
            <v>-1.4288298761769101E-3</v>
          </cell>
        </row>
        <row r="411">
          <cell r="A411" t="str">
            <v>EUR_EONIA_EOD</v>
          </cell>
          <cell r="C411">
            <v>42506</v>
          </cell>
          <cell r="E411">
            <v>-1.44024150381944E-3</v>
          </cell>
        </row>
        <row r="412">
          <cell r="A412" t="str">
            <v>EUR_EONIA_EOD</v>
          </cell>
          <cell r="C412">
            <v>42537</v>
          </cell>
          <cell r="E412">
            <v>-1.4567223342822201E-3</v>
          </cell>
        </row>
        <row r="413">
          <cell r="A413" t="str">
            <v>EUR_EONIA_EOD</v>
          </cell>
          <cell r="C413">
            <v>42569</v>
          </cell>
          <cell r="E413">
            <v>-1.4795353823882601E-3</v>
          </cell>
        </row>
        <row r="414">
          <cell r="A414" t="str">
            <v>EUR_EONIA_EOD</v>
          </cell>
          <cell r="C414">
            <v>42598</v>
          </cell>
          <cell r="E414">
            <v>-1.51119497555374E-3</v>
          </cell>
        </row>
        <row r="415">
          <cell r="A415" t="str">
            <v>EUR_EONIA_EOD</v>
          </cell>
          <cell r="C415">
            <v>42629</v>
          </cell>
          <cell r="E415">
            <v>-1.5921336606625599E-3</v>
          </cell>
        </row>
        <row r="416">
          <cell r="A416" t="str">
            <v>EUR_EONIA_EOD</v>
          </cell>
          <cell r="C416">
            <v>42720</v>
          </cell>
          <cell r="E416">
            <v>-1.5601037969943199E-3</v>
          </cell>
        </row>
        <row r="417">
          <cell r="A417" t="str">
            <v>EUR_EONIA_EOD</v>
          </cell>
          <cell r="C417">
            <v>42810</v>
          </cell>
          <cell r="E417">
            <v>-1.52982131224825E-3</v>
          </cell>
        </row>
        <row r="418">
          <cell r="A418" t="str">
            <v>EUR_EONIA_EOD</v>
          </cell>
          <cell r="C418">
            <v>42902</v>
          </cell>
          <cell r="E418">
            <v>-1.5265739039013401E-3</v>
          </cell>
        </row>
        <row r="419">
          <cell r="A419" t="str">
            <v>EUR_EONIA_EOD</v>
          </cell>
          <cell r="C419">
            <v>42996</v>
          </cell>
          <cell r="E419">
            <v>-1.4408153883553401E-3</v>
          </cell>
        </row>
        <row r="420">
          <cell r="A420" t="str">
            <v>EUR_EONIA_EOD</v>
          </cell>
          <cell r="C420">
            <v>43360</v>
          </cell>
          <cell r="E420">
            <v>-9.5983549512368004E-4</v>
          </cell>
        </row>
        <row r="421">
          <cell r="A421" t="str">
            <v>EUR_EONIA_EOD</v>
          </cell>
          <cell r="C421">
            <v>43724</v>
          </cell>
          <cell r="E421">
            <v>-7.2011819152439997E-5</v>
          </cell>
        </row>
        <row r="422">
          <cell r="A422" t="str">
            <v>EUR_EONIA_EOD</v>
          </cell>
          <cell r="C422">
            <v>44090</v>
          </cell>
          <cell r="E422">
            <v>1.07075402736455E-3</v>
          </cell>
        </row>
        <row r="423">
          <cell r="A423" t="str">
            <v>EUR_EONIA_EOD</v>
          </cell>
          <cell r="C423">
            <v>44455</v>
          </cell>
          <cell r="E423">
            <v>2.4094570182698E-3</v>
          </cell>
        </row>
        <row r="424">
          <cell r="A424" t="str">
            <v>EUR_EONIA_EOD</v>
          </cell>
          <cell r="C424">
            <v>44820</v>
          </cell>
          <cell r="E424">
            <v>3.8180762637277498E-3</v>
          </cell>
        </row>
        <row r="425">
          <cell r="A425" t="str">
            <v>EUR_EONIA_EOD</v>
          </cell>
          <cell r="C425">
            <v>45187</v>
          </cell>
          <cell r="E425">
            <v>5.2242649158475403E-3</v>
          </cell>
        </row>
        <row r="426">
          <cell r="A426" t="str">
            <v>EUR_EONIA_EOD</v>
          </cell>
          <cell r="C426">
            <v>45551</v>
          </cell>
          <cell r="E426">
            <v>6.5252982901124398E-3</v>
          </cell>
        </row>
        <row r="427">
          <cell r="A427" t="str">
            <v>EUR_EONIA_EOD</v>
          </cell>
          <cell r="C427">
            <v>45916</v>
          </cell>
          <cell r="E427">
            <v>7.7234040127664803E-3</v>
          </cell>
        </row>
        <row r="428">
          <cell r="A428" t="str">
            <v>EUR_EONIA_EOD</v>
          </cell>
          <cell r="C428">
            <v>46646</v>
          </cell>
          <cell r="E428">
            <v>9.7921573984162298E-3</v>
          </cell>
        </row>
        <row r="429">
          <cell r="A429" t="str">
            <v>EUR_EONIA_EOD</v>
          </cell>
          <cell r="C429">
            <v>47742</v>
          </cell>
          <cell r="E429">
            <v>1.2025985681133E-2</v>
          </cell>
        </row>
        <row r="430">
          <cell r="A430" t="str">
            <v>EUR_EONIA_EOD</v>
          </cell>
          <cell r="C430">
            <v>49569</v>
          </cell>
          <cell r="E430">
            <v>1.4065421696833299E-2</v>
          </cell>
        </row>
        <row r="431">
          <cell r="A431" t="str">
            <v>EUR_EONIA_EOD</v>
          </cell>
          <cell r="C431">
            <v>51396</v>
          </cell>
          <cell r="E431">
            <v>1.4738355828760499E-2</v>
          </cell>
        </row>
        <row r="432">
          <cell r="A432" t="str">
            <v>EUR_EONIA_EOD</v>
          </cell>
          <cell r="C432">
            <v>53223</v>
          </cell>
          <cell r="E432">
            <v>1.49974932887977E-2</v>
          </cell>
        </row>
        <row r="433">
          <cell r="A433" t="str">
            <v>EUR_EONIA_EOD</v>
          </cell>
          <cell r="C433">
            <v>56873</v>
          </cell>
          <cell r="E433">
            <v>1.52827527865802E-2</v>
          </cell>
        </row>
        <row r="434">
          <cell r="A434" t="str">
            <v>EUR_EONIA_EOD</v>
          </cell>
          <cell r="C434">
            <v>60526</v>
          </cell>
          <cell r="E434">
            <v>1.4820364201992901E-2</v>
          </cell>
        </row>
        <row r="435">
          <cell r="A435" t="str">
            <v>EUR_EONIA_EOD</v>
          </cell>
          <cell r="C435">
            <v>64178</v>
          </cell>
          <cell r="E435">
            <v>1.41838521011692E-2</v>
          </cell>
        </row>
        <row r="436">
          <cell r="A436" t="str">
            <v>EUR_EURIBOR_12M_EOD</v>
          </cell>
          <cell r="C436">
            <v>42629</v>
          </cell>
          <cell r="E436">
            <v>1.5905365122950599E-3</v>
          </cell>
        </row>
        <row r="437">
          <cell r="A437" t="str">
            <v>EUR_EURIBOR_12M_EOD</v>
          </cell>
          <cell r="C437">
            <v>42660</v>
          </cell>
          <cell r="E437">
            <v>1.58587789327067E-3</v>
          </cell>
        </row>
        <row r="438">
          <cell r="A438" t="str">
            <v>EUR_EURIBOR_12M_EOD</v>
          </cell>
          <cell r="C438">
            <v>42690</v>
          </cell>
          <cell r="E438">
            <v>1.60780868972135E-3</v>
          </cell>
        </row>
        <row r="439">
          <cell r="A439" t="str">
            <v>EUR_EURIBOR_12M_EOD</v>
          </cell>
          <cell r="C439">
            <v>42720</v>
          </cell>
          <cell r="E439">
            <v>1.6066797892359699E-3</v>
          </cell>
        </row>
        <row r="440">
          <cell r="A440" t="str">
            <v>EUR_EURIBOR_12M_EOD</v>
          </cell>
          <cell r="C440">
            <v>42751</v>
          </cell>
          <cell r="E440">
            <v>1.6301495734523199E-3</v>
          </cell>
        </row>
        <row r="441">
          <cell r="A441" t="str">
            <v>EUR_EURIBOR_12M_EOD</v>
          </cell>
          <cell r="C441">
            <v>42782</v>
          </cell>
          <cell r="E441">
            <v>1.65808937202148E-3</v>
          </cell>
        </row>
        <row r="442">
          <cell r="A442" t="str">
            <v>EUR_EURIBOR_12M_EOD</v>
          </cell>
          <cell r="C442">
            <v>42810</v>
          </cell>
          <cell r="E442">
            <v>1.66120088264925E-3</v>
          </cell>
        </row>
        <row r="443">
          <cell r="A443" t="str">
            <v>EUR_EURIBOR_12M_EOD</v>
          </cell>
          <cell r="C443">
            <v>42843</v>
          </cell>
          <cell r="E443">
            <v>1.7809640508946901E-3</v>
          </cell>
        </row>
        <row r="444">
          <cell r="A444" t="str">
            <v>EUR_EURIBOR_12M_EOD</v>
          </cell>
          <cell r="C444">
            <v>42871</v>
          </cell>
          <cell r="E444">
            <v>1.81460823504827E-3</v>
          </cell>
        </row>
        <row r="445">
          <cell r="A445" t="str">
            <v>EUR_EURIBOR_12M_EOD</v>
          </cell>
          <cell r="C445">
            <v>42902</v>
          </cell>
          <cell r="E445">
            <v>1.8441041300479E-3</v>
          </cell>
        </row>
        <row r="446">
          <cell r="A446" t="str">
            <v>EUR_EURIBOR_12M_EOD</v>
          </cell>
          <cell r="C446">
            <v>42933</v>
          </cell>
          <cell r="E446">
            <v>1.8855292080498401E-3</v>
          </cell>
        </row>
        <row r="447">
          <cell r="A447" t="str">
            <v>EUR_EURIBOR_12M_EOD</v>
          </cell>
          <cell r="C447">
            <v>42963</v>
          </cell>
          <cell r="E447">
            <v>1.9272782954910101E-3</v>
          </cell>
        </row>
        <row r="448">
          <cell r="A448" t="str">
            <v>EUR_EURIBOR_12M_EOD</v>
          </cell>
          <cell r="C448">
            <v>42996</v>
          </cell>
          <cell r="E448">
            <v>1.96510810895316E-3</v>
          </cell>
        </row>
        <row r="449">
          <cell r="A449" t="str">
            <v>EUR_EURIBOR_12M_EOD</v>
          </cell>
          <cell r="C449">
            <v>43360</v>
          </cell>
          <cell r="E449">
            <v>2.7532919190586102E-3</v>
          </cell>
        </row>
        <row r="450">
          <cell r="A450" t="str">
            <v>EUR_EURIBOR_12M_EOD</v>
          </cell>
          <cell r="C450">
            <v>43724</v>
          </cell>
          <cell r="E450">
            <v>3.8080344380938299E-3</v>
          </cell>
        </row>
        <row r="451">
          <cell r="A451" t="str">
            <v>EUR_EURIBOR_12M_EOD</v>
          </cell>
          <cell r="C451">
            <v>44090</v>
          </cell>
          <cell r="E451">
            <v>5.0371941425893102E-3</v>
          </cell>
        </row>
        <row r="452">
          <cell r="A452" t="str">
            <v>EUR_EURIBOR_12M_EOD</v>
          </cell>
          <cell r="C452">
            <v>44455</v>
          </cell>
          <cell r="E452">
            <v>6.3485641242732498E-3</v>
          </cell>
        </row>
        <row r="453">
          <cell r="A453" t="str">
            <v>EUR_EURIBOR_12M_EOD</v>
          </cell>
          <cell r="C453">
            <v>44820</v>
          </cell>
          <cell r="E453">
            <v>7.7160020456377501E-3</v>
          </cell>
        </row>
        <row r="454">
          <cell r="A454" t="str">
            <v>EUR_EURIBOR_12M_EOD</v>
          </cell>
          <cell r="C454">
            <v>45187</v>
          </cell>
          <cell r="E454">
            <v>9.0317561924338902E-3</v>
          </cell>
        </row>
        <row r="455">
          <cell r="A455" t="str">
            <v>EUR_EURIBOR_12M_EOD</v>
          </cell>
          <cell r="C455">
            <v>45551</v>
          </cell>
          <cell r="E455">
            <v>1.0236925056840899E-2</v>
          </cell>
        </row>
        <row r="456">
          <cell r="A456" t="str">
            <v>EUR_EURIBOR_12M_EOD</v>
          </cell>
          <cell r="C456">
            <v>45916</v>
          </cell>
          <cell r="E456">
            <v>1.13183650273179E-2</v>
          </cell>
        </row>
        <row r="457">
          <cell r="A457" t="str">
            <v>EUR_EURIBOR_12M_EOD</v>
          </cell>
          <cell r="C457">
            <v>46646</v>
          </cell>
          <cell r="E457">
            <v>1.30976547944253E-2</v>
          </cell>
        </row>
        <row r="458">
          <cell r="A458" t="str">
            <v>EUR_EURIBOR_12M_EOD</v>
          </cell>
          <cell r="C458">
            <v>47742</v>
          </cell>
          <cell r="E458">
            <v>1.4948824190391801E-2</v>
          </cell>
        </row>
        <row r="459">
          <cell r="A459" t="str">
            <v>EUR_EURIBOR_12M_EOD</v>
          </cell>
          <cell r="C459">
            <v>49569</v>
          </cell>
          <cell r="E459">
            <v>1.6495062566520401E-2</v>
          </cell>
        </row>
        <row r="460">
          <cell r="A460" t="str">
            <v>EUR_EURIBOR_12M_EOD</v>
          </cell>
          <cell r="C460">
            <v>51396</v>
          </cell>
          <cell r="E460">
            <v>1.6797740757430402E-2</v>
          </cell>
        </row>
        <row r="461">
          <cell r="A461" t="str">
            <v>EUR_EURIBOR_12M_EOD</v>
          </cell>
          <cell r="C461">
            <v>53223</v>
          </cell>
          <cell r="E461">
            <v>1.6800206999976398E-2</v>
          </cell>
        </row>
        <row r="462">
          <cell r="A462" t="str">
            <v>EUR_EURIBOR_12M_EOD</v>
          </cell>
          <cell r="C462">
            <v>56873</v>
          </cell>
          <cell r="E462">
            <v>1.68059146578581E-2</v>
          </cell>
        </row>
        <row r="463">
          <cell r="A463" t="str">
            <v>EUR_EURIBOR_12M_EOD</v>
          </cell>
          <cell r="C463">
            <v>60526</v>
          </cell>
          <cell r="E463">
            <v>1.6034504010326401E-2</v>
          </cell>
        </row>
        <row r="464">
          <cell r="A464" t="str">
            <v>EUR_EURIBOR_12M_EOD</v>
          </cell>
          <cell r="C464">
            <v>64178</v>
          </cell>
          <cell r="E464">
            <v>1.5428556864874101E-2</v>
          </cell>
        </row>
        <row r="465">
          <cell r="A465" t="str">
            <v>EUR_EURIBOR_1M_EOD</v>
          </cell>
          <cell r="C465">
            <v>42293</v>
          </cell>
          <cell r="E465">
            <v>-1.05449013967715E-3</v>
          </cell>
        </row>
        <row r="466">
          <cell r="A466" t="str">
            <v>EUR_EURIBOR_1M_EOD</v>
          </cell>
          <cell r="C466">
            <v>42324</v>
          </cell>
          <cell r="E466">
            <v>-1.06191350962218E-3</v>
          </cell>
        </row>
        <row r="467">
          <cell r="A467" t="str">
            <v>EUR_EURIBOR_1M_EOD</v>
          </cell>
          <cell r="C467">
            <v>42354</v>
          </cell>
          <cell r="E467">
            <v>-1.0967719081976101E-3</v>
          </cell>
        </row>
        <row r="468">
          <cell r="A468" t="str">
            <v>EUR_EURIBOR_1M_EOD</v>
          </cell>
          <cell r="C468">
            <v>42445</v>
          </cell>
          <cell r="E468">
            <v>-1.1209288111121601E-3</v>
          </cell>
        </row>
        <row r="469">
          <cell r="A469" t="str">
            <v>EUR_EURIBOR_1M_EOD</v>
          </cell>
          <cell r="C469">
            <v>42537</v>
          </cell>
          <cell r="E469">
            <v>-1.1354947398580599E-3</v>
          </cell>
        </row>
        <row r="470">
          <cell r="A470" t="str">
            <v>EUR_EURIBOR_1M_EOD</v>
          </cell>
          <cell r="C470">
            <v>42629</v>
          </cell>
          <cell r="E470">
            <v>-1.1699866939892699E-3</v>
          </cell>
        </row>
        <row r="471">
          <cell r="A471" t="str">
            <v>EUR_EURIBOR_1M_EOD</v>
          </cell>
          <cell r="C471">
            <v>42996</v>
          </cell>
          <cell r="E471">
            <v>-1.0461788647203199E-3</v>
          </cell>
        </row>
        <row r="472">
          <cell r="A472" t="str">
            <v>EUR_EURIBOR_1M_EOD</v>
          </cell>
          <cell r="C472">
            <v>43360</v>
          </cell>
          <cell r="E472">
            <v>-5.2464733624855997E-4</v>
          </cell>
        </row>
        <row r="473">
          <cell r="A473" t="str">
            <v>EUR_EURIBOR_1M_EOD</v>
          </cell>
          <cell r="C473">
            <v>43724</v>
          </cell>
          <cell r="E473">
            <v>4.0880007007274E-4</v>
          </cell>
        </row>
        <row r="474">
          <cell r="A474" t="str">
            <v>EUR_EURIBOR_1M_EOD</v>
          </cell>
          <cell r="C474">
            <v>44090</v>
          </cell>
          <cell r="E474">
            <v>1.5550990251159201E-3</v>
          </cell>
        </row>
        <row r="475">
          <cell r="A475" t="str">
            <v>EUR_EURIBOR_1M_EOD</v>
          </cell>
          <cell r="C475">
            <v>44455</v>
          </cell>
          <cell r="E475">
            <v>2.8916630206532699E-3</v>
          </cell>
        </row>
        <row r="476">
          <cell r="A476" t="str">
            <v>EUR_EURIBOR_1M_EOD</v>
          </cell>
          <cell r="C476">
            <v>44820</v>
          </cell>
          <cell r="E476">
            <v>4.2852274968989698E-3</v>
          </cell>
        </row>
        <row r="477">
          <cell r="A477" t="str">
            <v>EUR_EURIBOR_1M_EOD</v>
          </cell>
          <cell r="C477">
            <v>45187</v>
          </cell>
          <cell r="E477">
            <v>5.6842833489730397E-3</v>
          </cell>
        </row>
        <row r="478">
          <cell r="A478" t="str">
            <v>EUR_EURIBOR_1M_EOD</v>
          </cell>
          <cell r="C478">
            <v>45551</v>
          </cell>
          <cell r="E478">
            <v>6.9843095338913497E-3</v>
          </cell>
        </row>
        <row r="479">
          <cell r="A479" t="str">
            <v>EUR_EURIBOR_1M_EOD</v>
          </cell>
          <cell r="C479">
            <v>45916</v>
          </cell>
          <cell r="E479">
            <v>8.1681118975779395E-3</v>
          </cell>
        </row>
        <row r="480">
          <cell r="A480" t="str">
            <v>EUR_EURIBOR_1M_EOD</v>
          </cell>
          <cell r="C480">
            <v>46646</v>
          </cell>
          <cell r="E480">
            <v>1.0213738324689E-2</v>
          </cell>
        </row>
        <row r="481">
          <cell r="A481" t="str">
            <v>EUR_EURIBOR_1M_EOD</v>
          </cell>
          <cell r="C481">
            <v>47742</v>
          </cell>
          <cell r="E481">
            <v>1.24397700303148E-2</v>
          </cell>
        </row>
        <row r="482">
          <cell r="A482" t="str">
            <v>EUR_EURIBOR_1M_EOD</v>
          </cell>
          <cell r="C482">
            <v>49569</v>
          </cell>
          <cell r="E482">
            <v>1.44215199558539E-2</v>
          </cell>
        </row>
        <row r="483">
          <cell r="A483" t="str">
            <v>EUR_EURIBOR_1M_EOD</v>
          </cell>
          <cell r="C483">
            <v>51396</v>
          </cell>
          <cell r="E483">
            <v>1.5011688195180201E-2</v>
          </cell>
        </row>
        <row r="484">
          <cell r="A484" t="str">
            <v>EUR_EURIBOR_1M_EOD</v>
          </cell>
          <cell r="C484">
            <v>53223</v>
          </cell>
          <cell r="E484">
            <v>1.52223214315106E-2</v>
          </cell>
        </row>
        <row r="485">
          <cell r="A485" t="str">
            <v>EUR_EURIBOR_1M_EOD</v>
          </cell>
          <cell r="C485">
            <v>56873</v>
          </cell>
          <cell r="E485">
            <v>1.5450380270353E-2</v>
          </cell>
        </row>
        <row r="486">
          <cell r="A486" t="str">
            <v>EUR_EURIBOR_1M_EOD</v>
          </cell>
          <cell r="C486">
            <v>60526</v>
          </cell>
          <cell r="E486">
            <v>1.4888090186182701E-2</v>
          </cell>
        </row>
        <row r="487">
          <cell r="A487" t="str">
            <v>EUR_EURIBOR_1M_EOD</v>
          </cell>
          <cell r="C487">
            <v>64178</v>
          </cell>
          <cell r="E487">
            <v>1.43417654554975E-2</v>
          </cell>
        </row>
        <row r="488">
          <cell r="A488" t="str">
            <v>EUR_EURIBOR_3M_EOD</v>
          </cell>
          <cell r="C488">
            <v>42354</v>
          </cell>
          <cell r="E488">
            <v>-3.8529628299841E-4</v>
          </cell>
        </row>
        <row r="489">
          <cell r="A489" t="str">
            <v>EUR_EURIBOR_3M_EOD</v>
          </cell>
          <cell r="C489">
            <v>42445</v>
          </cell>
          <cell r="E489">
            <v>-3.9683041055537001E-4</v>
          </cell>
        </row>
        <row r="490">
          <cell r="A490" t="str">
            <v>EUR_EURIBOR_3M_EOD</v>
          </cell>
          <cell r="C490">
            <v>42536</v>
          </cell>
          <cell r="E490">
            <v>-4.0274435766126998E-4</v>
          </cell>
        </row>
        <row r="491">
          <cell r="A491" t="str">
            <v>EUR_EURIBOR_3M_EOD</v>
          </cell>
          <cell r="C491">
            <v>42634</v>
          </cell>
          <cell r="E491">
            <v>-4.0775098626905001E-4</v>
          </cell>
        </row>
        <row r="492">
          <cell r="A492" t="str">
            <v>EUR_EURIBOR_3M_EOD</v>
          </cell>
          <cell r="C492">
            <v>42725</v>
          </cell>
          <cell r="E492">
            <v>-3.9260858841055999E-4</v>
          </cell>
        </row>
        <row r="493">
          <cell r="A493" t="str">
            <v>EUR_EURIBOR_3M_EOD</v>
          </cell>
          <cell r="C493">
            <v>42809</v>
          </cell>
          <cell r="E493">
            <v>-3.5356432226091002E-4</v>
          </cell>
        </row>
        <row r="494">
          <cell r="A494" t="str">
            <v>EUR_EURIBOR_3M_EOD</v>
          </cell>
          <cell r="C494">
            <v>42907</v>
          </cell>
          <cell r="E494">
            <v>-2.8454684898941002E-4</v>
          </cell>
        </row>
        <row r="495">
          <cell r="A495" t="str">
            <v>EUR_EURIBOR_3M_EOD</v>
          </cell>
          <cell r="C495">
            <v>42998</v>
          </cell>
          <cell r="E495">
            <v>-1.9495889204979001E-4</v>
          </cell>
        </row>
        <row r="496">
          <cell r="A496" t="str">
            <v>EUR_EURIBOR_3M_EOD</v>
          </cell>
          <cell r="C496">
            <v>43089</v>
          </cell>
          <cell r="E496">
            <v>-8.2392082121189995E-5</v>
          </cell>
        </row>
        <row r="497">
          <cell r="A497" t="str">
            <v>EUR_EURIBOR_3M_EOD</v>
          </cell>
          <cell r="C497">
            <v>43180</v>
          </cell>
          <cell r="E497">
            <v>4.8732662391629997E-5</v>
          </cell>
        </row>
        <row r="498">
          <cell r="A498" t="str">
            <v>EUR_EURIBOR_3M_EOD</v>
          </cell>
          <cell r="C498">
            <v>43271</v>
          </cell>
          <cell r="E498">
            <v>2.0919132498834999E-4</v>
          </cell>
        </row>
        <row r="499">
          <cell r="A499" t="str">
            <v>EUR_EURIBOR_3M_EOD</v>
          </cell>
          <cell r="C499">
            <v>43362</v>
          </cell>
          <cell r="E499">
            <v>3.9580720152853E-4</v>
          </cell>
        </row>
        <row r="500">
          <cell r="A500" t="str">
            <v>EUR_EURIBOR_3M_EOD</v>
          </cell>
          <cell r="C500">
            <v>43453</v>
          </cell>
          <cell r="E500">
            <v>6.0621786475198002E-4</v>
          </cell>
        </row>
        <row r="501">
          <cell r="A501" t="str">
            <v>EUR_EURIBOR_3M_EOD</v>
          </cell>
          <cell r="C501">
            <v>43724</v>
          </cell>
          <cell r="E501">
            <v>1.42598256597613E-3</v>
          </cell>
        </row>
        <row r="502">
          <cell r="A502" t="str">
            <v>EUR_EURIBOR_3M_EOD</v>
          </cell>
          <cell r="C502">
            <v>44090</v>
          </cell>
          <cell r="E502">
            <v>2.5905209723106198E-3</v>
          </cell>
        </row>
        <row r="503">
          <cell r="A503" t="str">
            <v>EUR_EURIBOR_3M_EOD</v>
          </cell>
          <cell r="C503">
            <v>44455</v>
          </cell>
          <cell r="E503">
            <v>3.9090800788221299E-3</v>
          </cell>
        </row>
        <row r="504">
          <cell r="A504" t="str">
            <v>EUR_EURIBOR_3M_EOD</v>
          </cell>
          <cell r="C504">
            <v>44820</v>
          </cell>
          <cell r="E504">
            <v>5.2966376283053104E-3</v>
          </cell>
        </row>
        <row r="505">
          <cell r="A505" t="str">
            <v>EUR_EURIBOR_3M_EOD</v>
          </cell>
          <cell r="C505">
            <v>45187</v>
          </cell>
          <cell r="E505">
            <v>6.6717638689503204E-3</v>
          </cell>
        </row>
        <row r="506">
          <cell r="A506" t="str">
            <v>EUR_EURIBOR_3M_EOD</v>
          </cell>
          <cell r="C506">
            <v>45551</v>
          </cell>
          <cell r="E506">
            <v>7.9513183268655491E-3</v>
          </cell>
        </row>
        <row r="507">
          <cell r="A507" t="str">
            <v>EUR_EURIBOR_3M_EOD</v>
          </cell>
          <cell r="C507">
            <v>45916</v>
          </cell>
          <cell r="E507">
            <v>9.1003322996082991E-3</v>
          </cell>
        </row>
        <row r="508">
          <cell r="A508" t="str">
            <v>EUR_EURIBOR_3M_EOD</v>
          </cell>
          <cell r="C508">
            <v>46646</v>
          </cell>
          <cell r="E508">
            <v>1.1091377956974201E-2</v>
          </cell>
        </row>
        <row r="509">
          <cell r="A509" t="str">
            <v>EUR_EURIBOR_3M_EOD</v>
          </cell>
          <cell r="C509">
            <v>47742</v>
          </cell>
          <cell r="E509">
            <v>1.3210346393065901E-2</v>
          </cell>
        </row>
        <row r="510">
          <cell r="A510" t="str">
            <v>EUR_EURIBOR_3M_EOD</v>
          </cell>
          <cell r="C510">
            <v>49569</v>
          </cell>
          <cell r="E510">
            <v>1.5046435846536799E-2</v>
          </cell>
        </row>
        <row r="511">
          <cell r="A511" t="str">
            <v>EUR_EURIBOR_3M_EOD</v>
          </cell>
          <cell r="C511">
            <v>51396</v>
          </cell>
          <cell r="E511">
            <v>1.5540508996804901E-2</v>
          </cell>
        </row>
        <row r="512">
          <cell r="A512" t="str">
            <v>EUR_EURIBOR_3M_EOD</v>
          </cell>
          <cell r="C512">
            <v>53223</v>
          </cell>
          <cell r="E512">
            <v>1.5680251674870999E-2</v>
          </cell>
        </row>
        <row r="513">
          <cell r="A513" t="str">
            <v>EUR_EURIBOR_3M_EOD</v>
          </cell>
          <cell r="C513">
            <v>56873</v>
          </cell>
          <cell r="E513">
            <v>1.58092042202406E-2</v>
          </cell>
        </row>
        <row r="514">
          <cell r="A514" t="str">
            <v>EUR_EURIBOR_3M_EOD</v>
          </cell>
          <cell r="C514">
            <v>60526</v>
          </cell>
          <cell r="E514">
            <v>1.5195774812424401E-2</v>
          </cell>
        </row>
        <row r="515">
          <cell r="A515" t="str">
            <v>EUR_EURIBOR_3M_EOD</v>
          </cell>
          <cell r="C515">
            <v>64178</v>
          </cell>
          <cell r="E515">
            <v>1.4590542743658201E-2</v>
          </cell>
        </row>
        <row r="516">
          <cell r="A516" t="str">
            <v>EUR_EURIBOR_6M_EOD</v>
          </cell>
          <cell r="C516">
            <v>42445</v>
          </cell>
          <cell r="E516">
            <v>3.7510380735729002E-4</v>
          </cell>
        </row>
        <row r="517">
          <cell r="A517" t="str">
            <v>EUR_EURIBOR_6M_EOD</v>
          </cell>
          <cell r="C517">
            <v>42478</v>
          </cell>
          <cell r="E517">
            <v>3.4485565746239001E-4</v>
          </cell>
        </row>
        <row r="518">
          <cell r="A518" t="str">
            <v>EUR_EURIBOR_6M_EOD</v>
          </cell>
          <cell r="C518">
            <v>42506</v>
          </cell>
          <cell r="E518">
            <v>3.7635886181341E-4</v>
          </cell>
        </row>
        <row r="519">
          <cell r="A519" t="str">
            <v>EUR_EURIBOR_6M_EOD</v>
          </cell>
          <cell r="C519">
            <v>42537</v>
          </cell>
          <cell r="E519">
            <v>3.7846430529680001E-4</v>
          </cell>
        </row>
        <row r="520">
          <cell r="A520" t="str">
            <v>EUR_EURIBOR_6M_EOD</v>
          </cell>
          <cell r="C520">
            <v>42569</v>
          </cell>
          <cell r="E520">
            <v>3.9606876592048E-4</v>
          </cell>
        </row>
        <row r="521">
          <cell r="A521" t="str">
            <v>EUR_EURIBOR_6M_EOD</v>
          </cell>
          <cell r="C521">
            <v>42598</v>
          </cell>
          <cell r="E521">
            <v>4.0338875504085999E-4</v>
          </cell>
        </row>
        <row r="522">
          <cell r="A522" t="str">
            <v>EUR_EURIBOR_6M_EOD</v>
          </cell>
          <cell r="C522">
            <v>42629</v>
          </cell>
          <cell r="E522">
            <v>3.8777474853025001E-4</v>
          </cell>
        </row>
        <row r="523">
          <cell r="A523" t="str">
            <v>EUR_EURIBOR_6M_EOD</v>
          </cell>
          <cell r="C523">
            <v>42810</v>
          </cell>
          <cell r="E523">
            <v>4.9596500204108997E-4</v>
          </cell>
        </row>
        <row r="524">
          <cell r="A524" t="str">
            <v>EUR_EURIBOR_6M_EOD</v>
          </cell>
          <cell r="C524">
            <v>42996</v>
          </cell>
          <cell r="E524">
            <v>7.1691905472007005E-4</v>
          </cell>
        </row>
        <row r="525">
          <cell r="A525" t="str">
            <v>EUR_EURIBOR_6M_EOD</v>
          </cell>
          <cell r="C525">
            <v>43360</v>
          </cell>
          <cell r="E525">
            <v>1.40926672433324E-3</v>
          </cell>
        </row>
        <row r="526">
          <cell r="A526" t="str">
            <v>EUR_EURIBOR_6M_EOD</v>
          </cell>
          <cell r="C526">
            <v>43724</v>
          </cell>
          <cell r="E526">
            <v>2.4468437369529901E-3</v>
          </cell>
        </row>
        <row r="527">
          <cell r="A527" t="str">
            <v>EUR_EURIBOR_6M_EOD</v>
          </cell>
          <cell r="C527">
            <v>44090</v>
          </cell>
          <cell r="E527">
            <v>3.6546032154674201E-3</v>
          </cell>
        </row>
        <row r="528">
          <cell r="A528" t="str">
            <v>EUR_EURIBOR_6M_EOD</v>
          </cell>
          <cell r="C528">
            <v>44455</v>
          </cell>
          <cell r="E528">
            <v>4.9705180698096704E-3</v>
          </cell>
        </row>
        <row r="529">
          <cell r="A529" t="str">
            <v>EUR_EURIBOR_6M_EOD</v>
          </cell>
          <cell r="C529">
            <v>44820</v>
          </cell>
          <cell r="E529">
            <v>6.3428239380940799E-3</v>
          </cell>
        </row>
        <row r="530">
          <cell r="A530" t="str">
            <v>EUR_EURIBOR_6M_EOD</v>
          </cell>
          <cell r="C530">
            <v>45187</v>
          </cell>
          <cell r="E530">
            <v>7.6898435744106198E-3</v>
          </cell>
        </row>
        <row r="531">
          <cell r="A531" t="str">
            <v>EUR_EURIBOR_6M_EOD</v>
          </cell>
          <cell r="C531">
            <v>45551</v>
          </cell>
          <cell r="E531">
            <v>8.9265898085130607E-3</v>
          </cell>
        </row>
        <row r="532">
          <cell r="A532" t="str">
            <v>EUR_EURIBOR_6M_EOD</v>
          </cell>
          <cell r="C532">
            <v>45916</v>
          </cell>
          <cell r="E532">
            <v>1.0029564872368399E-2</v>
          </cell>
        </row>
        <row r="533">
          <cell r="A533" t="str">
            <v>EUR_EURIBOR_6M_EOD</v>
          </cell>
          <cell r="C533">
            <v>46646</v>
          </cell>
          <cell r="E533">
            <v>1.1928864966641599E-2</v>
          </cell>
        </row>
        <row r="534">
          <cell r="A534" t="str">
            <v>EUR_EURIBOR_6M_EOD</v>
          </cell>
          <cell r="C534">
            <v>47742</v>
          </cell>
          <cell r="E534">
            <v>1.39326100448228E-2</v>
          </cell>
        </row>
        <row r="535">
          <cell r="A535" t="str">
            <v>EUR_EURIBOR_6M_EOD</v>
          </cell>
          <cell r="C535">
            <v>49569</v>
          </cell>
          <cell r="E535">
            <v>1.5635260846560001E-2</v>
          </cell>
        </row>
        <row r="536">
          <cell r="A536" t="str">
            <v>EUR_EURIBOR_6M_EOD</v>
          </cell>
          <cell r="C536">
            <v>51396</v>
          </cell>
          <cell r="E536">
            <v>1.6034372024838098E-2</v>
          </cell>
        </row>
        <row r="537">
          <cell r="A537" t="str">
            <v>EUR_EURIBOR_6M_EOD</v>
          </cell>
          <cell r="C537">
            <v>53223</v>
          </cell>
          <cell r="E537">
            <v>1.6105072507549101E-2</v>
          </cell>
        </row>
        <row r="538">
          <cell r="A538" t="str">
            <v>EUR_EURIBOR_6M_EOD</v>
          </cell>
          <cell r="C538">
            <v>56873</v>
          </cell>
          <cell r="E538">
            <v>1.6144358619277599E-2</v>
          </cell>
        </row>
        <row r="539">
          <cell r="A539" t="str">
            <v>EUR_EURIBOR_6M_EOD</v>
          </cell>
          <cell r="C539">
            <v>60526</v>
          </cell>
          <cell r="E539">
            <v>1.5473616754641499E-2</v>
          </cell>
        </row>
        <row r="540">
          <cell r="A540" t="str">
            <v>EUR_EURIBOR_6M_EOD</v>
          </cell>
          <cell r="C540">
            <v>64178</v>
          </cell>
          <cell r="E540">
            <v>1.48543535315083E-2</v>
          </cell>
        </row>
        <row r="541">
          <cell r="A541" t="str">
            <v>EUR_EURIBOR_EOD</v>
          </cell>
          <cell r="C541">
            <v>42262</v>
          </cell>
          <cell r="E541">
            <v>-1.31805793539245E-3</v>
          </cell>
        </row>
        <row r="542">
          <cell r="A542" t="str">
            <v>EUR_EURIBOR_EOD</v>
          </cell>
          <cell r="C542">
            <v>42263</v>
          </cell>
          <cell r="E542">
            <v>-1.31805793538062E-3</v>
          </cell>
        </row>
        <row r="543">
          <cell r="A543" t="str">
            <v>EUR_EURIBOR_EOD</v>
          </cell>
          <cell r="C543">
            <v>42270</v>
          </cell>
          <cell r="E543">
            <v>-1.4600173224259901E-3</v>
          </cell>
        </row>
        <row r="544">
          <cell r="A544" t="str">
            <v>EUR_EURIBOR_EOD</v>
          </cell>
          <cell r="C544">
            <v>42293</v>
          </cell>
          <cell r="E544">
            <v>-1.07096312691024E-3</v>
          </cell>
        </row>
        <row r="545">
          <cell r="A545" t="str">
            <v>EUR_EURIBOR_EOD</v>
          </cell>
          <cell r="C545">
            <v>42324</v>
          </cell>
          <cell r="E545">
            <v>-6.6034834458675003E-4</v>
          </cell>
        </row>
        <row r="546">
          <cell r="A546" t="str">
            <v>EUR_EURIBOR_EOD</v>
          </cell>
          <cell r="C546">
            <v>42354</v>
          </cell>
          <cell r="E546">
            <v>-4.0535567337204002E-4</v>
          </cell>
        </row>
        <row r="547">
          <cell r="A547" t="str">
            <v>EUR_EURIBOR_EOD</v>
          </cell>
          <cell r="C547">
            <v>42445</v>
          </cell>
          <cell r="E547">
            <v>-4.0696912416852E-4</v>
          </cell>
        </row>
        <row r="548">
          <cell r="A548" t="str">
            <v>EUR_EURIBOR_EOD</v>
          </cell>
          <cell r="C548">
            <v>42536</v>
          </cell>
          <cell r="E548">
            <v>-4.0952807876950002E-4</v>
          </cell>
        </row>
        <row r="549">
          <cell r="A549" t="str">
            <v>EUR_EURIBOR_EOD</v>
          </cell>
          <cell r="C549">
            <v>42634</v>
          </cell>
          <cell r="E549">
            <v>-4.1275238923086001E-4</v>
          </cell>
        </row>
        <row r="550">
          <cell r="A550" t="str">
            <v>EUR_EURIBOR_EOD</v>
          </cell>
          <cell r="C550">
            <v>42725</v>
          </cell>
          <cell r="E550">
            <v>-3.9662911277415E-4</v>
          </cell>
        </row>
        <row r="551">
          <cell r="A551" t="str">
            <v>EUR_EURIBOR_EOD</v>
          </cell>
          <cell r="C551">
            <v>42809</v>
          </cell>
          <cell r="E551">
            <v>-3.5696856186788998E-4</v>
          </cell>
        </row>
        <row r="552">
          <cell r="A552" t="str">
            <v>EUR_EURIBOR_EOD</v>
          </cell>
          <cell r="C552">
            <v>42907</v>
          </cell>
          <cell r="E552">
            <v>-2.8743465596263001E-4</v>
          </cell>
        </row>
        <row r="553">
          <cell r="A553" t="str">
            <v>EUR_EURIBOR_EOD</v>
          </cell>
          <cell r="C553">
            <v>42998</v>
          </cell>
          <cell r="E553">
            <v>-1.9749013126923E-4</v>
          </cell>
        </row>
        <row r="554">
          <cell r="A554" t="str">
            <v>EUR_EURIBOR_EOD</v>
          </cell>
          <cell r="C554">
            <v>43089</v>
          </cell>
          <cell r="E554">
            <v>-8.4645129590620001E-5</v>
          </cell>
        </row>
        <row r="555">
          <cell r="A555" t="str">
            <v>EUR_EURIBOR_EOD</v>
          </cell>
          <cell r="C555">
            <v>43180</v>
          </cell>
          <cell r="E555">
            <v>4.6702713202650002E-5</v>
          </cell>
        </row>
        <row r="556">
          <cell r="A556" t="str">
            <v>EUR_EURIBOR_EOD</v>
          </cell>
          <cell r="C556">
            <v>43271</v>
          </cell>
          <cell r="E556">
            <v>2.0734427221139E-4</v>
          </cell>
        </row>
        <row r="557">
          <cell r="A557" t="str">
            <v>EUR_EURIBOR_EOD</v>
          </cell>
          <cell r="C557">
            <v>43362</v>
          </cell>
          <cell r="E557">
            <v>3.9411281160601998E-4</v>
          </cell>
        </row>
        <row r="558">
          <cell r="A558" t="str">
            <v>EUR_EURIBOR_EOD</v>
          </cell>
          <cell r="C558">
            <v>43453</v>
          </cell>
          <cell r="E558">
            <v>6.0465282842250996E-4</v>
          </cell>
        </row>
        <row r="559">
          <cell r="A559" t="str">
            <v>EUR_EURIBOR_EOD</v>
          </cell>
          <cell r="C559">
            <v>43724</v>
          </cell>
          <cell r="E559">
            <v>2.45475263725048E-3</v>
          </cell>
        </row>
        <row r="560">
          <cell r="A560" t="str">
            <v>EUR_EURIBOR_EOD</v>
          </cell>
          <cell r="C560">
            <v>44090</v>
          </cell>
          <cell r="E560">
            <v>3.6680824499837599E-3</v>
          </cell>
        </row>
        <row r="561">
          <cell r="A561" t="str">
            <v>EUR_EURIBOR_EOD</v>
          </cell>
          <cell r="C561">
            <v>44455</v>
          </cell>
          <cell r="E561">
            <v>4.99094430176052E-3</v>
          </cell>
        </row>
        <row r="562">
          <cell r="A562" t="str">
            <v>EUR_EURIBOR_EOD</v>
          </cell>
          <cell r="C562">
            <v>44820</v>
          </cell>
          <cell r="E562">
            <v>6.3712655953441499E-3</v>
          </cell>
        </row>
        <row r="563">
          <cell r="A563" t="str">
            <v>EUR_EURIBOR_EOD</v>
          </cell>
          <cell r="C563">
            <v>45187</v>
          </cell>
          <cell r="E563">
            <v>7.7266578643602401E-3</v>
          </cell>
        </row>
        <row r="564">
          <cell r="A564" t="str">
            <v>EUR_EURIBOR_EOD</v>
          </cell>
          <cell r="C564">
            <v>45551</v>
          </cell>
          <cell r="E564">
            <v>8.9710182321963202E-3</v>
          </cell>
        </row>
        <row r="565">
          <cell r="A565" t="str">
            <v>EUR_EURIBOR_EOD</v>
          </cell>
          <cell r="C565">
            <v>45916</v>
          </cell>
          <cell r="E565">
            <v>1.00806780354602E-2</v>
          </cell>
        </row>
        <row r="566">
          <cell r="A566" t="str">
            <v>EUR_EURIBOR_EOD</v>
          </cell>
          <cell r="C566">
            <v>46646</v>
          </cell>
          <cell r="E566">
            <v>1.1991565022156E-2</v>
          </cell>
        </row>
        <row r="567">
          <cell r="A567" t="str">
            <v>EUR_EURIBOR_EOD</v>
          </cell>
          <cell r="C567">
            <v>47742</v>
          </cell>
          <cell r="E567">
            <v>1.40040286511243E-2</v>
          </cell>
        </row>
        <row r="568">
          <cell r="A568" t="str">
            <v>EUR_EURIBOR_EOD</v>
          </cell>
          <cell r="C568">
            <v>49569</v>
          </cell>
          <cell r="E568">
            <v>1.57090438688639E-2</v>
          </cell>
        </row>
        <row r="569">
          <cell r="A569" t="str">
            <v>EUR_EURIBOR_EOD</v>
          </cell>
          <cell r="C569">
            <v>51396</v>
          </cell>
          <cell r="E569">
            <v>1.60989097578789E-2</v>
          </cell>
        </row>
        <row r="570">
          <cell r="A570" t="str">
            <v>EUR_EURIBOR_EOD</v>
          </cell>
          <cell r="C570">
            <v>53223</v>
          </cell>
          <cell r="E570">
            <v>1.6160391860827999E-2</v>
          </cell>
        </row>
        <row r="571">
          <cell r="A571" t="str">
            <v>EUR_EURIBOR_EOD</v>
          </cell>
          <cell r="C571">
            <v>56873</v>
          </cell>
          <cell r="E571">
            <v>1.6187169745313298E-2</v>
          </cell>
        </row>
        <row r="572">
          <cell r="A572" t="str">
            <v>EUR_EURIBOR_EOD</v>
          </cell>
          <cell r="C572">
            <v>60526</v>
          </cell>
          <cell r="E572">
            <v>1.5503372503333101E-2</v>
          </cell>
        </row>
        <row r="573">
          <cell r="A573" t="str">
            <v>EUR_EURIBOR_EOD</v>
          </cell>
          <cell r="C573">
            <v>64178</v>
          </cell>
          <cell r="E573">
            <v>1.48734112845464E-2</v>
          </cell>
        </row>
        <row r="574">
          <cell r="A574" t="str">
            <v>GBP_LIBOR_12M_EOD</v>
          </cell>
          <cell r="C574">
            <v>42627</v>
          </cell>
          <cell r="E574">
            <v>1.04884516296296E-2</v>
          </cell>
        </row>
        <row r="575">
          <cell r="A575" t="str">
            <v>GBP_LIBOR_12M_EOD</v>
          </cell>
          <cell r="C575">
            <v>42657</v>
          </cell>
          <cell r="E575">
            <v>1.0539849195276599E-2</v>
          </cell>
        </row>
        <row r="576">
          <cell r="A576" t="str">
            <v>GBP_LIBOR_12M_EOD</v>
          </cell>
          <cell r="C576">
            <v>42688</v>
          </cell>
          <cell r="E576">
            <v>1.07338983405218E-2</v>
          </cell>
        </row>
        <row r="577">
          <cell r="A577" t="str">
            <v>GBP_LIBOR_12M_EOD</v>
          </cell>
          <cell r="C577">
            <v>42718</v>
          </cell>
          <cell r="E577">
            <v>1.09291165708426E-2</v>
          </cell>
        </row>
        <row r="578">
          <cell r="A578" t="str">
            <v>GBP_LIBOR_12M_EOD</v>
          </cell>
          <cell r="C578">
            <v>42751</v>
          </cell>
          <cell r="E578">
            <v>1.1161337837049701E-2</v>
          </cell>
        </row>
        <row r="579">
          <cell r="A579" t="str">
            <v>GBP_LIBOR_12M_EOD</v>
          </cell>
          <cell r="C579">
            <v>42780</v>
          </cell>
          <cell r="E579">
            <v>1.1394468422805599E-2</v>
          </cell>
        </row>
        <row r="580">
          <cell r="A580" t="str">
            <v>GBP_LIBOR_12M_EOD</v>
          </cell>
          <cell r="C580">
            <v>42808</v>
          </cell>
          <cell r="E580">
            <v>1.1482376076334899E-2</v>
          </cell>
        </row>
        <row r="581">
          <cell r="A581" t="str">
            <v>GBP_LIBOR_12M_EOD</v>
          </cell>
          <cell r="C581">
            <v>42900</v>
          </cell>
          <cell r="E581">
            <v>1.2044345434834401E-2</v>
          </cell>
        </row>
        <row r="582">
          <cell r="A582" t="str">
            <v>GBP_LIBOR_12M_EOD</v>
          </cell>
          <cell r="C582">
            <v>42992</v>
          </cell>
          <cell r="E582">
            <v>1.22969414182532E-2</v>
          </cell>
        </row>
        <row r="583">
          <cell r="A583" t="str">
            <v>GBP_LIBOR_12M_EOD</v>
          </cell>
          <cell r="C583">
            <v>43357</v>
          </cell>
          <cell r="E583">
            <v>1.4007900868813299E-2</v>
          </cell>
        </row>
        <row r="584">
          <cell r="A584" t="str">
            <v>GBP_LIBOR_12M_EOD</v>
          </cell>
          <cell r="C584">
            <v>43724</v>
          </cell>
          <cell r="E584">
            <v>1.55362685425112E-2</v>
          </cell>
        </row>
        <row r="585">
          <cell r="A585" t="str">
            <v>GBP_LIBOR_12M_EOD</v>
          </cell>
          <cell r="C585">
            <v>44088</v>
          </cell>
          <cell r="E585">
            <v>1.68364342661107E-2</v>
          </cell>
        </row>
        <row r="586">
          <cell r="A586" t="str">
            <v>GBP_LIBOR_12M_EOD</v>
          </cell>
          <cell r="C586">
            <v>44453</v>
          </cell>
          <cell r="E586">
            <v>1.7899292871094E-2</v>
          </cell>
        </row>
        <row r="587">
          <cell r="A587" t="str">
            <v>GBP_LIBOR_12M_EOD</v>
          </cell>
          <cell r="C587">
            <v>44818</v>
          </cell>
          <cell r="E587">
            <v>1.8785446630245901E-2</v>
          </cell>
        </row>
        <row r="588">
          <cell r="A588" t="str">
            <v>GBP_LIBOR_12M_EOD</v>
          </cell>
          <cell r="C588">
            <v>45183</v>
          </cell>
          <cell r="E588">
            <v>1.9509157756504199E-2</v>
          </cell>
        </row>
        <row r="589">
          <cell r="A589" t="str">
            <v>GBP_LIBOR_12M_EOD</v>
          </cell>
          <cell r="C589">
            <v>45551</v>
          </cell>
          <cell r="E589">
            <v>2.0091488198365801E-2</v>
          </cell>
        </row>
        <row r="590">
          <cell r="A590" t="str">
            <v>GBP_LIBOR_12M_EOD</v>
          </cell>
          <cell r="C590">
            <v>45915</v>
          </cell>
          <cell r="E590">
            <v>2.0575612179560599E-2</v>
          </cell>
        </row>
        <row r="591">
          <cell r="A591" t="str">
            <v>GBP_LIBOR_12M_EOD</v>
          </cell>
          <cell r="C591">
            <v>46644</v>
          </cell>
          <cell r="E591">
            <v>2.1353764267838301E-2</v>
          </cell>
        </row>
        <row r="592">
          <cell r="A592" t="str">
            <v>GBP_LIBOR_12M_EOD</v>
          </cell>
          <cell r="C592">
            <v>47742</v>
          </cell>
          <cell r="E592">
            <v>2.2122352547336702E-2</v>
          </cell>
        </row>
        <row r="593">
          <cell r="A593" t="str">
            <v>GBP_LIBOR_12M_EOD</v>
          </cell>
          <cell r="C593">
            <v>49566</v>
          </cell>
          <cell r="E593">
            <v>2.2628673381231999E-2</v>
          </cell>
        </row>
        <row r="594">
          <cell r="A594" t="str">
            <v>GBP_LIBOR_12M_EOD</v>
          </cell>
          <cell r="C594">
            <v>51393</v>
          </cell>
          <cell r="E594">
            <v>2.24464694046023E-2</v>
          </cell>
        </row>
        <row r="595">
          <cell r="A595" t="str">
            <v>GBP_LIBOR_12M_EOD</v>
          </cell>
          <cell r="C595">
            <v>53219</v>
          </cell>
          <cell r="E595">
            <v>2.22364467012823E-2</v>
          </cell>
        </row>
        <row r="596">
          <cell r="A596" t="str">
            <v>GBP_LIBOR_12M_EOD</v>
          </cell>
          <cell r="C596">
            <v>56871</v>
          </cell>
          <cell r="E596">
            <v>2.14358973083499E-2</v>
          </cell>
        </row>
        <row r="597">
          <cell r="A597" t="str">
            <v>GBP_LIBOR_12M_EOD</v>
          </cell>
          <cell r="C597">
            <v>60524</v>
          </cell>
          <cell r="E597">
            <v>2.0731128898003999E-2</v>
          </cell>
        </row>
        <row r="598">
          <cell r="A598" t="str">
            <v>GBP_LIBOR_12M_EOD</v>
          </cell>
          <cell r="C598">
            <v>64178</v>
          </cell>
          <cell r="E598">
            <v>2.06245511611385E-2</v>
          </cell>
        </row>
        <row r="599">
          <cell r="A599" t="str">
            <v>GBP_LIBOR_1M_EOD</v>
          </cell>
          <cell r="C599">
            <v>42291</v>
          </cell>
          <cell r="E599">
            <v>5.0777402589003698E-3</v>
          </cell>
        </row>
        <row r="600">
          <cell r="A600" t="str">
            <v>GBP_LIBOR_1M_EOD</v>
          </cell>
          <cell r="C600">
            <v>42324</v>
          </cell>
          <cell r="E600">
            <v>5.0778528259919501E-3</v>
          </cell>
        </row>
        <row r="601">
          <cell r="A601" t="str">
            <v>GBP_LIBOR_1M_EOD</v>
          </cell>
          <cell r="C601">
            <v>42352</v>
          </cell>
          <cell r="E601">
            <v>5.1715585194620902E-3</v>
          </cell>
        </row>
        <row r="602">
          <cell r="A602" t="str">
            <v>GBP_LIBOR_1M_EOD</v>
          </cell>
          <cell r="C602">
            <v>42443</v>
          </cell>
          <cell r="E602">
            <v>5.4149433090337502E-3</v>
          </cell>
        </row>
        <row r="603">
          <cell r="A603" t="str">
            <v>GBP_LIBOR_1M_EOD</v>
          </cell>
          <cell r="C603">
            <v>42535</v>
          </cell>
          <cell r="E603">
            <v>5.7939263985507597E-3</v>
          </cell>
        </row>
        <row r="604">
          <cell r="A604" t="str">
            <v>GBP_LIBOR_1M_EOD</v>
          </cell>
          <cell r="C604">
            <v>42627</v>
          </cell>
          <cell r="E604">
            <v>6.2508141446008299E-3</v>
          </cell>
        </row>
        <row r="605">
          <cell r="A605" t="str">
            <v>GBP_LIBOR_1M_EOD</v>
          </cell>
          <cell r="C605">
            <v>42992</v>
          </cell>
          <cell r="E605">
            <v>8.1934649041289307E-3</v>
          </cell>
        </row>
        <row r="606">
          <cell r="A606" t="str">
            <v>GBP_LIBOR_1M_EOD</v>
          </cell>
          <cell r="C606">
            <v>43357</v>
          </cell>
          <cell r="E606">
            <v>1.01242274535467E-2</v>
          </cell>
        </row>
        <row r="607">
          <cell r="A607" t="str">
            <v>GBP_LIBOR_1M_EOD</v>
          </cell>
          <cell r="C607">
            <v>43724</v>
          </cell>
          <cell r="E607">
            <v>1.17845439714961E-2</v>
          </cell>
        </row>
        <row r="608">
          <cell r="A608" t="str">
            <v>GBP_LIBOR_1M_EOD</v>
          </cell>
          <cell r="C608">
            <v>44088</v>
          </cell>
          <cell r="E608">
            <v>1.3165254000206499E-2</v>
          </cell>
        </row>
        <row r="609">
          <cell r="A609" t="str">
            <v>GBP_LIBOR_1M_EOD</v>
          </cell>
          <cell r="C609">
            <v>44453</v>
          </cell>
          <cell r="E609">
            <v>1.4296005356029901E-2</v>
          </cell>
        </row>
        <row r="610">
          <cell r="A610" t="str">
            <v>GBP_LIBOR_1M_EOD</v>
          </cell>
          <cell r="C610">
            <v>44818</v>
          </cell>
          <cell r="E610">
            <v>1.52368047933898E-2</v>
          </cell>
        </row>
        <row r="611">
          <cell r="A611" t="str">
            <v>GBP_LIBOR_1M_EOD</v>
          </cell>
          <cell r="C611">
            <v>45183</v>
          </cell>
          <cell r="E611">
            <v>1.60405059192213E-2</v>
          </cell>
        </row>
        <row r="612">
          <cell r="A612" t="str">
            <v>GBP_LIBOR_1M_EOD</v>
          </cell>
          <cell r="C612">
            <v>45551</v>
          </cell>
          <cell r="E612">
            <v>1.6716098051322899E-2</v>
          </cell>
        </row>
        <row r="613">
          <cell r="A613" t="str">
            <v>GBP_LIBOR_1M_EOD</v>
          </cell>
          <cell r="C613">
            <v>45915</v>
          </cell>
          <cell r="E613">
            <v>1.7280083382628601E-2</v>
          </cell>
        </row>
        <row r="614">
          <cell r="A614" t="str">
            <v>GBP_LIBOR_1M_EOD</v>
          </cell>
          <cell r="C614">
            <v>46644</v>
          </cell>
          <cell r="E614">
            <v>1.8301724509636502E-2</v>
          </cell>
        </row>
        <row r="615">
          <cell r="A615" t="str">
            <v>GBP_LIBOR_1M_EOD</v>
          </cell>
          <cell r="C615">
            <v>47742</v>
          </cell>
          <cell r="E615">
            <v>1.9440893536880499E-2</v>
          </cell>
        </row>
        <row r="616">
          <cell r="A616" t="str">
            <v>GBP_LIBOR_1M_EOD</v>
          </cell>
          <cell r="C616">
            <v>49566</v>
          </cell>
          <cell r="E616">
            <v>2.0351734044977501E-2</v>
          </cell>
        </row>
        <row r="617">
          <cell r="A617" t="str">
            <v>GBP_LIBOR_1M_EOD</v>
          </cell>
          <cell r="C617">
            <v>51393</v>
          </cell>
          <cell r="E617">
            <v>2.0484235382013501E-2</v>
          </cell>
        </row>
        <row r="618">
          <cell r="A618" t="str">
            <v>GBP_LIBOR_1M_EOD</v>
          </cell>
          <cell r="C618">
            <v>53219</v>
          </cell>
          <cell r="E618">
            <v>2.0489924578581301E-2</v>
          </cell>
        </row>
        <row r="619">
          <cell r="A619" t="str">
            <v>GBP_LIBOR_1M_EOD</v>
          </cell>
          <cell r="C619">
            <v>56871</v>
          </cell>
          <cell r="E619">
            <v>1.9982293386802401E-2</v>
          </cell>
        </row>
        <row r="620">
          <cell r="A620" t="str">
            <v>GBP_LIBOR_1M_EOD</v>
          </cell>
          <cell r="C620">
            <v>60524</v>
          </cell>
          <cell r="E620">
            <v>1.94918493935578E-2</v>
          </cell>
        </row>
        <row r="621">
          <cell r="A621" t="str">
            <v>GBP_LIBOR_1M_EOD</v>
          </cell>
          <cell r="C621">
            <v>64178</v>
          </cell>
          <cell r="E621">
            <v>1.94196344766734E-2</v>
          </cell>
        </row>
        <row r="622">
          <cell r="A622" t="str">
            <v>GBP_LIBOR_3M_EOD</v>
          </cell>
          <cell r="C622">
            <v>42352</v>
          </cell>
          <cell r="E622">
            <v>5.8831832624190996E-3</v>
          </cell>
        </row>
        <row r="623">
          <cell r="A623" t="str">
            <v>GBP_LIBOR_3M_EOD</v>
          </cell>
          <cell r="C623">
            <v>42445</v>
          </cell>
          <cell r="E623">
            <v>6.1854667420653099E-3</v>
          </cell>
        </row>
        <row r="624">
          <cell r="A624" t="str">
            <v>GBP_LIBOR_3M_EOD</v>
          </cell>
          <cell r="C624">
            <v>42536</v>
          </cell>
          <cell r="E624">
            <v>6.6121690180369098E-3</v>
          </cell>
        </row>
        <row r="625">
          <cell r="A625" t="str">
            <v>GBP_LIBOR_3M_EOD</v>
          </cell>
          <cell r="C625">
            <v>42634</v>
          </cell>
          <cell r="E625">
            <v>7.0968626455725102E-3</v>
          </cell>
        </row>
        <row r="626">
          <cell r="A626" t="str">
            <v>GBP_LIBOR_3M_EOD</v>
          </cell>
          <cell r="C626">
            <v>42725</v>
          </cell>
          <cell r="E626">
            <v>7.5749648369361896E-3</v>
          </cell>
        </row>
        <row r="627">
          <cell r="A627" t="str">
            <v>GBP_LIBOR_3M_EOD</v>
          </cell>
          <cell r="C627">
            <v>42809</v>
          </cell>
          <cell r="E627">
            <v>8.0402100931021101E-3</v>
          </cell>
        </row>
        <row r="628">
          <cell r="A628" t="str">
            <v>GBP_LIBOR_3M_EOD</v>
          </cell>
          <cell r="C628">
            <v>42907</v>
          </cell>
          <cell r="E628">
            <v>8.5920384991460992E-3</v>
          </cell>
        </row>
        <row r="629">
          <cell r="A629" t="str">
            <v>GBP_LIBOR_3M_EOD</v>
          </cell>
          <cell r="C629">
            <v>42998</v>
          </cell>
          <cell r="E629">
            <v>9.1046356051605794E-3</v>
          </cell>
        </row>
        <row r="630">
          <cell r="A630" t="str">
            <v>GBP_LIBOR_3M_EOD</v>
          </cell>
          <cell r="C630">
            <v>43089</v>
          </cell>
          <cell r="E630">
            <v>9.6102924633917307E-3</v>
          </cell>
        </row>
        <row r="631">
          <cell r="A631" t="str">
            <v>GBP_LIBOR_3M_EOD</v>
          </cell>
          <cell r="C631">
            <v>43357</v>
          </cell>
          <cell r="E631">
            <v>1.0938973406995201E-2</v>
          </cell>
        </row>
        <row r="632">
          <cell r="A632" t="str">
            <v>GBP_LIBOR_3M_EOD</v>
          </cell>
          <cell r="C632">
            <v>43724</v>
          </cell>
          <cell r="E632">
            <v>1.2613350047015E-2</v>
          </cell>
        </row>
        <row r="633">
          <cell r="A633" t="str">
            <v>GBP_LIBOR_3M_EOD</v>
          </cell>
          <cell r="C633">
            <v>44088</v>
          </cell>
          <cell r="E633">
            <v>1.39745000402214E-2</v>
          </cell>
        </row>
        <row r="634">
          <cell r="A634" t="str">
            <v>GBP_LIBOR_3M_EOD</v>
          </cell>
          <cell r="C634">
            <v>44453</v>
          </cell>
          <cell r="E634">
            <v>1.5090649223438E-2</v>
          </cell>
        </row>
        <row r="635">
          <cell r="A635" t="str">
            <v>GBP_LIBOR_3M_EOD</v>
          </cell>
          <cell r="C635">
            <v>44818</v>
          </cell>
          <cell r="E635">
            <v>1.5991577619094501E-2</v>
          </cell>
        </row>
        <row r="636">
          <cell r="A636" t="str">
            <v>GBP_LIBOR_3M_EOD</v>
          </cell>
          <cell r="C636">
            <v>45183</v>
          </cell>
          <cell r="E636">
            <v>1.67556691956177E-2</v>
          </cell>
        </row>
        <row r="637">
          <cell r="A637" t="str">
            <v>GBP_LIBOR_3M_EOD</v>
          </cell>
          <cell r="C637">
            <v>45551</v>
          </cell>
          <cell r="E637">
            <v>1.74181907568643E-2</v>
          </cell>
        </row>
        <row r="638">
          <cell r="A638" t="str">
            <v>GBP_LIBOR_3M_EOD</v>
          </cell>
          <cell r="C638">
            <v>45915</v>
          </cell>
          <cell r="E638">
            <v>1.7982486727313601E-2</v>
          </cell>
        </row>
        <row r="639">
          <cell r="A639" t="str">
            <v>GBP_LIBOR_3M_EOD</v>
          </cell>
          <cell r="C639">
            <v>46644</v>
          </cell>
          <cell r="E639">
            <v>1.89901569418362E-2</v>
          </cell>
        </row>
        <row r="640">
          <cell r="A640" t="str">
            <v>GBP_LIBOR_3M_EOD</v>
          </cell>
          <cell r="C640">
            <v>47742</v>
          </cell>
          <cell r="E640">
            <v>2.0087940685150098E-2</v>
          </cell>
        </row>
        <row r="641">
          <cell r="A641" t="str">
            <v>GBP_LIBOR_3M_EOD</v>
          </cell>
          <cell r="C641">
            <v>49566</v>
          </cell>
          <cell r="E641">
            <v>2.0971523310663698E-2</v>
          </cell>
        </row>
        <row r="642">
          <cell r="A642" t="str">
            <v>GBP_LIBOR_3M_EOD</v>
          </cell>
          <cell r="C642">
            <v>51393</v>
          </cell>
          <cell r="E642">
            <v>2.1059583429391598E-2</v>
          </cell>
        </row>
        <row r="643">
          <cell r="A643" t="str">
            <v>GBP_LIBOR_3M_EOD</v>
          </cell>
          <cell r="C643">
            <v>53219</v>
          </cell>
          <cell r="E643">
            <v>2.10355926874694E-2</v>
          </cell>
        </row>
        <row r="644">
          <cell r="A644" t="str">
            <v>GBP_LIBOR_3M_EOD</v>
          </cell>
          <cell r="C644">
            <v>56871</v>
          </cell>
          <cell r="E644">
            <v>2.0464550570148801E-2</v>
          </cell>
        </row>
        <row r="645">
          <cell r="A645" t="str">
            <v>GBP_LIBOR_3M_EOD</v>
          </cell>
          <cell r="C645">
            <v>60524</v>
          </cell>
          <cell r="E645">
            <v>1.9943535411009801E-2</v>
          </cell>
        </row>
        <row r="646">
          <cell r="A646" t="str">
            <v>GBP_LIBOR_3M_EOD</v>
          </cell>
          <cell r="C646">
            <v>64178</v>
          </cell>
          <cell r="E646">
            <v>1.9899843901461999E-2</v>
          </cell>
        </row>
        <row r="647">
          <cell r="A647" t="str">
            <v>GBP_LIBOR_6M_EOD</v>
          </cell>
          <cell r="C647">
            <v>42443</v>
          </cell>
          <cell r="E647">
            <v>7.5171940337599797E-3</v>
          </cell>
        </row>
        <row r="648">
          <cell r="A648" t="str">
            <v>GBP_LIBOR_6M_EOD</v>
          </cell>
          <cell r="C648">
            <v>42627</v>
          </cell>
          <cell r="E648">
            <v>8.2574199413091298E-3</v>
          </cell>
        </row>
        <row r="649">
          <cell r="A649" t="str">
            <v>GBP_LIBOR_6M_EOD</v>
          </cell>
          <cell r="C649">
            <v>42808</v>
          </cell>
          <cell r="E649">
            <v>9.1731370662386201E-3</v>
          </cell>
        </row>
        <row r="650">
          <cell r="A650" t="str">
            <v>GBP_LIBOR_6M_EOD</v>
          </cell>
          <cell r="C650">
            <v>42992</v>
          </cell>
          <cell r="E650">
            <v>1.02109839179471E-2</v>
          </cell>
        </row>
        <row r="651">
          <cell r="A651" t="str">
            <v>GBP_LIBOR_6M_EOD</v>
          </cell>
          <cell r="C651">
            <v>43357</v>
          </cell>
          <cell r="E651">
            <v>1.2113721268874399E-2</v>
          </cell>
        </row>
        <row r="652">
          <cell r="A652" t="str">
            <v>GBP_LIBOR_6M_EOD</v>
          </cell>
          <cell r="C652">
            <v>43724</v>
          </cell>
          <cell r="E652">
            <v>1.3796440269877501E-2</v>
          </cell>
        </row>
        <row r="653">
          <cell r="A653" t="str">
            <v>GBP_LIBOR_6M_EOD</v>
          </cell>
          <cell r="C653">
            <v>44088</v>
          </cell>
          <cell r="E653">
            <v>1.5201216907262999E-2</v>
          </cell>
        </row>
        <row r="654">
          <cell r="A654" t="str">
            <v>GBP_LIBOR_6M_EOD</v>
          </cell>
          <cell r="C654">
            <v>44453</v>
          </cell>
          <cell r="E654">
            <v>1.6342246687652901E-2</v>
          </cell>
        </row>
        <row r="655">
          <cell r="A655" t="str">
            <v>GBP_LIBOR_6M_EOD</v>
          </cell>
          <cell r="C655">
            <v>44818</v>
          </cell>
          <cell r="E655">
            <v>1.7280974172177301E-2</v>
          </cell>
        </row>
        <row r="656">
          <cell r="A656" t="str">
            <v>GBP_LIBOR_6M_EOD</v>
          </cell>
          <cell r="C656">
            <v>45183</v>
          </cell>
          <cell r="E656">
            <v>1.8070237370358101E-2</v>
          </cell>
        </row>
        <row r="657">
          <cell r="A657" t="str">
            <v>GBP_LIBOR_6M_EOD</v>
          </cell>
          <cell r="C657">
            <v>45551</v>
          </cell>
          <cell r="E657">
            <v>1.8731603736369899E-2</v>
          </cell>
        </row>
        <row r="658">
          <cell r="A658" t="str">
            <v>GBP_LIBOR_6M_EOD</v>
          </cell>
          <cell r="C658">
            <v>45915</v>
          </cell>
          <cell r="E658">
            <v>1.9281275055692298E-2</v>
          </cell>
        </row>
        <row r="659">
          <cell r="A659" t="str">
            <v>GBP_LIBOR_6M_EOD</v>
          </cell>
          <cell r="C659">
            <v>46644</v>
          </cell>
          <cell r="E659">
            <v>2.0192508646829699E-2</v>
          </cell>
        </row>
        <row r="660">
          <cell r="A660" t="str">
            <v>GBP_LIBOR_6M_EOD</v>
          </cell>
          <cell r="C660">
            <v>47742</v>
          </cell>
          <cell r="E660">
            <v>2.1108268135939998E-2</v>
          </cell>
        </row>
        <row r="661">
          <cell r="A661" t="str">
            <v>GBP_LIBOR_6M_EOD</v>
          </cell>
          <cell r="C661">
            <v>49566</v>
          </cell>
          <cell r="E661">
            <v>2.1763403941730802E-2</v>
          </cell>
        </row>
        <row r="662">
          <cell r="A662" t="str">
            <v>GBP_LIBOR_6M_EOD</v>
          </cell>
          <cell r="C662">
            <v>51393</v>
          </cell>
          <cell r="E662">
            <v>2.1707616128831299E-2</v>
          </cell>
        </row>
        <row r="663">
          <cell r="A663" t="str">
            <v>GBP_LIBOR_6M_EOD</v>
          </cell>
          <cell r="C663">
            <v>53219</v>
          </cell>
          <cell r="E663">
            <v>2.1581970544444499E-2</v>
          </cell>
        </row>
        <row r="664">
          <cell r="A664" t="str">
            <v>GBP_LIBOR_6M_EOD</v>
          </cell>
          <cell r="C664">
            <v>56871</v>
          </cell>
          <cell r="E664">
            <v>2.0896023309952601E-2</v>
          </cell>
        </row>
        <row r="665">
          <cell r="A665" t="str">
            <v>GBP_LIBOR_6M_EOD</v>
          </cell>
          <cell r="C665">
            <v>60524</v>
          </cell>
          <cell r="E665">
            <v>2.02828145074056E-2</v>
          </cell>
        </row>
        <row r="666">
          <cell r="A666" t="str">
            <v>GBP_LIBOR_6M_EOD</v>
          </cell>
          <cell r="C666">
            <v>64178</v>
          </cell>
          <cell r="E666">
            <v>2.0239517501959001E-2</v>
          </cell>
        </row>
        <row r="667">
          <cell r="A667" t="str">
            <v>GBP_LIBOR_EOD</v>
          </cell>
          <cell r="C667">
            <v>42262</v>
          </cell>
          <cell r="E667">
            <v>4.82496810900557E-3</v>
          </cell>
        </row>
        <row r="668">
          <cell r="A668" t="str">
            <v>GBP_LIBOR_EOD</v>
          </cell>
          <cell r="C668">
            <v>42268</v>
          </cell>
          <cell r="E668">
            <v>4.8547739905004401E-3</v>
          </cell>
        </row>
        <row r="669">
          <cell r="A669" t="str">
            <v>GBP_LIBOR_EOD</v>
          </cell>
          <cell r="C669">
            <v>42291</v>
          </cell>
          <cell r="E669">
            <v>5.0777402589012701E-3</v>
          </cell>
        </row>
        <row r="670">
          <cell r="A670" t="str">
            <v>GBP_LIBOR_EOD</v>
          </cell>
          <cell r="C670">
            <v>42324</v>
          </cell>
          <cell r="E670">
            <v>5.3862954331566799E-3</v>
          </cell>
        </row>
        <row r="671">
          <cell r="A671" t="str">
            <v>GBP_LIBOR_EOD</v>
          </cell>
          <cell r="C671">
            <v>42352</v>
          </cell>
          <cell r="E671">
            <v>5.8831832624192202E-3</v>
          </cell>
        </row>
        <row r="672">
          <cell r="A672" t="str">
            <v>GBP_LIBOR_EOD</v>
          </cell>
          <cell r="C672">
            <v>42445</v>
          </cell>
          <cell r="E672">
            <v>6.1854667420660897E-3</v>
          </cell>
        </row>
        <row r="673">
          <cell r="A673" t="str">
            <v>GBP_LIBOR_EOD</v>
          </cell>
          <cell r="C673">
            <v>42536</v>
          </cell>
          <cell r="E673">
            <v>6.6121690180372499E-3</v>
          </cell>
        </row>
        <row r="674">
          <cell r="A674" t="str">
            <v>GBP_LIBOR_EOD</v>
          </cell>
          <cell r="C674">
            <v>42634</v>
          </cell>
          <cell r="E674">
            <v>7.0968626455727296E-3</v>
          </cell>
        </row>
        <row r="675">
          <cell r="A675" t="str">
            <v>GBP_LIBOR_EOD</v>
          </cell>
          <cell r="C675">
            <v>42725</v>
          </cell>
          <cell r="E675">
            <v>7.5749648369362399E-3</v>
          </cell>
        </row>
        <row r="676">
          <cell r="A676" t="str">
            <v>GBP_LIBOR_EOD</v>
          </cell>
          <cell r="C676">
            <v>42809</v>
          </cell>
          <cell r="E676">
            <v>8.0402100931022402E-3</v>
          </cell>
        </row>
        <row r="677">
          <cell r="A677" t="str">
            <v>GBP_LIBOR_EOD</v>
          </cell>
          <cell r="C677">
            <v>42907</v>
          </cell>
          <cell r="E677">
            <v>8.5920384991461304E-3</v>
          </cell>
        </row>
        <row r="678">
          <cell r="A678" t="str">
            <v>GBP_LIBOR_EOD</v>
          </cell>
          <cell r="C678">
            <v>42998</v>
          </cell>
          <cell r="E678">
            <v>9.1046356051607095E-3</v>
          </cell>
        </row>
        <row r="679">
          <cell r="A679" t="str">
            <v>GBP_LIBOR_EOD</v>
          </cell>
          <cell r="C679">
            <v>43089</v>
          </cell>
          <cell r="E679">
            <v>9.6102924633918192E-3</v>
          </cell>
        </row>
        <row r="680">
          <cell r="A680" t="str">
            <v>GBP_LIBOR_EOD</v>
          </cell>
          <cell r="C680">
            <v>43357</v>
          </cell>
          <cell r="E680">
            <v>1.2138390435807099E-2</v>
          </cell>
        </row>
        <row r="681">
          <cell r="A681" t="str">
            <v>GBP_LIBOR_EOD</v>
          </cell>
          <cell r="C681">
            <v>43724</v>
          </cell>
          <cell r="E681">
            <v>1.38255171892932E-2</v>
          </cell>
        </row>
        <row r="682">
          <cell r="A682" t="str">
            <v>GBP_LIBOR_EOD</v>
          </cell>
          <cell r="C682">
            <v>44088</v>
          </cell>
          <cell r="E682">
            <v>1.52352460586437E-2</v>
          </cell>
        </row>
        <row r="683">
          <cell r="A683" t="str">
            <v>GBP_LIBOR_EOD</v>
          </cell>
          <cell r="C683">
            <v>44453</v>
          </cell>
          <cell r="E683">
            <v>1.6381523902335601E-2</v>
          </cell>
        </row>
        <row r="684">
          <cell r="A684" t="str">
            <v>GBP_LIBOR_EOD</v>
          </cell>
          <cell r="C684">
            <v>44818</v>
          </cell>
          <cell r="E684">
            <v>1.7325628323073401E-2</v>
          </cell>
        </row>
        <row r="685">
          <cell r="A685" t="str">
            <v>GBP_LIBOR_EOD</v>
          </cell>
          <cell r="C685">
            <v>45183</v>
          </cell>
          <cell r="E685">
            <v>1.8119993754692601E-2</v>
          </cell>
        </row>
        <row r="686">
          <cell r="A686" t="str">
            <v>GBP_LIBOR_EOD</v>
          </cell>
          <cell r="C686">
            <v>45551</v>
          </cell>
          <cell r="E686">
            <v>1.8785911449573402E-2</v>
          </cell>
        </row>
        <row r="687">
          <cell r="A687" t="str">
            <v>GBP_LIBOR_EOD</v>
          </cell>
          <cell r="C687">
            <v>45915</v>
          </cell>
          <cell r="E687">
            <v>1.93398043626869E-2</v>
          </cell>
        </row>
        <row r="688">
          <cell r="A688" t="str">
            <v>GBP_LIBOR_EOD</v>
          </cell>
          <cell r="C688">
            <v>46644</v>
          </cell>
          <cell r="E688">
            <v>2.02572328179891E-2</v>
          </cell>
        </row>
        <row r="689">
          <cell r="A689" t="str">
            <v>GBP_LIBOR_EOD</v>
          </cell>
          <cell r="C689">
            <v>47742</v>
          </cell>
          <cell r="E689">
            <v>2.1177115534864101E-2</v>
          </cell>
        </row>
        <row r="690">
          <cell r="A690" t="str">
            <v>GBP_LIBOR_EOD</v>
          </cell>
          <cell r="C690">
            <v>49566</v>
          </cell>
          <cell r="E690">
            <v>2.1828762107807199E-2</v>
          </cell>
        </row>
        <row r="691">
          <cell r="A691" t="str">
            <v>GBP_LIBOR_EOD</v>
          </cell>
          <cell r="C691">
            <v>51393</v>
          </cell>
          <cell r="E691">
            <v>2.1760260880466599E-2</v>
          </cell>
        </row>
        <row r="692">
          <cell r="A692" t="str">
            <v>GBP_LIBOR_EOD</v>
          </cell>
          <cell r="C692">
            <v>53219</v>
          </cell>
          <cell r="E692">
            <v>2.16242494482905E-2</v>
          </cell>
        </row>
        <row r="693">
          <cell r="A693" t="str">
            <v>GBP_LIBOR_EOD</v>
          </cell>
          <cell r="C693">
            <v>56871</v>
          </cell>
          <cell r="E693">
            <v>2.0914320888747E-2</v>
          </cell>
        </row>
        <row r="694">
          <cell r="A694" t="str">
            <v>GBP_LIBOR_EOD</v>
          </cell>
          <cell r="C694">
            <v>60524</v>
          </cell>
          <cell r="E694">
            <v>2.0284026114199698E-2</v>
          </cell>
        </row>
        <row r="695">
          <cell r="A695" t="str">
            <v>GBP_LIBOR_EOD</v>
          </cell>
          <cell r="C695">
            <v>64178</v>
          </cell>
          <cell r="E695">
            <v>2.0238238195075899E-2</v>
          </cell>
        </row>
        <row r="696">
          <cell r="A696" t="str">
            <v>GBP_SONIA_EOD</v>
          </cell>
          <cell r="C696">
            <v>42262</v>
          </cell>
          <cell r="E696">
            <v>4.6059709383032303E-3</v>
          </cell>
        </row>
        <row r="697">
          <cell r="A697" t="str">
            <v>GBP_SONIA_EOD</v>
          </cell>
          <cell r="C697">
            <v>42268</v>
          </cell>
          <cell r="E697">
            <v>4.6122960036877403E-3</v>
          </cell>
        </row>
        <row r="698">
          <cell r="A698" t="str">
            <v>GBP_SONIA_EOD</v>
          </cell>
          <cell r="C698">
            <v>42275</v>
          </cell>
          <cell r="E698">
            <v>4.6170911465088903E-3</v>
          </cell>
        </row>
        <row r="699">
          <cell r="A699" t="str">
            <v>GBP_SONIA_EOD</v>
          </cell>
          <cell r="C699">
            <v>42291</v>
          </cell>
          <cell r="E699">
            <v>4.6117508520511904E-3</v>
          </cell>
        </row>
        <row r="700">
          <cell r="A700" t="str">
            <v>GBP_SONIA_EOD</v>
          </cell>
          <cell r="C700">
            <v>42324</v>
          </cell>
          <cell r="E700">
            <v>4.6674527397494699E-3</v>
          </cell>
        </row>
        <row r="701">
          <cell r="A701" t="str">
            <v>GBP_SONIA_EOD</v>
          </cell>
          <cell r="C701">
            <v>42352</v>
          </cell>
          <cell r="E701">
            <v>4.7260895650613997E-3</v>
          </cell>
        </row>
        <row r="702">
          <cell r="A702" t="str">
            <v>GBP_SONIA_EOD</v>
          </cell>
          <cell r="C702">
            <v>42383</v>
          </cell>
          <cell r="E702">
            <v>4.7600862410930702E-3</v>
          </cell>
        </row>
        <row r="703">
          <cell r="A703" t="str">
            <v>GBP_SONIA_EOD</v>
          </cell>
          <cell r="C703">
            <v>42415</v>
          </cell>
          <cell r="E703">
            <v>4.8448781487082501E-3</v>
          </cell>
        </row>
        <row r="704">
          <cell r="A704" t="str">
            <v>GBP_SONIA_EOD</v>
          </cell>
          <cell r="C704">
            <v>42443</v>
          </cell>
          <cell r="E704">
            <v>4.95549753500946E-3</v>
          </cell>
        </row>
        <row r="705">
          <cell r="A705" t="str">
            <v>GBP_SONIA_EOD</v>
          </cell>
          <cell r="C705">
            <v>42474</v>
          </cell>
          <cell r="E705">
            <v>5.0661288667702897E-3</v>
          </cell>
        </row>
        <row r="706">
          <cell r="A706" t="str">
            <v>GBP_SONIA_EOD</v>
          </cell>
          <cell r="C706">
            <v>42506</v>
          </cell>
          <cell r="E706">
            <v>5.1461018407751701E-3</v>
          </cell>
        </row>
        <row r="707">
          <cell r="A707" t="str">
            <v>GBP_SONIA_EOD</v>
          </cell>
          <cell r="C707">
            <v>42535</v>
          </cell>
          <cell r="E707">
            <v>5.2750418956263104E-3</v>
          </cell>
        </row>
        <row r="708">
          <cell r="A708" t="str">
            <v>GBP_SONIA_EOD</v>
          </cell>
          <cell r="C708">
            <v>42565</v>
          </cell>
          <cell r="E708">
            <v>5.4087987378802901E-3</v>
          </cell>
        </row>
        <row r="709">
          <cell r="A709" t="str">
            <v>GBP_SONIA_EOD</v>
          </cell>
          <cell r="C709">
            <v>42597</v>
          </cell>
          <cell r="E709">
            <v>5.5376945254560998E-3</v>
          </cell>
        </row>
        <row r="710">
          <cell r="A710" t="str">
            <v>GBP_SONIA_EOD</v>
          </cell>
          <cell r="C710">
            <v>42627</v>
          </cell>
          <cell r="E710">
            <v>5.6776406551627403E-3</v>
          </cell>
        </row>
        <row r="711">
          <cell r="A711" t="str">
            <v>GBP_SONIA_EOD</v>
          </cell>
          <cell r="C711">
            <v>42718</v>
          </cell>
          <cell r="E711">
            <v>6.0706787080466998E-3</v>
          </cell>
        </row>
        <row r="712">
          <cell r="A712" t="str">
            <v>GBP_SONIA_EOD</v>
          </cell>
          <cell r="C712">
            <v>42808</v>
          </cell>
          <cell r="E712">
            <v>6.4831262970545603E-3</v>
          </cell>
        </row>
        <row r="713">
          <cell r="A713" t="str">
            <v>GBP_SONIA_EOD</v>
          </cell>
          <cell r="C713">
            <v>42900</v>
          </cell>
          <cell r="E713">
            <v>6.9404520609194402E-3</v>
          </cell>
        </row>
        <row r="714">
          <cell r="A714" t="str">
            <v>GBP_SONIA_EOD</v>
          </cell>
          <cell r="C714">
            <v>42992</v>
          </cell>
          <cell r="E714">
            <v>7.3939778205586301E-3</v>
          </cell>
        </row>
        <row r="715">
          <cell r="A715" t="str">
            <v>GBP_SONIA_EOD</v>
          </cell>
          <cell r="C715">
            <v>43357</v>
          </cell>
          <cell r="E715">
            <v>9.1060819640007007E-3</v>
          </cell>
        </row>
        <row r="716">
          <cell r="A716" t="str">
            <v>GBP_SONIA_EOD</v>
          </cell>
          <cell r="C716">
            <v>43724</v>
          </cell>
          <cell r="E716">
            <v>1.0642745276390799E-2</v>
          </cell>
        </row>
        <row r="717">
          <cell r="A717" t="str">
            <v>GBP_SONIA_EOD</v>
          </cell>
          <cell r="C717">
            <v>44088</v>
          </cell>
          <cell r="E717">
            <v>1.1967081718415601E-2</v>
          </cell>
        </row>
        <row r="718">
          <cell r="A718" t="str">
            <v>GBP_SONIA_EOD</v>
          </cell>
          <cell r="C718">
            <v>44453</v>
          </cell>
          <cell r="E718">
            <v>1.30849719082214E-2</v>
          </cell>
        </row>
        <row r="719">
          <cell r="A719" t="str">
            <v>GBP_SONIA_EOD</v>
          </cell>
          <cell r="C719">
            <v>44818</v>
          </cell>
          <cell r="E719">
            <v>1.3974030246891899E-2</v>
          </cell>
        </row>
        <row r="720">
          <cell r="A720" t="str">
            <v>GBP_SONIA_EOD</v>
          </cell>
          <cell r="C720">
            <v>45183</v>
          </cell>
          <cell r="E720">
            <v>1.47655735794908E-2</v>
          </cell>
        </row>
        <row r="721">
          <cell r="A721" t="str">
            <v>GBP_SONIA_EOD</v>
          </cell>
          <cell r="C721">
            <v>45551</v>
          </cell>
          <cell r="E721">
            <v>1.5442152970208199E-2</v>
          </cell>
        </row>
        <row r="722">
          <cell r="A722" t="str">
            <v>GBP_SONIA_EOD</v>
          </cell>
          <cell r="C722">
            <v>45915</v>
          </cell>
          <cell r="E722">
            <v>1.6034018581509699E-2</v>
          </cell>
        </row>
        <row r="723">
          <cell r="A723" t="str">
            <v>GBP_SONIA_EOD</v>
          </cell>
          <cell r="C723">
            <v>46644</v>
          </cell>
          <cell r="E723">
            <v>1.7138338264965199E-2</v>
          </cell>
        </row>
        <row r="724">
          <cell r="A724" t="str">
            <v>GBP_SONIA_EOD</v>
          </cell>
          <cell r="C724">
            <v>47742</v>
          </cell>
          <cell r="E724">
            <v>1.8390117176240402E-2</v>
          </cell>
        </row>
        <row r="725">
          <cell r="A725" t="str">
            <v>GBP_SONIA_EOD</v>
          </cell>
          <cell r="C725">
            <v>49566</v>
          </cell>
          <cell r="E725">
            <v>1.9414921561935899E-2</v>
          </cell>
        </row>
        <row r="726">
          <cell r="A726" t="str">
            <v>GBP_SONIA_EOD</v>
          </cell>
          <cell r="C726">
            <v>51393</v>
          </cell>
          <cell r="E726">
            <v>1.96348397002768E-2</v>
          </cell>
        </row>
        <row r="727">
          <cell r="A727" t="str">
            <v>GBP_SONIA_EOD</v>
          </cell>
          <cell r="C727">
            <v>53219</v>
          </cell>
          <cell r="E727">
            <v>1.9732022027475898E-2</v>
          </cell>
        </row>
        <row r="728">
          <cell r="A728" t="str">
            <v>GBP_SONIA_EOD</v>
          </cell>
          <cell r="C728">
            <v>56871</v>
          </cell>
          <cell r="E728">
            <v>1.9383343528962101E-2</v>
          </cell>
        </row>
        <row r="729">
          <cell r="A729" t="str">
            <v>GBP_SONIA_EOD</v>
          </cell>
          <cell r="C729">
            <v>60524</v>
          </cell>
          <cell r="E729">
            <v>1.8969205827409599E-2</v>
          </cell>
        </row>
        <row r="730">
          <cell r="A730" t="str">
            <v>GBP_SONIA_EOD</v>
          </cell>
          <cell r="C730">
            <v>64178</v>
          </cell>
          <cell r="E730">
            <v>1.8899535142916899E-2</v>
          </cell>
        </row>
        <row r="731">
          <cell r="A731" t="str">
            <v>HKD_HIBOR_3M_EOD</v>
          </cell>
          <cell r="C731">
            <v>42352</v>
          </cell>
          <cell r="E731">
            <v>3.9798248953423401E-3</v>
          </cell>
        </row>
        <row r="732">
          <cell r="A732" t="str">
            <v>HKD_HIBOR_3M_EOD</v>
          </cell>
          <cell r="C732">
            <v>42443</v>
          </cell>
          <cell r="E732">
            <v>4.6880965704469901E-3</v>
          </cell>
        </row>
        <row r="733">
          <cell r="A733" t="str">
            <v>HKD_HIBOR_3M_EOD</v>
          </cell>
          <cell r="C733">
            <v>42535</v>
          </cell>
          <cell r="E733">
            <v>5.5628337980397798E-3</v>
          </cell>
        </row>
        <row r="734">
          <cell r="A734" t="str">
            <v>HKD_HIBOR_3M_EOD</v>
          </cell>
          <cell r="C734">
            <v>42627</v>
          </cell>
          <cell r="E734">
            <v>6.4075388505213304E-3</v>
          </cell>
        </row>
        <row r="735">
          <cell r="A735" t="str">
            <v>HKD_HIBOR_3M_EOD</v>
          </cell>
          <cell r="C735">
            <v>42992</v>
          </cell>
          <cell r="E735">
            <v>9.2315710652477092E-3</v>
          </cell>
        </row>
        <row r="736">
          <cell r="A736" t="str">
            <v>HKD_HIBOR_3M_EOD</v>
          </cell>
          <cell r="C736">
            <v>43357</v>
          </cell>
          <cell r="E736">
            <v>1.15255337236592E-2</v>
          </cell>
        </row>
        <row r="737">
          <cell r="A737" t="str">
            <v>HKD_HIBOR_3M_EOD</v>
          </cell>
          <cell r="C737">
            <v>43724</v>
          </cell>
          <cell r="E737">
            <v>1.3633330560731001E-2</v>
          </cell>
        </row>
        <row r="738">
          <cell r="A738" t="str">
            <v>HKD_HIBOR_3M_EOD</v>
          </cell>
          <cell r="C738">
            <v>44088</v>
          </cell>
          <cell r="E738">
            <v>1.52267718618159E-2</v>
          </cell>
        </row>
        <row r="739">
          <cell r="A739" t="str">
            <v>HKD_HIBOR_3M_EOD</v>
          </cell>
          <cell r="C739">
            <v>44818</v>
          </cell>
          <cell r="E739">
            <v>1.8084685275643199E-2</v>
          </cell>
        </row>
        <row r="740">
          <cell r="A740" t="str">
            <v>HKD_HIBOR_3M_EOD</v>
          </cell>
          <cell r="C740">
            <v>45915</v>
          </cell>
          <cell r="E740">
            <v>2.05586989850658E-2</v>
          </cell>
        </row>
        <row r="741">
          <cell r="A741" t="str">
            <v>HKD_HIBOR_3M_EOD</v>
          </cell>
          <cell r="C741">
            <v>46644</v>
          </cell>
          <cell r="E741">
            <v>2.10613705447486E-2</v>
          </cell>
        </row>
        <row r="742">
          <cell r="A742" t="str">
            <v>HKD_HIBOR_3M_EOD</v>
          </cell>
          <cell r="C742">
            <v>47742</v>
          </cell>
          <cell r="E742">
            <v>2.2163223215300301E-2</v>
          </cell>
        </row>
        <row r="743">
          <cell r="A743" t="str">
            <v>HKD_HIBOR_6M_EOD</v>
          </cell>
          <cell r="C743">
            <v>42443</v>
          </cell>
          <cell r="E743">
            <v>5.6004728747527203E-3</v>
          </cell>
        </row>
        <row r="744">
          <cell r="A744" t="str">
            <v>HKD_HIBOR_6M_EOD</v>
          </cell>
          <cell r="C744">
            <v>42627</v>
          </cell>
          <cell r="E744">
            <v>7.8944822912429997E-3</v>
          </cell>
        </row>
        <row r="745">
          <cell r="A745" t="str">
            <v>HKD_HIBOR_6M_EOD</v>
          </cell>
          <cell r="C745">
            <v>42992</v>
          </cell>
          <cell r="E745">
            <v>1.06261270910642E-2</v>
          </cell>
        </row>
        <row r="746">
          <cell r="A746" t="str">
            <v>HKD_HIBOR_6M_EOD</v>
          </cell>
          <cell r="C746">
            <v>43357</v>
          </cell>
          <cell r="E746">
            <v>1.2818246675671E-2</v>
          </cell>
        </row>
        <row r="747">
          <cell r="A747" t="str">
            <v>HKD_HIBOR_6M_EOD</v>
          </cell>
          <cell r="C747">
            <v>43724</v>
          </cell>
          <cell r="E747">
            <v>1.48236877641428E-2</v>
          </cell>
        </row>
        <row r="748">
          <cell r="A748" t="str">
            <v>HKD_HIBOR_6M_EOD</v>
          </cell>
          <cell r="C748">
            <v>44088</v>
          </cell>
          <cell r="E748">
            <v>1.6313937161895099E-2</v>
          </cell>
        </row>
        <row r="749">
          <cell r="A749" t="str">
            <v>HKD_HIBOR_6M_EOD</v>
          </cell>
          <cell r="C749">
            <v>44818</v>
          </cell>
          <cell r="E749">
            <v>1.9067809075773198E-2</v>
          </cell>
        </row>
        <row r="750">
          <cell r="A750" t="str">
            <v>HKD_HIBOR_6M_EOD</v>
          </cell>
          <cell r="C750">
            <v>45915</v>
          </cell>
          <cell r="E750">
            <v>2.15422115557127E-2</v>
          </cell>
        </row>
        <row r="751">
          <cell r="A751" t="str">
            <v>HKD_HIBOR_6M_EOD</v>
          </cell>
          <cell r="C751">
            <v>46644</v>
          </cell>
          <cell r="E751">
            <v>2.2158098794476298E-2</v>
          </cell>
        </row>
        <row r="752">
          <cell r="A752" t="str">
            <v>HKD_HIBOR_6M_EOD</v>
          </cell>
          <cell r="C752">
            <v>47742</v>
          </cell>
          <cell r="E752">
            <v>2.3258357922526399E-2</v>
          </cell>
        </row>
        <row r="753">
          <cell r="A753" t="str">
            <v>HKD_HIBOR_EOD</v>
          </cell>
          <cell r="C753">
            <v>42262</v>
          </cell>
          <cell r="E753">
            <v>5.0159965543568005E-4</v>
          </cell>
        </row>
        <row r="754">
          <cell r="A754" t="str">
            <v>HKD_HIBOR_EOD</v>
          </cell>
          <cell r="C754">
            <v>42268</v>
          </cell>
          <cell r="E754">
            <v>9.2999170653954E-4</v>
          </cell>
        </row>
        <row r="755">
          <cell r="A755" t="str">
            <v>HKD_HIBOR_EOD</v>
          </cell>
          <cell r="C755">
            <v>42291</v>
          </cell>
          <cell r="E755">
            <v>2.4414550232325998E-3</v>
          </cell>
        </row>
        <row r="756">
          <cell r="A756" t="str">
            <v>HKD_HIBOR_EOD</v>
          </cell>
          <cell r="C756">
            <v>42324</v>
          </cell>
          <cell r="E756">
            <v>3.2166069124250699E-3</v>
          </cell>
        </row>
        <row r="757">
          <cell r="A757" t="str">
            <v>HKD_HIBOR_EOD</v>
          </cell>
          <cell r="C757">
            <v>42352</v>
          </cell>
          <cell r="E757">
            <v>3.9798248953432699E-3</v>
          </cell>
        </row>
        <row r="758">
          <cell r="A758" t="str">
            <v>HKD_HIBOR_EOD</v>
          </cell>
          <cell r="C758">
            <v>42443</v>
          </cell>
          <cell r="E758">
            <v>5.6004728747527203E-3</v>
          </cell>
        </row>
        <row r="759">
          <cell r="A759" t="str">
            <v>HKD_HIBOR_EOD</v>
          </cell>
          <cell r="C759">
            <v>42627</v>
          </cell>
          <cell r="E759">
            <v>6.3969427831825397E-3</v>
          </cell>
        </row>
        <row r="760">
          <cell r="A760" t="str">
            <v>HKD_HIBOR_EOD</v>
          </cell>
          <cell r="C760">
            <v>42992</v>
          </cell>
          <cell r="E760">
            <v>9.2310028517559092E-3</v>
          </cell>
        </row>
        <row r="761">
          <cell r="A761" t="str">
            <v>HKD_HIBOR_EOD</v>
          </cell>
          <cell r="C761">
            <v>43357</v>
          </cell>
          <cell r="E761">
            <v>1.1525154894586E-2</v>
          </cell>
        </row>
        <row r="762">
          <cell r="A762" t="str">
            <v>HKD_HIBOR_EOD</v>
          </cell>
          <cell r="C762">
            <v>43724</v>
          </cell>
          <cell r="E762">
            <v>1.3633046834842601E-2</v>
          </cell>
        </row>
        <row r="763">
          <cell r="A763" t="str">
            <v>HKD_HIBOR_EOD</v>
          </cell>
          <cell r="C763">
            <v>44088</v>
          </cell>
          <cell r="E763">
            <v>1.5226592487714999E-2</v>
          </cell>
        </row>
        <row r="764">
          <cell r="A764" t="str">
            <v>HKD_HIBOR_EOD</v>
          </cell>
          <cell r="C764">
            <v>44818</v>
          </cell>
          <cell r="E764">
            <v>1.8084727667035699E-2</v>
          </cell>
        </row>
        <row r="765">
          <cell r="A765" t="str">
            <v>HKD_HIBOR_EOD</v>
          </cell>
          <cell r="C765">
            <v>45915</v>
          </cell>
          <cell r="E765">
            <v>2.0557545894508401E-2</v>
          </cell>
        </row>
        <row r="766">
          <cell r="A766" t="str">
            <v>HKD_HIBOR_EOD</v>
          </cell>
          <cell r="C766">
            <v>46644</v>
          </cell>
          <cell r="E766">
            <v>2.10604998979925E-2</v>
          </cell>
        </row>
        <row r="767">
          <cell r="A767" t="str">
            <v>HKD_HIBOR_EOD</v>
          </cell>
          <cell r="C767">
            <v>47742</v>
          </cell>
          <cell r="E767">
            <v>2.2162527445113999E-2</v>
          </cell>
        </row>
        <row r="768">
          <cell r="A768" t="str">
            <v>HUF_BUBOR_3M_EOD</v>
          </cell>
          <cell r="C768">
            <v>42354</v>
          </cell>
          <cell r="E768">
            <v>1.37652415017983E-2</v>
          </cell>
        </row>
        <row r="769">
          <cell r="A769" t="str">
            <v>HUF_BUBOR_3M_EOD</v>
          </cell>
          <cell r="C769">
            <v>42445</v>
          </cell>
          <cell r="E769">
            <v>1.3540356435666E-2</v>
          </cell>
        </row>
        <row r="770">
          <cell r="A770" t="str">
            <v>HUF_BUBOR_3M_EOD</v>
          </cell>
          <cell r="C770">
            <v>42537</v>
          </cell>
          <cell r="E770">
            <v>1.3429982897745199E-2</v>
          </cell>
        </row>
        <row r="771">
          <cell r="A771" t="str">
            <v>HUF_BUBOR_3M_EOD</v>
          </cell>
          <cell r="C771">
            <v>42629</v>
          </cell>
          <cell r="E771">
            <v>1.34253207823347E-2</v>
          </cell>
        </row>
        <row r="772">
          <cell r="A772" t="str">
            <v>HUF_BUBOR_3M_EOD</v>
          </cell>
          <cell r="C772">
            <v>42996</v>
          </cell>
          <cell r="E772">
            <v>1.43310660951592E-2</v>
          </cell>
        </row>
        <row r="773">
          <cell r="A773" t="str">
            <v>HUF_BUBOR_3M_EOD</v>
          </cell>
          <cell r="C773">
            <v>43360</v>
          </cell>
          <cell r="E773">
            <v>1.62772954873379E-2</v>
          </cell>
        </row>
        <row r="774">
          <cell r="A774" t="str">
            <v>HUF_BUBOR_3M_EOD</v>
          </cell>
          <cell r="C774">
            <v>43724</v>
          </cell>
          <cell r="E774">
            <v>1.8766322451007102E-2</v>
          </cell>
        </row>
        <row r="775">
          <cell r="A775" t="str">
            <v>HUF_BUBOR_3M_EOD</v>
          </cell>
          <cell r="C775">
            <v>44090</v>
          </cell>
          <cell r="E775">
            <v>2.1540537449153799E-2</v>
          </cell>
        </row>
        <row r="776">
          <cell r="A776" t="str">
            <v>HUF_BUBOR_3M_EOD</v>
          </cell>
          <cell r="C776">
            <v>44455</v>
          </cell>
          <cell r="E776">
            <v>2.4228186403734999E-2</v>
          </cell>
        </row>
        <row r="777">
          <cell r="A777" t="str">
            <v>HUF_BUBOR_3M_EOD</v>
          </cell>
          <cell r="C777">
            <v>44820</v>
          </cell>
          <cell r="E777">
            <v>2.66290680219297E-2</v>
          </cell>
        </row>
        <row r="778">
          <cell r="A778" t="str">
            <v>HUF_BUBOR_3M_EOD</v>
          </cell>
          <cell r="C778">
            <v>45187</v>
          </cell>
          <cell r="E778">
            <v>2.8745673728368299E-2</v>
          </cell>
        </row>
        <row r="779">
          <cell r="A779" t="str">
            <v>HUF_BUBOR_3M_EOD</v>
          </cell>
          <cell r="C779">
            <v>45551</v>
          </cell>
          <cell r="E779">
            <v>3.0411990566437199E-2</v>
          </cell>
        </row>
        <row r="780">
          <cell r="A780" t="str">
            <v>HUF_BUBOR_3M_EOD</v>
          </cell>
          <cell r="C780">
            <v>45916</v>
          </cell>
          <cell r="E780">
            <v>3.17555183007001E-2</v>
          </cell>
        </row>
        <row r="781">
          <cell r="A781" t="str">
            <v>HUF_BUBOR_3M_EOD</v>
          </cell>
          <cell r="C781">
            <v>46646</v>
          </cell>
          <cell r="E781">
            <v>3.2670277088729702E-2</v>
          </cell>
        </row>
        <row r="782">
          <cell r="A782" t="str">
            <v>HUF_BUBOR_3M_EOD</v>
          </cell>
          <cell r="C782">
            <v>47742</v>
          </cell>
          <cell r="E782">
            <v>3.3242647553742601E-2</v>
          </cell>
        </row>
        <row r="783">
          <cell r="A783" t="str">
            <v>HUF_BUBOR_3M_EOD</v>
          </cell>
          <cell r="C783">
            <v>49569</v>
          </cell>
          <cell r="E783">
            <v>3.3547228555344602E-2</v>
          </cell>
        </row>
        <row r="784">
          <cell r="A784" t="str">
            <v>HUF_BUBOR_6M_EOD</v>
          </cell>
          <cell r="C784">
            <v>42445</v>
          </cell>
          <cell r="E784">
            <v>1.3842395936979E-2</v>
          </cell>
        </row>
        <row r="785">
          <cell r="A785" t="str">
            <v>HUF_BUBOR_6M_EOD</v>
          </cell>
          <cell r="C785">
            <v>42629</v>
          </cell>
          <cell r="E785">
            <v>1.36659216323641E-2</v>
          </cell>
        </row>
        <row r="786">
          <cell r="A786" t="str">
            <v>HUF_BUBOR_6M_EOD</v>
          </cell>
          <cell r="C786">
            <v>42810</v>
          </cell>
          <cell r="E786">
            <v>1.3939943567769701E-2</v>
          </cell>
        </row>
        <row r="787">
          <cell r="A787" t="str">
            <v>HUF_BUBOR_6M_EOD</v>
          </cell>
          <cell r="C787">
            <v>42996</v>
          </cell>
          <cell r="E787">
            <v>1.4399481722183799E-2</v>
          </cell>
        </row>
        <row r="788">
          <cell r="A788" t="str">
            <v>HUF_BUBOR_6M_EOD</v>
          </cell>
          <cell r="C788">
            <v>43360</v>
          </cell>
          <cell r="E788">
            <v>1.6192718751475502E-2</v>
          </cell>
        </row>
        <row r="789">
          <cell r="A789" t="str">
            <v>HUF_BUBOR_6M_EOD</v>
          </cell>
          <cell r="C789">
            <v>43724</v>
          </cell>
          <cell r="E789">
            <v>1.85593250041774E-2</v>
          </cell>
        </row>
        <row r="790">
          <cell r="A790" t="str">
            <v>HUF_BUBOR_6M_EOD</v>
          </cell>
          <cell r="C790">
            <v>44090</v>
          </cell>
          <cell r="E790">
            <v>2.1263486188533898E-2</v>
          </cell>
        </row>
        <row r="791">
          <cell r="A791" t="str">
            <v>HUF_BUBOR_6M_EOD</v>
          </cell>
          <cell r="C791">
            <v>44455</v>
          </cell>
          <cell r="E791">
            <v>2.3953370648379099E-2</v>
          </cell>
        </row>
        <row r="792">
          <cell r="A792" t="str">
            <v>HUF_BUBOR_6M_EOD</v>
          </cell>
          <cell r="C792">
            <v>44820</v>
          </cell>
          <cell r="E792">
            <v>2.63667059456884E-2</v>
          </cell>
        </row>
        <row r="793">
          <cell r="A793" t="str">
            <v>HUF_BUBOR_6M_EOD</v>
          </cell>
          <cell r="C793">
            <v>45187</v>
          </cell>
          <cell r="E793">
            <v>2.8495547695851501E-2</v>
          </cell>
        </row>
        <row r="794">
          <cell r="A794" t="str">
            <v>HUF_BUBOR_6M_EOD</v>
          </cell>
          <cell r="C794">
            <v>45551</v>
          </cell>
          <cell r="E794">
            <v>3.0163046447789801E-2</v>
          </cell>
        </row>
        <row r="795">
          <cell r="A795" t="str">
            <v>HUF_BUBOR_6M_EOD</v>
          </cell>
          <cell r="C795">
            <v>45916</v>
          </cell>
          <cell r="E795">
            <v>3.1521037977663501E-2</v>
          </cell>
        </row>
        <row r="796">
          <cell r="A796" t="str">
            <v>HUF_BUBOR_6M_EOD</v>
          </cell>
          <cell r="C796">
            <v>46646</v>
          </cell>
          <cell r="E796">
            <v>3.2447735022691999E-2</v>
          </cell>
        </row>
        <row r="797">
          <cell r="A797" t="str">
            <v>HUF_BUBOR_6M_EOD</v>
          </cell>
          <cell r="C797">
            <v>47742</v>
          </cell>
          <cell r="E797">
            <v>3.3057117730396199E-2</v>
          </cell>
        </row>
        <row r="798">
          <cell r="A798" t="str">
            <v>HUF_BUBOR_6M_EOD</v>
          </cell>
          <cell r="C798">
            <v>49569</v>
          </cell>
          <cell r="E798">
            <v>3.34121342065795E-2</v>
          </cell>
        </row>
        <row r="799">
          <cell r="A799" t="str">
            <v>HUF_BUBOR_EOD</v>
          </cell>
          <cell r="C799">
            <v>42262</v>
          </cell>
          <cell r="E799">
            <v>2.35214643165307E-2</v>
          </cell>
        </row>
        <row r="800">
          <cell r="A800" t="str">
            <v>HUF_BUBOR_EOD</v>
          </cell>
          <cell r="C800">
            <v>42263</v>
          </cell>
          <cell r="E800">
            <v>2.3521464316519702E-2</v>
          </cell>
        </row>
        <row r="801">
          <cell r="A801" t="str">
            <v>HUF_BUBOR_EOD</v>
          </cell>
          <cell r="C801">
            <v>42270</v>
          </cell>
          <cell r="E801">
            <v>1.5950265635778098E-2</v>
          </cell>
        </row>
        <row r="802">
          <cell r="A802" t="str">
            <v>HUF_BUBOR_EOD</v>
          </cell>
          <cell r="C802">
            <v>42293</v>
          </cell>
          <cell r="E802">
            <v>1.4294910161152599E-2</v>
          </cell>
        </row>
        <row r="803">
          <cell r="A803" t="str">
            <v>HUF_BUBOR_EOD</v>
          </cell>
          <cell r="C803">
            <v>42324</v>
          </cell>
          <cell r="E803">
            <v>1.39845543283664E-2</v>
          </cell>
        </row>
        <row r="804">
          <cell r="A804" t="str">
            <v>HUF_BUBOR_EOD</v>
          </cell>
          <cell r="C804">
            <v>42354</v>
          </cell>
          <cell r="E804">
            <v>1.3975052745125499E-2</v>
          </cell>
        </row>
        <row r="805">
          <cell r="A805" t="str">
            <v>HUF_BUBOR_EOD</v>
          </cell>
          <cell r="C805">
            <v>42445</v>
          </cell>
          <cell r="E805">
            <v>1.36464023358262E-2</v>
          </cell>
        </row>
        <row r="806">
          <cell r="A806" t="str">
            <v>HUF_BUBOR_EOD</v>
          </cell>
          <cell r="C806">
            <v>42537</v>
          </cell>
          <cell r="E806">
            <v>1.3500680164518501E-2</v>
          </cell>
        </row>
        <row r="807">
          <cell r="A807" t="str">
            <v>HUF_BUBOR_EOD</v>
          </cell>
          <cell r="C807">
            <v>42629</v>
          </cell>
          <cell r="E807">
            <v>1.34783437324146E-2</v>
          </cell>
        </row>
        <row r="808">
          <cell r="A808" t="str">
            <v>HUF_BUBOR_EOD</v>
          </cell>
          <cell r="C808">
            <v>42996</v>
          </cell>
          <cell r="E808">
            <v>1.4427330901912E-2</v>
          </cell>
        </row>
        <row r="809">
          <cell r="A809" t="str">
            <v>HUF_BUBOR_EOD</v>
          </cell>
          <cell r="C809">
            <v>43360</v>
          </cell>
          <cell r="E809">
            <v>1.62162652903283E-2</v>
          </cell>
        </row>
        <row r="810">
          <cell r="A810" t="str">
            <v>HUF_BUBOR_EOD</v>
          </cell>
          <cell r="C810">
            <v>43724</v>
          </cell>
          <cell r="E810">
            <v>1.8580609302284098E-2</v>
          </cell>
        </row>
        <row r="811">
          <cell r="A811" t="str">
            <v>HUF_BUBOR_EOD</v>
          </cell>
          <cell r="C811">
            <v>44090</v>
          </cell>
          <cell r="E811">
            <v>2.1280508033956501E-2</v>
          </cell>
        </row>
        <row r="812">
          <cell r="A812" t="str">
            <v>HUF_BUBOR_EOD</v>
          </cell>
          <cell r="C812">
            <v>44455</v>
          </cell>
          <cell r="E812">
            <v>2.3967558583271299E-2</v>
          </cell>
        </row>
        <row r="813">
          <cell r="A813" t="str">
            <v>HUF_BUBOR_EOD</v>
          </cell>
          <cell r="C813">
            <v>44820</v>
          </cell>
          <cell r="E813">
            <v>2.6378868780881699E-2</v>
          </cell>
        </row>
        <row r="814">
          <cell r="A814" t="str">
            <v>HUF_BUBOR_EOD</v>
          </cell>
          <cell r="C814">
            <v>45187</v>
          </cell>
          <cell r="E814">
            <v>2.8506183977558899E-2</v>
          </cell>
        </row>
        <row r="815">
          <cell r="A815" t="str">
            <v>HUF_BUBOR_EOD</v>
          </cell>
          <cell r="C815">
            <v>45551</v>
          </cell>
          <cell r="E815">
            <v>3.01716141328503E-2</v>
          </cell>
        </row>
        <row r="816">
          <cell r="A816" t="str">
            <v>HUF_BUBOR_EOD</v>
          </cell>
          <cell r="C816">
            <v>45916</v>
          </cell>
          <cell r="E816">
            <v>3.1526653206057201E-2</v>
          </cell>
        </row>
        <row r="817">
          <cell r="A817" t="str">
            <v>HUF_BUBOR_EOD</v>
          </cell>
          <cell r="C817">
            <v>46646</v>
          </cell>
          <cell r="E817">
            <v>3.2452413654299898E-2</v>
          </cell>
        </row>
        <row r="818">
          <cell r="A818" t="str">
            <v>HUF_BUBOR_EOD</v>
          </cell>
          <cell r="C818">
            <v>47742</v>
          </cell>
          <cell r="E818">
            <v>3.3060469320222198E-2</v>
          </cell>
        </row>
        <row r="819">
          <cell r="A819" t="str">
            <v>HUF_BUBOR_EOD</v>
          </cell>
          <cell r="C819">
            <v>49569</v>
          </cell>
          <cell r="E819">
            <v>3.3414417362728599E-2</v>
          </cell>
        </row>
        <row r="820">
          <cell r="A820" t="str">
            <v>JPY_LIBOR_1M_EOD</v>
          </cell>
          <cell r="C820">
            <v>42293</v>
          </cell>
          <cell r="E820">
            <v>5.0115495614595003E-4</v>
          </cell>
        </row>
        <row r="821">
          <cell r="A821" t="str">
            <v>JPY_LIBOR_1M_EOD</v>
          </cell>
          <cell r="C821">
            <v>42324</v>
          </cell>
          <cell r="E821">
            <v>5.6809097108415996E-4</v>
          </cell>
        </row>
        <row r="822">
          <cell r="A822" t="str">
            <v>JPY_LIBOR_1M_EOD</v>
          </cell>
          <cell r="C822">
            <v>42354</v>
          </cell>
          <cell r="E822">
            <v>5.4398391458835996E-4</v>
          </cell>
        </row>
        <row r="823">
          <cell r="A823" t="str">
            <v>JPY_LIBOR_1M_EOD</v>
          </cell>
          <cell r="C823">
            <v>42445</v>
          </cell>
          <cell r="E823">
            <v>5.3816847122573996E-4</v>
          </cell>
        </row>
        <row r="824">
          <cell r="A824" t="str">
            <v>JPY_LIBOR_1M_EOD</v>
          </cell>
          <cell r="C824">
            <v>42537</v>
          </cell>
          <cell r="E824">
            <v>5.3198804119971004E-4</v>
          </cell>
        </row>
        <row r="825">
          <cell r="A825" t="str">
            <v>JPY_LIBOR_1M_EOD</v>
          </cell>
          <cell r="C825">
            <v>42629</v>
          </cell>
          <cell r="E825">
            <v>5.2597676872463998E-4</v>
          </cell>
        </row>
        <row r="826">
          <cell r="A826" t="str">
            <v>JPY_LIBOR_1M_EOD</v>
          </cell>
          <cell r="C826">
            <v>42997</v>
          </cell>
          <cell r="E826">
            <v>4.5014568074935001E-4</v>
          </cell>
        </row>
        <row r="827">
          <cell r="A827" t="str">
            <v>JPY_LIBOR_1M_EOD</v>
          </cell>
          <cell r="C827">
            <v>43361</v>
          </cell>
          <cell r="E827">
            <v>5.3740367975602002E-4</v>
          </cell>
        </row>
        <row r="828">
          <cell r="A828" t="str">
            <v>JPY_LIBOR_1M_EOD</v>
          </cell>
          <cell r="C828">
            <v>43725</v>
          </cell>
          <cell r="E828">
            <v>8.2964080791283004E-4</v>
          </cell>
        </row>
        <row r="829">
          <cell r="A829" t="str">
            <v>JPY_LIBOR_1M_EOD</v>
          </cell>
          <cell r="C829">
            <v>44090</v>
          </cell>
          <cell r="E829">
            <v>1.27460678055104E-3</v>
          </cell>
        </row>
        <row r="830">
          <cell r="A830" t="str">
            <v>JPY_LIBOR_1M_EOD</v>
          </cell>
          <cell r="C830">
            <v>44455</v>
          </cell>
          <cell r="E830">
            <v>1.85082424679042E-3</v>
          </cell>
        </row>
        <row r="831">
          <cell r="A831" t="str">
            <v>JPY_LIBOR_1M_EOD</v>
          </cell>
          <cell r="C831">
            <v>44820</v>
          </cell>
          <cell r="E831">
            <v>2.4926515382681798E-3</v>
          </cell>
        </row>
        <row r="832">
          <cell r="A832" t="str">
            <v>JPY_LIBOR_1M_EOD</v>
          </cell>
          <cell r="C832">
            <v>45188</v>
          </cell>
          <cell r="E832">
            <v>3.1868161150327098E-3</v>
          </cell>
        </row>
        <row r="833">
          <cell r="A833" t="str">
            <v>JPY_LIBOR_1M_EOD</v>
          </cell>
          <cell r="C833">
            <v>45552</v>
          </cell>
          <cell r="E833">
            <v>3.87116136229967E-3</v>
          </cell>
        </row>
        <row r="834">
          <cell r="A834" t="str">
            <v>JPY_LIBOR_1M_EOD</v>
          </cell>
          <cell r="C834">
            <v>45916</v>
          </cell>
          <cell r="E834">
            <v>4.5972480853522096E-3</v>
          </cell>
        </row>
        <row r="835">
          <cell r="A835" t="str">
            <v>JPY_LIBOR_1M_EOD</v>
          </cell>
          <cell r="C835">
            <v>46646</v>
          </cell>
          <cell r="E835">
            <v>6.0889150220653802E-3</v>
          </cell>
        </row>
        <row r="836">
          <cell r="A836" t="str">
            <v>JPY_LIBOR_1M_EOD</v>
          </cell>
          <cell r="C836">
            <v>47743</v>
          </cell>
          <cell r="E836">
            <v>8.3908950601078707E-3</v>
          </cell>
        </row>
        <row r="837">
          <cell r="A837" t="str">
            <v>JPY_LIBOR_1M_EOD</v>
          </cell>
          <cell r="C837">
            <v>49570</v>
          </cell>
          <cell r="E837">
            <v>1.14330217487047E-2</v>
          </cell>
        </row>
        <row r="838">
          <cell r="A838" t="str">
            <v>JPY_LIBOR_1M_EOD</v>
          </cell>
          <cell r="C838">
            <v>51397</v>
          </cell>
          <cell r="E838">
            <v>1.3175452032577801E-2</v>
          </cell>
        </row>
        <row r="839">
          <cell r="A839" t="str">
            <v>JPY_LIBOR_1M_EOD</v>
          </cell>
          <cell r="C839">
            <v>53224</v>
          </cell>
          <cell r="E839">
            <v>1.4150246059191299E-2</v>
          </cell>
        </row>
        <row r="840">
          <cell r="A840" t="str">
            <v>JPY_LIBOR_1M_EOD</v>
          </cell>
          <cell r="C840">
            <v>56873</v>
          </cell>
          <cell r="E840">
            <v>1.5691763847124E-2</v>
          </cell>
        </row>
        <row r="841">
          <cell r="A841" t="str">
            <v>JPY_LIBOR_3M_EOD</v>
          </cell>
          <cell r="C841">
            <v>42354</v>
          </cell>
          <cell r="E841">
            <v>8.4721746177982005E-4</v>
          </cell>
        </row>
        <row r="842">
          <cell r="A842" t="str">
            <v>JPY_LIBOR_3M_EOD</v>
          </cell>
          <cell r="C842">
            <v>42387</v>
          </cell>
          <cell r="E842">
            <v>8.6748210835910005E-4</v>
          </cell>
        </row>
        <row r="843">
          <cell r="A843" t="str">
            <v>JPY_LIBOR_3M_EOD</v>
          </cell>
          <cell r="C843">
            <v>42416</v>
          </cell>
          <cell r="E843">
            <v>8.4438905750558999E-4</v>
          </cell>
        </row>
        <row r="844">
          <cell r="A844" t="str">
            <v>JPY_LIBOR_3M_EOD</v>
          </cell>
          <cell r="C844">
            <v>42445</v>
          </cell>
          <cell r="E844">
            <v>8.3767548982831004E-4</v>
          </cell>
        </row>
        <row r="845">
          <cell r="A845" t="str">
            <v>JPY_LIBOR_3M_EOD</v>
          </cell>
          <cell r="C845">
            <v>42478</v>
          </cell>
          <cell r="E845">
            <v>8.4115143536319997E-4</v>
          </cell>
        </row>
        <row r="846">
          <cell r="A846" t="str">
            <v>JPY_LIBOR_3M_EOD</v>
          </cell>
          <cell r="C846">
            <v>42506</v>
          </cell>
          <cell r="E846">
            <v>8.1584324016585998E-4</v>
          </cell>
        </row>
        <row r="847">
          <cell r="A847" t="str">
            <v>JPY_LIBOR_3M_EOD</v>
          </cell>
          <cell r="C847">
            <v>42537</v>
          </cell>
          <cell r="E847">
            <v>8.1330616864028996E-4</v>
          </cell>
        </row>
        <row r="848">
          <cell r="A848" t="str">
            <v>JPY_LIBOR_3M_EOD</v>
          </cell>
          <cell r="C848">
            <v>42570</v>
          </cell>
          <cell r="E848">
            <v>8.0773599638138004E-4</v>
          </cell>
        </row>
        <row r="849">
          <cell r="A849" t="str">
            <v>JPY_LIBOR_3M_EOD</v>
          </cell>
          <cell r="C849">
            <v>42598</v>
          </cell>
          <cell r="E849">
            <v>7.8851562282990998E-4</v>
          </cell>
        </row>
        <row r="850">
          <cell r="A850" t="str">
            <v>JPY_LIBOR_3M_EOD</v>
          </cell>
          <cell r="C850">
            <v>42629</v>
          </cell>
          <cell r="E850">
            <v>7.9056214477878995E-4</v>
          </cell>
        </row>
        <row r="851">
          <cell r="A851" t="str">
            <v>JPY_LIBOR_3M_EOD</v>
          </cell>
          <cell r="C851">
            <v>42997</v>
          </cell>
          <cell r="E851">
            <v>7.2520931277471996E-4</v>
          </cell>
        </row>
        <row r="852">
          <cell r="A852" t="str">
            <v>JPY_LIBOR_3M_EOD</v>
          </cell>
          <cell r="C852">
            <v>43361</v>
          </cell>
          <cell r="E852">
            <v>7.7497764838193E-4</v>
          </cell>
        </row>
        <row r="853">
          <cell r="A853" t="str">
            <v>JPY_LIBOR_3M_EOD</v>
          </cell>
          <cell r="C853">
            <v>43725</v>
          </cell>
          <cell r="E853">
            <v>1.0671424564208201E-3</v>
          </cell>
        </row>
        <row r="854">
          <cell r="A854" t="str">
            <v>JPY_LIBOR_3M_EOD</v>
          </cell>
          <cell r="C854">
            <v>44090</v>
          </cell>
          <cell r="E854">
            <v>1.5249622013445601E-3</v>
          </cell>
        </row>
        <row r="855">
          <cell r="A855" t="str">
            <v>JPY_LIBOR_3M_EOD</v>
          </cell>
          <cell r="C855">
            <v>44455</v>
          </cell>
          <cell r="E855">
            <v>2.1010713226147799E-3</v>
          </cell>
        </row>
        <row r="856">
          <cell r="A856" t="str">
            <v>JPY_LIBOR_3M_EOD</v>
          </cell>
          <cell r="C856">
            <v>44820</v>
          </cell>
          <cell r="E856">
            <v>2.7429468158075201E-3</v>
          </cell>
        </row>
        <row r="857">
          <cell r="A857" t="str">
            <v>JPY_LIBOR_3M_EOD</v>
          </cell>
          <cell r="C857">
            <v>45188</v>
          </cell>
          <cell r="E857">
            <v>3.4243478680295301E-3</v>
          </cell>
        </row>
        <row r="858">
          <cell r="A858" t="str">
            <v>JPY_LIBOR_3M_EOD</v>
          </cell>
          <cell r="C858">
            <v>45552</v>
          </cell>
          <cell r="E858">
            <v>4.1212437417363903E-3</v>
          </cell>
        </row>
        <row r="859">
          <cell r="A859" t="str">
            <v>JPY_LIBOR_3M_EOD</v>
          </cell>
          <cell r="C859">
            <v>45916</v>
          </cell>
          <cell r="E859">
            <v>4.8472085402501601E-3</v>
          </cell>
        </row>
        <row r="860">
          <cell r="A860" t="str">
            <v>JPY_LIBOR_3M_EOD</v>
          </cell>
          <cell r="C860">
            <v>46646</v>
          </cell>
          <cell r="E860">
            <v>6.3617890171269696E-3</v>
          </cell>
        </row>
        <row r="861">
          <cell r="A861" t="str">
            <v>JPY_LIBOR_3M_EOD</v>
          </cell>
          <cell r="C861">
            <v>47743</v>
          </cell>
          <cell r="E861">
            <v>8.6393316033437102E-3</v>
          </cell>
        </row>
        <row r="862">
          <cell r="A862" t="str">
            <v>JPY_LIBOR_3M_EOD</v>
          </cell>
          <cell r="C862">
            <v>49570</v>
          </cell>
          <cell r="E862">
            <v>1.1653496135553901E-2</v>
          </cell>
        </row>
        <row r="863">
          <cell r="A863" t="str">
            <v>JPY_LIBOR_3M_EOD</v>
          </cell>
          <cell r="C863">
            <v>51397</v>
          </cell>
          <cell r="E863">
            <v>1.3381590669107201E-2</v>
          </cell>
        </row>
        <row r="864">
          <cell r="A864" t="str">
            <v>JPY_LIBOR_3M_EOD</v>
          </cell>
          <cell r="C864">
            <v>53224</v>
          </cell>
          <cell r="E864">
            <v>1.4341501638313299E-2</v>
          </cell>
        </row>
        <row r="865">
          <cell r="A865" t="str">
            <v>JPY_LIBOR_3M_EOD</v>
          </cell>
          <cell r="C865">
            <v>56873</v>
          </cell>
          <cell r="E865">
            <v>1.5884457035888099E-2</v>
          </cell>
        </row>
        <row r="866">
          <cell r="A866" t="str">
            <v>JPY_LIBOR_6M_EOD</v>
          </cell>
          <cell r="C866">
            <v>42445</v>
          </cell>
          <cell r="E866">
            <v>1.2756747476222899E-3</v>
          </cell>
        </row>
        <row r="867">
          <cell r="A867" t="str">
            <v>JPY_LIBOR_6M_EOD</v>
          </cell>
          <cell r="C867">
            <v>42478</v>
          </cell>
          <cell r="E867">
            <v>1.24664455849889E-3</v>
          </cell>
        </row>
        <row r="868">
          <cell r="A868" t="str">
            <v>JPY_LIBOR_6M_EOD</v>
          </cell>
          <cell r="C868">
            <v>42506</v>
          </cell>
          <cell r="E868">
            <v>1.19844617033884E-3</v>
          </cell>
        </row>
        <row r="869">
          <cell r="A869" t="str">
            <v>JPY_LIBOR_6M_EOD</v>
          </cell>
          <cell r="C869">
            <v>42537</v>
          </cell>
          <cell r="E869">
            <v>1.17785228281715E-3</v>
          </cell>
        </row>
        <row r="870">
          <cell r="A870" t="str">
            <v>JPY_LIBOR_6M_EOD</v>
          </cell>
          <cell r="C870">
            <v>42570</v>
          </cell>
          <cell r="E870">
            <v>1.1618938138502101E-3</v>
          </cell>
        </row>
        <row r="871">
          <cell r="A871" t="str">
            <v>JPY_LIBOR_6M_EOD</v>
          </cell>
          <cell r="C871">
            <v>42598</v>
          </cell>
          <cell r="E871">
            <v>1.14783848405417E-3</v>
          </cell>
        </row>
        <row r="872">
          <cell r="A872" t="str">
            <v>JPY_LIBOR_6M_EOD</v>
          </cell>
          <cell r="C872">
            <v>42629</v>
          </cell>
          <cell r="E872">
            <v>1.1509858580898899E-3</v>
          </cell>
        </row>
        <row r="873">
          <cell r="A873" t="str">
            <v>JPY_LIBOR_6M_EOD</v>
          </cell>
          <cell r="C873">
            <v>42997</v>
          </cell>
          <cell r="E873">
            <v>1.0503032592312099E-3</v>
          </cell>
        </row>
        <row r="874">
          <cell r="A874" t="str">
            <v>JPY_LIBOR_6M_EOD</v>
          </cell>
          <cell r="C874">
            <v>43361</v>
          </cell>
          <cell r="E874">
            <v>1.1497829326110099E-3</v>
          </cell>
        </row>
        <row r="875">
          <cell r="A875" t="str">
            <v>JPY_LIBOR_6M_EOD</v>
          </cell>
          <cell r="C875">
            <v>43725</v>
          </cell>
          <cell r="E875">
            <v>1.4663691850424301E-3</v>
          </cell>
        </row>
        <row r="876">
          <cell r="A876" t="str">
            <v>JPY_LIBOR_6M_EOD</v>
          </cell>
          <cell r="C876">
            <v>44090</v>
          </cell>
          <cell r="E876">
            <v>1.9490693838169299E-3</v>
          </cell>
        </row>
        <row r="877">
          <cell r="A877" t="str">
            <v>JPY_LIBOR_6M_EOD</v>
          </cell>
          <cell r="C877">
            <v>44455</v>
          </cell>
          <cell r="E877">
            <v>2.5501004219512101E-3</v>
          </cell>
        </row>
        <row r="878">
          <cell r="A878" t="str">
            <v>JPY_LIBOR_6M_EOD</v>
          </cell>
          <cell r="C878">
            <v>44820</v>
          </cell>
          <cell r="E878">
            <v>3.2169014403490999E-3</v>
          </cell>
        </row>
        <row r="879">
          <cell r="A879" t="str">
            <v>JPY_LIBOR_6M_EOD</v>
          </cell>
          <cell r="C879">
            <v>45188</v>
          </cell>
          <cell r="E879">
            <v>3.9232616654081703E-3</v>
          </cell>
        </row>
        <row r="880">
          <cell r="A880" t="str">
            <v>JPY_LIBOR_6M_EOD</v>
          </cell>
          <cell r="C880">
            <v>45552</v>
          </cell>
          <cell r="E880">
            <v>4.6449836349744499E-3</v>
          </cell>
        </row>
        <row r="881">
          <cell r="A881" t="str">
            <v>JPY_LIBOR_6M_EOD</v>
          </cell>
          <cell r="C881">
            <v>45916</v>
          </cell>
          <cell r="E881">
            <v>5.3960877761045902E-3</v>
          </cell>
        </row>
        <row r="882">
          <cell r="A882" t="str">
            <v>JPY_LIBOR_6M_EOD</v>
          </cell>
          <cell r="C882">
            <v>46646</v>
          </cell>
          <cell r="E882">
            <v>6.8994605596832204E-3</v>
          </cell>
        </row>
        <row r="883">
          <cell r="A883" t="str">
            <v>JPY_LIBOR_6M_EOD</v>
          </cell>
          <cell r="C883">
            <v>47743</v>
          </cell>
          <cell r="E883">
            <v>9.1605244969027305E-3</v>
          </cell>
        </row>
        <row r="884">
          <cell r="A884" t="str">
            <v>JPY_LIBOR_6M_EOD</v>
          </cell>
          <cell r="C884">
            <v>49570</v>
          </cell>
          <cell r="E884">
            <v>1.2146027834472699E-2</v>
          </cell>
        </row>
        <row r="885">
          <cell r="A885" t="str">
            <v>JPY_LIBOR_6M_EOD</v>
          </cell>
          <cell r="C885">
            <v>51397</v>
          </cell>
          <cell r="E885">
            <v>1.38301322324103E-2</v>
          </cell>
        </row>
        <row r="886">
          <cell r="A886" t="str">
            <v>JPY_LIBOR_6M_EOD</v>
          </cell>
          <cell r="C886">
            <v>53224</v>
          </cell>
          <cell r="E886">
            <v>1.4744935961626E-2</v>
          </cell>
        </row>
        <row r="887">
          <cell r="A887" t="str">
            <v>JPY_LIBOR_6M_EOD</v>
          </cell>
          <cell r="C887">
            <v>56873</v>
          </cell>
          <cell r="E887">
            <v>1.62913700484957E-2</v>
          </cell>
        </row>
        <row r="888">
          <cell r="A888" t="str">
            <v>JPY_LIBOR_EOD</v>
          </cell>
          <cell r="C888">
            <v>42262</v>
          </cell>
          <cell r="E888">
            <v>2.0997632848955E-4</v>
          </cell>
        </row>
        <row r="889">
          <cell r="A889" t="str">
            <v>JPY_LIBOR_EOD</v>
          </cell>
          <cell r="C889">
            <v>42263</v>
          </cell>
          <cell r="E889">
            <v>2.0997632852937001E-4</v>
          </cell>
        </row>
        <row r="890">
          <cell r="A890" t="str">
            <v>JPY_LIBOR_EOD</v>
          </cell>
          <cell r="C890">
            <v>42271</v>
          </cell>
          <cell r="E890">
            <v>2.6797012174412999E-4</v>
          </cell>
        </row>
        <row r="891">
          <cell r="A891" t="str">
            <v>JPY_LIBOR_EOD</v>
          </cell>
          <cell r="C891">
            <v>42293</v>
          </cell>
          <cell r="E891">
            <v>4.8295629191854998E-4</v>
          </cell>
        </row>
        <row r="892">
          <cell r="A892" t="str">
            <v>JPY_LIBOR_EOD</v>
          </cell>
          <cell r="C892">
            <v>42324</v>
          </cell>
          <cell r="E892">
            <v>7.2885901901379997E-4</v>
          </cell>
        </row>
        <row r="893">
          <cell r="A893" t="str">
            <v>JPY_LIBOR_EOD</v>
          </cell>
          <cell r="C893">
            <v>42354</v>
          </cell>
          <cell r="E893">
            <v>8.3351335138670004E-4</v>
          </cell>
        </row>
        <row r="894">
          <cell r="A894" t="str">
            <v>JPY_LIBOR_EOD</v>
          </cell>
          <cell r="C894">
            <v>42445</v>
          </cell>
          <cell r="E894">
            <v>1.2640910691535201E-3</v>
          </cell>
        </row>
        <row r="895">
          <cell r="A895" t="str">
            <v>JPY_LIBOR_EOD</v>
          </cell>
          <cell r="C895">
            <v>42629</v>
          </cell>
          <cell r="E895">
            <v>1.1459177725376901E-3</v>
          </cell>
        </row>
        <row r="896">
          <cell r="A896" t="str">
            <v>JPY_LIBOR_EOD</v>
          </cell>
          <cell r="C896">
            <v>42997</v>
          </cell>
          <cell r="E896">
            <v>1.0473653163261801E-3</v>
          </cell>
        </row>
        <row r="897">
          <cell r="A897" t="str">
            <v>JPY_LIBOR_EOD</v>
          </cell>
          <cell r="C897">
            <v>43361</v>
          </cell>
          <cell r="E897">
            <v>1.1480247608574401E-3</v>
          </cell>
        </row>
        <row r="898">
          <cell r="A898" t="str">
            <v>JPY_LIBOR_EOD</v>
          </cell>
          <cell r="C898">
            <v>43725</v>
          </cell>
          <cell r="E898">
            <v>1.4660214687160101E-3</v>
          </cell>
        </row>
        <row r="899">
          <cell r="A899" t="str">
            <v>JPY_LIBOR_EOD</v>
          </cell>
          <cell r="C899">
            <v>44090</v>
          </cell>
          <cell r="E899">
            <v>1.94988608350504E-3</v>
          </cell>
        </row>
        <row r="900">
          <cell r="A900" t="str">
            <v>JPY_LIBOR_EOD</v>
          </cell>
          <cell r="C900">
            <v>44455</v>
          </cell>
          <cell r="E900">
            <v>2.5524864058954198E-3</v>
          </cell>
        </row>
        <row r="901">
          <cell r="A901" t="str">
            <v>JPY_LIBOR_EOD</v>
          </cell>
          <cell r="C901">
            <v>44820</v>
          </cell>
          <cell r="E901">
            <v>3.2214904112964999E-3</v>
          </cell>
        </row>
        <row r="902">
          <cell r="A902" t="str">
            <v>JPY_LIBOR_EOD</v>
          </cell>
          <cell r="C902">
            <v>45188</v>
          </cell>
          <cell r="E902">
            <v>3.9307458144164304E-3</v>
          </cell>
        </row>
        <row r="903">
          <cell r="A903" t="str">
            <v>JPY_LIBOR_EOD</v>
          </cell>
          <cell r="C903">
            <v>45552</v>
          </cell>
          <cell r="E903">
            <v>4.65639776112871E-3</v>
          </cell>
        </row>
        <row r="904">
          <cell r="A904" t="str">
            <v>JPY_LIBOR_EOD</v>
          </cell>
          <cell r="C904">
            <v>45916</v>
          </cell>
          <cell r="E904">
            <v>5.4120912807571796E-3</v>
          </cell>
        </row>
        <row r="905">
          <cell r="A905" t="str">
            <v>JPY_LIBOR_EOD</v>
          </cell>
          <cell r="C905">
            <v>46646</v>
          </cell>
          <cell r="E905">
            <v>6.9263808560187197E-3</v>
          </cell>
        </row>
        <row r="906">
          <cell r="A906" t="str">
            <v>JPY_LIBOR_EOD</v>
          </cell>
          <cell r="C906">
            <v>47743</v>
          </cell>
          <cell r="E906">
            <v>9.2073102326987906E-3</v>
          </cell>
        </row>
        <row r="907">
          <cell r="A907" t="str">
            <v>JPY_LIBOR_EOD</v>
          </cell>
          <cell r="C907">
            <v>49570</v>
          </cell>
          <cell r="E907">
            <v>1.22239913799101E-2</v>
          </cell>
        </row>
        <row r="908">
          <cell r="A908" t="str">
            <v>JPY_LIBOR_EOD</v>
          </cell>
          <cell r="C908">
            <v>51397</v>
          </cell>
          <cell r="E908">
            <v>1.39258573231374E-2</v>
          </cell>
        </row>
        <row r="909">
          <cell r="A909" t="str">
            <v>JPY_LIBOR_EOD</v>
          </cell>
          <cell r="C909">
            <v>53224</v>
          </cell>
          <cell r="E909">
            <v>1.48483971272351E-2</v>
          </cell>
        </row>
        <row r="910">
          <cell r="A910" t="str">
            <v>JPY_LIBOR_EOD</v>
          </cell>
          <cell r="C910">
            <v>56873</v>
          </cell>
          <cell r="E910">
            <v>1.6420950133975699E-2</v>
          </cell>
        </row>
        <row r="911">
          <cell r="A911" t="str">
            <v>JPY_TONA_EOD</v>
          </cell>
          <cell r="C911">
            <v>42262</v>
          </cell>
          <cell r="E911">
            <v>7.5999920875011E-4</v>
          </cell>
        </row>
        <row r="912">
          <cell r="A912" t="str">
            <v>JPY_TONA_EOD</v>
          </cell>
          <cell r="C912">
            <v>42263</v>
          </cell>
          <cell r="E912">
            <v>7.5999920871991995E-4</v>
          </cell>
        </row>
        <row r="913">
          <cell r="A913" t="str">
            <v>JPY_TONA_EOD</v>
          </cell>
          <cell r="C913">
            <v>42271</v>
          </cell>
          <cell r="E913">
            <v>7.0719161928798995E-4</v>
          </cell>
        </row>
        <row r="914">
          <cell r="A914" t="str">
            <v>JPY_TONA_EOD</v>
          </cell>
          <cell r="C914">
            <v>42277</v>
          </cell>
          <cell r="E914">
            <v>6.9917502542137997E-4</v>
          </cell>
        </row>
        <row r="915">
          <cell r="A915" t="str">
            <v>JPY_TONA_EOD</v>
          </cell>
          <cell r="C915">
            <v>42284</v>
          </cell>
          <cell r="E915">
            <v>6.9379186473089E-4</v>
          </cell>
        </row>
        <row r="916">
          <cell r="A916" t="str">
            <v>JPY_TONA_EOD</v>
          </cell>
          <cell r="C916">
            <v>42293</v>
          </cell>
          <cell r="E916">
            <v>7.0371701115589996E-4</v>
          </cell>
        </row>
        <row r="917">
          <cell r="A917" t="str">
            <v>JPY_TONA_EOD</v>
          </cell>
          <cell r="C917">
            <v>42324</v>
          </cell>
          <cell r="E917">
            <v>6.6459155732184999E-4</v>
          </cell>
        </row>
        <row r="918">
          <cell r="A918" t="str">
            <v>JPY_TONA_EOD</v>
          </cell>
          <cell r="C918">
            <v>42354</v>
          </cell>
          <cell r="E918">
            <v>6.4253067179141003E-4</v>
          </cell>
        </row>
        <row r="919">
          <cell r="A919" t="str">
            <v>JPY_TONA_EOD</v>
          </cell>
          <cell r="C919">
            <v>42387</v>
          </cell>
          <cell r="E919">
            <v>6.3248909863391004E-4</v>
          </cell>
        </row>
        <row r="920">
          <cell r="A920" t="str">
            <v>JPY_TONA_EOD</v>
          </cell>
          <cell r="C920">
            <v>42416</v>
          </cell>
          <cell r="E920">
            <v>6.0988481529159996E-4</v>
          </cell>
        </row>
        <row r="921">
          <cell r="A921" t="str">
            <v>JPY_TONA_EOD</v>
          </cell>
          <cell r="C921">
            <v>42445</v>
          </cell>
          <cell r="E921">
            <v>5.9077315130282005E-4</v>
          </cell>
        </row>
        <row r="922">
          <cell r="A922" t="str">
            <v>JPY_TONA_EOD</v>
          </cell>
          <cell r="C922">
            <v>42478</v>
          </cell>
          <cell r="E922">
            <v>5.5679952964839997E-4</v>
          </cell>
        </row>
        <row r="923">
          <cell r="A923" t="str">
            <v>JPY_TONA_EOD</v>
          </cell>
          <cell r="C923">
            <v>42506</v>
          </cell>
          <cell r="E923">
            <v>5.6152913435661997E-4</v>
          </cell>
        </row>
        <row r="924">
          <cell r="A924" t="str">
            <v>JPY_TONA_EOD</v>
          </cell>
          <cell r="C924">
            <v>42537</v>
          </cell>
          <cell r="E924">
            <v>5.5934777351036998E-4</v>
          </cell>
        </row>
        <row r="925">
          <cell r="A925" t="str">
            <v>JPY_TONA_EOD</v>
          </cell>
          <cell r="C925">
            <v>42570</v>
          </cell>
          <cell r="E925">
            <v>5.3137133557627997E-4</v>
          </cell>
        </row>
        <row r="926">
          <cell r="A926" t="str">
            <v>JPY_TONA_EOD</v>
          </cell>
          <cell r="C926">
            <v>42598</v>
          </cell>
          <cell r="E926">
            <v>5.2130101563541001E-4</v>
          </cell>
        </row>
        <row r="927">
          <cell r="A927" t="str">
            <v>JPY_TONA_EOD</v>
          </cell>
          <cell r="C927">
            <v>42629</v>
          </cell>
          <cell r="E927">
            <v>5.2781142288308E-4</v>
          </cell>
        </row>
        <row r="928">
          <cell r="A928" t="str">
            <v>JPY_TONA_EOD</v>
          </cell>
          <cell r="C928">
            <v>42810</v>
          </cell>
          <cell r="E928">
            <v>4.8788791004336998E-4</v>
          </cell>
        </row>
        <row r="929">
          <cell r="A929" t="str">
            <v>JPY_TONA_EOD</v>
          </cell>
          <cell r="C929">
            <v>42997</v>
          </cell>
          <cell r="E929">
            <v>4.4524009629636998E-4</v>
          </cell>
        </row>
        <row r="930">
          <cell r="A930" t="str">
            <v>JPY_TONA_EOD</v>
          </cell>
          <cell r="C930">
            <v>43361</v>
          </cell>
          <cell r="E930">
            <v>4.7072786220610002E-4</v>
          </cell>
        </row>
        <row r="931">
          <cell r="A931" t="str">
            <v>JPY_TONA_EOD</v>
          </cell>
          <cell r="C931">
            <v>43725</v>
          </cell>
          <cell r="E931">
            <v>6.9763982515175997E-4</v>
          </cell>
        </row>
        <row r="932">
          <cell r="A932" t="str">
            <v>JPY_TONA_EOD</v>
          </cell>
          <cell r="C932">
            <v>44090</v>
          </cell>
          <cell r="E932">
            <v>1.09002603875846E-3</v>
          </cell>
        </row>
        <row r="933">
          <cell r="A933" t="str">
            <v>JPY_TONA_EOD</v>
          </cell>
          <cell r="C933">
            <v>44455</v>
          </cell>
          <cell r="E933">
            <v>1.5931329311766401E-3</v>
          </cell>
        </row>
        <row r="934">
          <cell r="A934" t="str">
            <v>JPY_TONA_EOD</v>
          </cell>
          <cell r="C934">
            <v>44820</v>
          </cell>
          <cell r="E934">
            <v>2.1646921602278199E-3</v>
          </cell>
        </row>
        <row r="935">
          <cell r="A935" t="str">
            <v>JPY_TONA_EOD</v>
          </cell>
          <cell r="C935">
            <v>45188</v>
          </cell>
          <cell r="E935">
            <v>2.7784972792896101E-3</v>
          </cell>
        </row>
        <row r="936">
          <cell r="A936" t="str">
            <v>JPY_TONA_EOD</v>
          </cell>
          <cell r="C936">
            <v>45552</v>
          </cell>
          <cell r="E936">
            <v>3.4084270852061398E-3</v>
          </cell>
        </row>
        <row r="937">
          <cell r="A937" t="str">
            <v>JPY_TONA_EOD</v>
          </cell>
          <cell r="C937">
            <v>45916</v>
          </cell>
          <cell r="E937">
            <v>4.07541699620968E-3</v>
          </cell>
        </row>
        <row r="938">
          <cell r="A938" t="str">
            <v>JPY_TONA_EOD</v>
          </cell>
          <cell r="C938">
            <v>46646</v>
          </cell>
          <cell r="E938">
            <v>5.4603456162983302E-3</v>
          </cell>
        </row>
        <row r="939">
          <cell r="A939" t="str">
            <v>JPY_TONA_EOD</v>
          </cell>
          <cell r="C939">
            <v>47743</v>
          </cell>
          <cell r="E939">
            <v>7.6921571207597701E-3</v>
          </cell>
        </row>
        <row r="940">
          <cell r="A940" t="str">
            <v>JPY_TONA_EOD</v>
          </cell>
          <cell r="C940">
            <v>49570</v>
          </cell>
          <cell r="E940">
            <v>1.06692504052519E-2</v>
          </cell>
        </row>
        <row r="941">
          <cell r="A941" t="str">
            <v>JPY_TONA_EOD</v>
          </cell>
          <cell r="C941">
            <v>51397</v>
          </cell>
          <cell r="E941">
            <v>1.23420273223806E-2</v>
          </cell>
        </row>
        <row r="942">
          <cell r="A942" t="str">
            <v>JPY_TONA_EOD</v>
          </cell>
          <cell r="C942">
            <v>53224</v>
          </cell>
          <cell r="E942">
            <v>1.32832879175081E-2</v>
          </cell>
        </row>
        <row r="943">
          <cell r="A943" t="str">
            <v>JPY_TONA_EOD</v>
          </cell>
          <cell r="C943">
            <v>56873</v>
          </cell>
          <cell r="E943">
            <v>1.4773034820074899E-2</v>
          </cell>
        </row>
        <row r="944">
          <cell r="A944" t="str">
            <v>MXN_TIIE_EOD</v>
          </cell>
          <cell r="C944">
            <v>42346</v>
          </cell>
          <cell r="E944">
            <v>3.5311505392323798E-2</v>
          </cell>
        </row>
        <row r="945">
          <cell r="A945" t="str">
            <v>MXN_TIIE_EOD</v>
          </cell>
          <cell r="C945">
            <v>42430</v>
          </cell>
          <cell r="E945">
            <v>3.6648740455729203E-2</v>
          </cell>
        </row>
        <row r="946">
          <cell r="A946" t="str">
            <v>MXN_TIIE_EOD</v>
          </cell>
          <cell r="C946">
            <v>42514</v>
          </cell>
          <cell r="E946">
            <v>3.8070585916670903E-2</v>
          </cell>
        </row>
        <row r="947">
          <cell r="A947" t="str">
            <v>MXN_TIIE_EOD</v>
          </cell>
          <cell r="C947">
            <v>42626</v>
          </cell>
          <cell r="E947">
            <v>3.97027488439863E-2</v>
          </cell>
        </row>
        <row r="948">
          <cell r="A948" t="str">
            <v>MXN_TIIE_EOD</v>
          </cell>
          <cell r="C948">
            <v>42990</v>
          </cell>
          <cell r="E948">
            <v>4.47002957271182E-2</v>
          </cell>
        </row>
        <row r="949">
          <cell r="A949" t="str">
            <v>MXN_TIIE_EOD</v>
          </cell>
          <cell r="C949">
            <v>43354</v>
          </cell>
          <cell r="E949">
            <v>4.9149629194639902E-2</v>
          </cell>
        </row>
        <row r="950">
          <cell r="A950" t="str">
            <v>MXN_TIIE_EOD</v>
          </cell>
          <cell r="C950">
            <v>43718</v>
          </cell>
          <cell r="E950">
            <v>5.3039734755569203E-2</v>
          </cell>
        </row>
        <row r="951">
          <cell r="A951" t="str">
            <v>MXN_TIIE_EOD</v>
          </cell>
          <cell r="C951">
            <v>44082</v>
          </cell>
          <cell r="E951">
            <v>5.64611176587815E-2</v>
          </cell>
        </row>
        <row r="952">
          <cell r="A952" t="str">
            <v>MXN_TIIE_EOD</v>
          </cell>
          <cell r="C952">
            <v>44810</v>
          </cell>
          <cell r="E952">
            <v>6.2007546383153797E-2</v>
          </cell>
        </row>
        <row r="953">
          <cell r="A953" t="str">
            <v>MXN_TIIE_EOD</v>
          </cell>
          <cell r="C953">
            <v>45902</v>
          </cell>
          <cell r="E953">
            <v>6.6713172526325595E-2</v>
          </cell>
        </row>
        <row r="954">
          <cell r="A954" t="str">
            <v>MXN_TIIE_EOD</v>
          </cell>
          <cell r="C954">
            <v>47722</v>
          </cell>
          <cell r="E954">
            <v>7.25036916557949E-2</v>
          </cell>
        </row>
        <row r="955">
          <cell r="A955" t="str">
            <v>MXN_TIIE_EOD</v>
          </cell>
          <cell r="C955">
            <v>49542</v>
          </cell>
          <cell r="E955">
            <v>7.5602337568483502E-2</v>
          </cell>
        </row>
        <row r="956">
          <cell r="A956" t="str">
            <v>MXN_TIIE_EOD</v>
          </cell>
          <cell r="C956">
            <v>53182</v>
          </cell>
          <cell r="E956">
            <v>7.85263994529697E-2</v>
          </cell>
        </row>
        <row r="957">
          <cell r="A957" t="str">
            <v>MXN_USDMXNBASIS_EOD</v>
          </cell>
          <cell r="C957">
            <v>42265</v>
          </cell>
          <cell r="E957">
            <v>3.0479768167441801E-2</v>
          </cell>
        </row>
        <row r="958">
          <cell r="A958" t="str">
            <v>MXN_USDMXNBASIS_EOD</v>
          </cell>
          <cell r="C958">
            <v>42296</v>
          </cell>
          <cell r="E958">
            <v>2.9774555056742098E-2</v>
          </cell>
        </row>
        <row r="959">
          <cell r="A959" t="str">
            <v>MXN_USDMXNBASIS_EOD</v>
          </cell>
          <cell r="C959">
            <v>42325</v>
          </cell>
          <cell r="E959">
            <v>2.9893086244652499E-2</v>
          </cell>
        </row>
        <row r="960">
          <cell r="A960" t="str">
            <v>MXN_USDMXNBASIS_EOD</v>
          </cell>
          <cell r="C960">
            <v>42355</v>
          </cell>
          <cell r="E960">
            <v>2.9971246580926699E-2</v>
          </cell>
        </row>
        <row r="961">
          <cell r="A961" t="str">
            <v>MXN_USDMXNBASIS_EOD</v>
          </cell>
          <cell r="C961">
            <v>42446</v>
          </cell>
          <cell r="E961">
            <v>3.1268277108823302E-2</v>
          </cell>
        </row>
        <row r="962">
          <cell r="A962" t="str">
            <v>MXN_USDMXNBASIS_EOD</v>
          </cell>
          <cell r="C962">
            <v>42538</v>
          </cell>
          <cell r="E962">
            <v>3.2814184586928301E-2</v>
          </cell>
        </row>
        <row r="963">
          <cell r="A963" t="str">
            <v>MXN_USDMXNBASIS_EOD</v>
          </cell>
          <cell r="C963">
            <v>42632</v>
          </cell>
          <cell r="E963">
            <v>3.4055177892274802E-2</v>
          </cell>
        </row>
        <row r="964">
          <cell r="A964" t="str">
            <v>MXN_USDMXNBASIS_EOD</v>
          </cell>
          <cell r="C964">
            <v>42811</v>
          </cell>
          <cell r="E964">
            <v>3.6425751781749602E-2</v>
          </cell>
        </row>
        <row r="965">
          <cell r="A965" t="str">
            <v>MXN_USDMXNBASIS_EOD</v>
          </cell>
          <cell r="C965">
            <v>42992</v>
          </cell>
          <cell r="E965">
            <v>3.7698498159581102E-2</v>
          </cell>
        </row>
        <row r="966">
          <cell r="A966" t="str">
            <v>MXN_USDMXNBASIS_EOD</v>
          </cell>
          <cell r="C966">
            <v>43356</v>
          </cell>
          <cell r="E966">
            <v>4.0964438439485898E-2</v>
          </cell>
        </row>
        <row r="967">
          <cell r="A967" t="str">
            <v>MXN_USDMXNBASIS_EOD</v>
          </cell>
          <cell r="C967">
            <v>43720</v>
          </cell>
          <cell r="E967">
            <v>4.3619056550425597E-2</v>
          </cell>
        </row>
        <row r="968">
          <cell r="A968" t="str">
            <v>MXN_USDMXNBASIS_EOD</v>
          </cell>
          <cell r="C968">
            <v>44084</v>
          </cell>
          <cell r="E968">
            <v>4.5751683221335201E-2</v>
          </cell>
        </row>
        <row r="969">
          <cell r="A969" t="str">
            <v>MXN_USDMXNBASIS_EOD</v>
          </cell>
          <cell r="C969">
            <v>44812</v>
          </cell>
          <cell r="E969">
            <v>4.9940041006536297E-2</v>
          </cell>
        </row>
        <row r="970">
          <cell r="A970" t="str">
            <v>MXN_USDMXNBASIS_EOD</v>
          </cell>
          <cell r="C970">
            <v>45904</v>
          </cell>
          <cell r="E970">
            <v>5.37914588087244E-2</v>
          </cell>
        </row>
        <row r="971">
          <cell r="A971" t="str">
            <v>MXN_USDMXNBASIS_EOD</v>
          </cell>
          <cell r="C971">
            <v>47724</v>
          </cell>
          <cell r="E971">
            <v>5.8527252828761499E-2</v>
          </cell>
        </row>
        <row r="972">
          <cell r="A972" t="str">
            <v>MXN_USDMXNBASIS_EOD</v>
          </cell>
          <cell r="C972">
            <v>49544</v>
          </cell>
          <cell r="E972">
            <v>6.0124833078995098E-2</v>
          </cell>
        </row>
        <row r="973">
          <cell r="A973" t="str">
            <v>MXN_USDMXNBASIS_EOD</v>
          </cell>
          <cell r="C973">
            <v>53184</v>
          </cell>
          <cell r="E973">
            <v>5.9647270556629703E-2</v>
          </cell>
        </row>
        <row r="974">
          <cell r="A974" t="str">
            <v>NOK_NIBOR_3M_EOD</v>
          </cell>
          <cell r="C974">
            <v>42354</v>
          </cell>
          <cell r="E974">
            <v>1.20471675734321E-2</v>
          </cell>
        </row>
        <row r="975">
          <cell r="A975" t="str">
            <v>NOK_NIBOR_3M_EOD</v>
          </cell>
          <cell r="C975">
            <v>42445</v>
          </cell>
          <cell r="E975">
            <v>1.05718245141654E-2</v>
          </cell>
        </row>
        <row r="976">
          <cell r="A976" t="str">
            <v>NOK_NIBOR_3M_EOD</v>
          </cell>
          <cell r="C976">
            <v>42536</v>
          </cell>
          <cell r="E976">
            <v>9.9724621974957208E-3</v>
          </cell>
        </row>
        <row r="977">
          <cell r="A977" t="str">
            <v>NOK_NIBOR_3M_EOD</v>
          </cell>
          <cell r="C977">
            <v>42634</v>
          </cell>
          <cell r="E977">
            <v>9.6272854863401203E-3</v>
          </cell>
        </row>
        <row r="978">
          <cell r="A978" t="str">
            <v>NOK_NIBOR_3M_EOD</v>
          </cell>
          <cell r="C978">
            <v>42725</v>
          </cell>
          <cell r="E978">
            <v>9.4672240963540894E-3</v>
          </cell>
        </row>
        <row r="979">
          <cell r="A979" t="str">
            <v>NOK_NIBOR_3M_EOD</v>
          </cell>
          <cell r="C979">
            <v>42996</v>
          </cell>
          <cell r="E979">
            <v>9.6096511734787698E-3</v>
          </cell>
        </row>
        <row r="980">
          <cell r="A980" t="str">
            <v>NOK_NIBOR_3M_EOD</v>
          </cell>
          <cell r="C980">
            <v>43360</v>
          </cell>
          <cell r="E980">
            <v>1.05190296701157E-2</v>
          </cell>
        </row>
        <row r="981">
          <cell r="A981" t="str">
            <v>NOK_NIBOR_3M_EOD</v>
          </cell>
          <cell r="C981">
            <v>43724</v>
          </cell>
          <cell r="E981">
            <v>1.19007277602514E-2</v>
          </cell>
        </row>
        <row r="982">
          <cell r="A982" t="str">
            <v>NOK_NIBOR_3M_EOD</v>
          </cell>
          <cell r="C982">
            <v>44090</v>
          </cell>
          <cell r="E982">
            <v>1.3460078496791201E-2</v>
          </cell>
        </row>
        <row r="983">
          <cell r="A983" t="str">
            <v>NOK_NIBOR_3M_EOD</v>
          </cell>
          <cell r="C983">
            <v>44455</v>
          </cell>
          <cell r="E983">
            <v>1.5053018719916E-2</v>
          </cell>
        </row>
        <row r="984">
          <cell r="A984" t="str">
            <v>NOK_NIBOR_3M_EOD</v>
          </cell>
          <cell r="C984">
            <v>44820</v>
          </cell>
          <cell r="E984">
            <v>1.6454870910181999E-2</v>
          </cell>
        </row>
        <row r="985">
          <cell r="A985" t="str">
            <v>NOK_NIBOR_3M_EOD</v>
          </cell>
          <cell r="C985">
            <v>45187</v>
          </cell>
          <cell r="E985">
            <v>1.76939151412801E-2</v>
          </cell>
        </row>
        <row r="986">
          <cell r="A986" t="str">
            <v>NOK_NIBOR_3M_EOD</v>
          </cell>
          <cell r="C986">
            <v>45551</v>
          </cell>
          <cell r="E986">
            <v>1.8834950868378102E-2</v>
          </cell>
        </row>
        <row r="987">
          <cell r="A987" t="str">
            <v>NOK_NIBOR_3M_EOD</v>
          </cell>
          <cell r="C987">
            <v>45916</v>
          </cell>
          <cell r="E987">
            <v>1.9669253418327499E-2</v>
          </cell>
        </row>
        <row r="988">
          <cell r="A988" t="str">
            <v>NOK_NIBOR_3M_EOD</v>
          </cell>
          <cell r="C988">
            <v>46646</v>
          </cell>
          <cell r="E988">
            <v>2.0862785409833599E-2</v>
          </cell>
        </row>
        <row r="989">
          <cell r="A989" t="str">
            <v>NOK_NIBOR_3M_EOD</v>
          </cell>
          <cell r="C989">
            <v>47742</v>
          </cell>
          <cell r="E989">
            <v>2.1731991402672901E-2</v>
          </cell>
        </row>
        <row r="990">
          <cell r="A990" t="str">
            <v>NOK_NIBOR_3M_EOD</v>
          </cell>
          <cell r="C990">
            <v>49569</v>
          </cell>
          <cell r="E990">
            <v>2.2429999426115201E-2</v>
          </cell>
        </row>
        <row r="991">
          <cell r="A991" t="str">
            <v>NOK_NIBOR_3M_EOD</v>
          </cell>
          <cell r="C991">
            <v>51396</v>
          </cell>
          <cell r="E991">
            <v>2.2517661391622399E-2</v>
          </cell>
        </row>
        <row r="992">
          <cell r="A992" t="str">
            <v>NOK_NIBOR_3M_EOD</v>
          </cell>
          <cell r="C992">
            <v>53223</v>
          </cell>
          <cell r="E992">
            <v>2.2377323271247199E-2</v>
          </cell>
        </row>
        <row r="993">
          <cell r="A993" t="str">
            <v>NOK_NIBOR_6M_EOD</v>
          </cell>
          <cell r="C993">
            <v>42445</v>
          </cell>
          <cell r="E993">
            <v>1.22306846710864E-2</v>
          </cell>
        </row>
        <row r="994">
          <cell r="A994" t="str">
            <v>NOK_NIBOR_6M_EOD</v>
          </cell>
          <cell r="C994">
            <v>42629</v>
          </cell>
          <cell r="E994">
            <v>1.0944611919330501E-2</v>
          </cell>
        </row>
        <row r="995">
          <cell r="A995" t="str">
            <v>NOK_NIBOR_6M_EOD</v>
          </cell>
          <cell r="C995">
            <v>42996</v>
          </cell>
          <cell r="E995">
            <v>1.03815273173197E-2</v>
          </cell>
        </row>
        <row r="996">
          <cell r="A996" t="str">
            <v>NOK_NIBOR_6M_EOD</v>
          </cell>
          <cell r="C996">
            <v>43360</v>
          </cell>
          <cell r="E996">
            <v>1.12349125142734E-2</v>
          </cell>
        </row>
        <row r="997">
          <cell r="A997" t="str">
            <v>NOK_NIBOR_6M_EOD</v>
          </cell>
          <cell r="C997">
            <v>43724</v>
          </cell>
          <cell r="E997">
            <v>1.25815987468453E-2</v>
          </cell>
        </row>
        <row r="998">
          <cell r="A998" t="str">
            <v>NOK_NIBOR_6M_EOD</v>
          </cell>
          <cell r="C998">
            <v>44090</v>
          </cell>
          <cell r="E998">
            <v>1.41214590895717E-2</v>
          </cell>
        </row>
        <row r="999">
          <cell r="A999" t="str">
            <v>NOK_NIBOR_6M_EOD</v>
          </cell>
          <cell r="C999">
            <v>44455</v>
          </cell>
          <cell r="E999">
            <v>1.5712437361215002E-2</v>
          </cell>
        </row>
        <row r="1000">
          <cell r="A1000" t="str">
            <v>NOK_NIBOR_6M_EOD</v>
          </cell>
          <cell r="C1000">
            <v>44820</v>
          </cell>
          <cell r="E1000">
            <v>1.7114270127744399E-2</v>
          </cell>
        </row>
        <row r="1001">
          <cell r="A1001" t="str">
            <v>NOK_NIBOR_6M_EOD</v>
          </cell>
          <cell r="C1001">
            <v>45187</v>
          </cell>
          <cell r="E1001">
            <v>1.8353225008194699E-2</v>
          </cell>
        </row>
        <row r="1002">
          <cell r="A1002" t="str">
            <v>NOK_NIBOR_6M_EOD</v>
          </cell>
          <cell r="C1002">
            <v>45551</v>
          </cell>
          <cell r="E1002">
            <v>1.9489113267476901E-2</v>
          </cell>
        </row>
        <row r="1003">
          <cell r="A1003" t="str">
            <v>NOK_NIBOR_6M_EOD</v>
          </cell>
          <cell r="C1003">
            <v>45916</v>
          </cell>
          <cell r="E1003">
            <v>2.03184139194625E-2</v>
          </cell>
        </row>
        <row r="1004">
          <cell r="A1004" t="str">
            <v>NOK_NIBOR_6M_EOD</v>
          </cell>
          <cell r="C1004">
            <v>46646</v>
          </cell>
          <cell r="E1004">
            <v>2.1500685112687701E-2</v>
          </cell>
        </row>
        <row r="1005">
          <cell r="A1005" t="str">
            <v>NOK_NIBOR_6M_EOD</v>
          </cell>
          <cell r="C1005">
            <v>47742</v>
          </cell>
          <cell r="E1005">
            <v>2.2358843636745201E-2</v>
          </cell>
        </row>
        <row r="1006">
          <cell r="A1006" t="str">
            <v>NOK_NIBOR_6M_EOD</v>
          </cell>
          <cell r="C1006">
            <v>49569</v>
          </cell>
          <cell r="E1006">
            <v>2.30390874087208E-2</v>
          </cell>
        </row>
        <row r="1007">
          <cell r="A1007" t="str">
            <v>NOK_NIBOR_6M_EOD</v>
          </cell>
          <cell r="C1007">
            <v>51396</v>
          </cell>
          <cell r="E1007">
            <v>2.3121426774979002E-2</v>
          </cell>
        </row>
        <row r="1008">
          <cell r="A1008" t="str">
            <v>NOK_NIBOR_6M_EOD</v>
          </cell>
          <cell r="C1008">
            <v>53223</v>
          </cell>
          <cell r="E1008">
            <v>2.2975465478566898E-2</v>
          </cell>
        </row>
        <row r="1009">
          <cell r="A1009" t="str">
            <v>NOK_NIBOR_EOD</v>
          </cell>
          <cell r="C1009">
            <v>42262</v>
          </cell>
          <cell r="E1009">
            <v>1.01387480735807E-2</v>
          </cell>
        </row>
        <row r="1010">
          <cell r="A1010" t="str">
            <v>NOK_NIBOR_EOD</v>
          </cell>
          <cell r="C1010">
            <v>42263</v>
          </cell>
          <cell r="E1010">
            <v>1.0138748073609099E-2</v>
          </cell>
        </row>
        <row r="1011">
          <cell r="A1011" t="str">
            <v>NOK_NIBOR_EOD</v>
          </cell>
          <cell r="C1011">
            <v>42270</v>
          </cell>
          <cell r="E1011">
            <v>1.1557234685691E-2</v>
          </cell>
        </row>
        <row r="1012">
          <cell r="A1012" t="str">
            <v>NOK_NIBOR_EOD</v>
          </cell>
          <cell r="C1012">
            <v>42293</v>
          </cell>
          <cell r="E1012">
            <v>1.17493474928171E-2</v>
          </cell>
        </row>
        <row r="1013">
          <cell r="A1013" t="str">
            <v>NOK_NIBOR_EOD</v>
          </cell>
          <cell r="C1013">
            <v>42324</v>
          </cell>
          <cell r="E1013">
            <v>1.18943824592852E-2</v>
          </cell>
        </row>
        <row r="1014">
          <cell r="A1014" t="str">
            <v>NOK_NIBOR_EOD</v>
          </cell>
          <cell r="C1014">
            <v>42354</v>
          </cell>
          <cell r="E1014">
            <v>1.2006126293864499E-2</v>
          </cell>
        </row>
        <row r="1015">
          <cell r="A1015" t="str">
            <v>NOK_NIBOR_EOD</v>
          </cell>
          <cell r="C1015">
            <v>42445</v>
          </cell>
          <cell r="E1015">
            <v>1.05510808240598E-2</v>
          </cell>
        </row>
        <row r="1016">
          <cell r="A1016" t="str">
            <v>NOK_NIBOR_EOD</v>
          </cell>
          <cell r="C1016">
            <v>42536</v>
          </cell>
          <cell r="E1016">
            <v>9.9585827831144801E-3</v>
          </cell>
        </row>
        <row r="1017">
          <cell r="A1017" t="str">
            <v>NOK_NIBOR_EOD</v>
          </cell>
          <cell r="C1017">
            <v>42634</v>
          </cell>
          <cell r="E1017">
            <v>9.6170526741877708E-3</v>
          </cell>
        </row>
        <row r="1018">
          <cell r="A1018" t="str">
            <v>NOK_NIBOR_EOD</v>
          </cell>
          <cell r="C1018">
            <v>42725</v>
          </cell>
          <cell r="E1018">
            <v>9.4589981503229292E-3</v>
          </cell>
        </row>
        <row r="1019">
          <cell r="A1019" t="str">
            <v>NOK_NIBOR_EOD</v>
          </cell>
          <cell r="C1019">
            <v>42996</v>
          </cell>
          <cell r="E1019">
            <v>1.03850058867849E-2</v>
          </cell>
        </row>
        <row r="1020">
          <cell r="A1020" t="str">
            <v>NOK_NIBOR_EOD</v>
          </cell>
          <cell r="C1020">
            <v>43360</v>
          </cell>
          <cell r="E1020">
            <v>1.1238493371541401E-2</v>
          </cell>
        </row>
        <row r="1021">
          <cell r="A1021" t="str">
            <v>NOK_NIBOR_EOD</v>
          </cell>
          <cell r="C1021">
            <v>43724</v>
          </cell>
          <cell r="E1021">
            <v>1.2586309297101E-2</v>
          </cell>
        </row>
        <row r="1022">
          <cell r="A1022" t="str">
            <v>NOK_NIBOR_EOD</v>
          </cell>
          <cell r="C1022">
            <v>44090</v>
          </cell>
          <cell r="E1022">
            <v>1.4125226555881099E-2</v>
          </cell>
        </row>
        <row r="1023">
          <cell r="A1023" t="str">
            <v>NOK_NIBOR_EOD</v>
          </cell>
          <cell r="C1023">
            <v>44455</v>
          </cell>
          <cell r="E1023">
            <v>1.57155777653229E-2</v>
          </cell>
        </row>
        <row r="1024">
          <cell r="A1024" t="str">
            <v>NOK_NIBOR_EOD</v>
          </cell>
          <cell r="C1024">
            <v>44820</v>
          </cell>
          <cell r="E1024">
            <v>1.71169624071714E-2</v>
          </cell>
        </row>
        <row r="1025">
          <cell r="A1025" t="str">
            <v>NOK_NIBOR_EOD</v>
          </cell>
          <cell r="C1025">
            <v>45187</v>
          </cell>
          <cell r="E1025">
            <v>1.8355579464063802E-2</v>
          </cell>
        </row>
        <row r="1026">
          <cell r="A1026" t="str">
            <v>NOK_NIBOR_EOD</v>
          </cell>
          <cell r="C1026">
            <v>45551</v>
          </cell>
          <cell r="E1026">
            <v>1.9490009038969101E-2</v>
          </cell>
        </row>
        <row r="1027">
          <cell r="A1027" t="str">
            <v>NOK_NIBOR_EOD</v>
          </cell>
          <cell r="C1027">
            <v>45916</v>
          </cell>
          <cell r="E1027">
            <v>2.03187422117799E-2</v>
          </cell>
        </row>
        <row r="1028">
          <cell r="A1028" t="str">
            <v>NOK_NIBOR_EOD</v>
          </cell>
          <cell r="C1028">
            <v>46646</v>
          </cell>
          <cell r="E1028">
            <v>2.15009586749184E-2</v>
          </cell>
        </row>
        <row r="1029">
          <cell r="A1029" t="str">
            <v>NOK_NIBOR_EOD</v>
          </cell>
          <cell r="C1029">
            <v>47742</v>
          </cell>
          <cell r="E1029">
            <v>2.2358551994650599E-2</v>
          </cell>
        </row>
        <row r="1030">
          <cell r="A1030" t="str">
            <v>NOK_NIBOR_EOD</v>
          </cell>
          <cell r="C1030">
            <v>49569</v>
          </cell>
          <cell r="E1030">
            <v>2.3038989779765099E-2</v>
          </cell>
        </row>
        <row r="1031">
          <cell r="A1031" t="str">
            <v>NOK_NIBOR_EOD</v>
          </cell>
          <cell r="C1031">
            <v>51396</v>
          </cell>
          <cell r="E1031">
            <v>2.31213653300185E-2</v>
          </cell>
        </row>
        <row r="1032">
          <cell r="A1032" t="str">
            <v>NOK_NIBOR_EOD</v>
          </cell>
          <cell r="C1032">
            <v>53223</v>
          </cell>
          <cell r="E1032">
            <v>2.2975445317795499E-2</v>
          </cell>
        </row>
        <row r="1033">
          <cell r="A1033" t="str">
            <v>NZD_BKBM_EOD</v>
          </cell>
          <cell r="C1033">
            <v>42262</v>
          </cell>
          <cell r="E1033">
            <v>2.7498964093130199E-2</v>
          </cell>
        </row>
        <row r="1034">
          <cell r="A1034" t="str">
            <v>NZD_BKBM_EOD</v>
          </cell>
          <cell r="C1034">
            <v>42268</v>
          </cell>
          <cell r="E1034">
            <v>2.7699537917161499E-2</v>
          </cell>
        </row>
        <row r="1035">
          <cell r="A1035" t="str">
            <v>NZD_BKBM_EOD</v>
          </cell>
          <cell r="C1035">
            <v>42291</v>
          </cell>
          <cell r="E1035">
            <v>2.8466671899488798E-2</v>
          </cell>
        </row>
        <row r="1036">
          <cell r="A1036" t="str">
            <v>NZD_BKBM_EOD</v>
          </cell>
          <cell r="C1036">
            <v>42324</v>
          </cell>
          <cell r="E1036">
            <v>2.8231106352721299E-2</v>
          </cell>
        </row>
        <row r="1037">
          <cell r="A1037" t="str">
            <v>NZD_BKBM_EOD</v>
          </cell>
          <cell r="C1037">
            <v>42352</v>
          </cell>
          <cell r="E1037">
            <v>2.8399224010691001E-2</v>
          </cell>
        </row>
        <row r="1038">
          <cell r="A1038" t="str">
            <v>NZD_BKBM_EOD</v>
          </cell>
          <cell r="C1038">
            <v>42443</v>
          </cell>
          <cell r="E1038">
            <v>2.7609081648977001E-2</v>
          </cell>
        </row>
        <row r="1039">
          <cell r="A1039" t="str">
            <v>NZD_BKBM_EOD</v>
          </cell>
          <cell r="C1039">
            <v>42627</v>
          </cell>
          <cell r="E1039">
            <v>2.6627398488217699E-2</v>
          </cell>
        </row>
        <row r="1040">
          <cell r="A1040" t="str">
            <v>NZD_BKBM_EOD</v>
          </cell>
          <cell r="C1040">
            <v>42992</v>
          </cell>
          <cell r="E1040">
            <v>2.6898843065917701E-2</v>
          </cell>
        </row>
        <row r="1041">
          <cell r="A1041" t="str">
            <v>NZD_BKBM_EOD</v>
          </cell>
          <cell r="C1041">
            <v>43357</v>
          </cell>
          <cell r="E1041">
            <v>2.7883963419521599E-2</v>
          </cell>
        </row>
        <row r="1042">
          <cell r="A1042" t="str">
            <v>NZD_BKBM_EOD</v>
          </cell>
          <cell r="C1042">
            <v>43724</v>
          </cell>
          <cell r="E1042">
            <v>2.9270127202137199E-2</v>
          </cell>
        </row>
        <row r="1043">
          <cell r="A1043" t="str">
            <v>NZD_BKBM_EOD</v>
          </cell>
          <cell r="C1043">
            <v>44088</v>
          </cell>
          <cell r="E1043">
            <v>3.0704770181839799E-2</v>
          </cell>
        </row>
        <row r="1044">
          <cell r="A1044" t="str">
            <v>NZD_BKBM_EOD</v>
          </cell>
          <cell r="C1044">
            <v>44818</v>
          </cell>
          <cell r="E1044">
            <v>3.3411493694643801E-2</v>
          </cell>
        </row>
        <row r="1045">
          <cell r="A1045" t="str">
            <v>NZD_BKBM_EOD</v>
          </cell>
          <cell r="C1045">
            <v>45915</v>
          </cell>
          <cell r="E1045">
            <v>3.6337837443916998E-2</v>
          </cell>
        </row>
        <row r="1046">
          <cell r="A1046" t="str">
            <v>NZD_BKBM_EOD</v>
          </cell>
          <cell r="C1046">
            <v>46644</v>
          </cell>
          <cell r="E1046">
            <v>3.7847368438066097E-2</v>
          </cell>
        </row>
        <row r="1047">
          <cell r="A1047" t="str">
            <v>NZD_BKBM_EOD</v>
          </cell>
          <cell r="C1047">
            <v>47742</v>
          </cell>
          <cell r="E1047">
            <v>3.9440779741026E-2</v>
          </cell>
        </row>
        <row r="1048">
          <cell r="A1048" t="str">
            <v>NZD_BKBM_EOD</v>
          </cell>
          <cell r="C1048">
            <v>49566</v>
          </cell>
          <cell r="E1048">
            <v>4.0924828062692202E-2</v>
          </cell>
        </row>
        <row r="1049">
          <cell r="A1049" t="str">
            <v>PLN_WIBOR_3M_EOD</v>
          </cell>
          <cell r="C1049">
            <v>42354</v>
          </cell>
          <cell r="E1049">
            <v>1.7163226406405399E-2</v>
          </cell>
        </row>
        <row r="1050">
          <cell r="A1050" t="str">
            <v>PLN_WIBOR_3M_EOD</v>
          </cell>
          <cell r="C1050">
            <v>42445</v>
          </cell>
          <cell r="E1050">
            <v>1.6929297216020399E-2</v>
          </cell>
        </row>
        <row r="1051">
          <cell r="A1051" t="str">
            <v>PLN_WIBOR_3M_EOD</v>
          </cell>
          <cell r="C1051">
            <v>42537</v>
          </cell>
          <cell r="E1051">
            <v>1.6590164346985001E-2</v>
          </cell>
        </row>
        <row r="1052">
          <cell r="A1052" t="str">
            <v>PLN_WIBOR_3M_EOD</v>
          </cell>
          <cell r="C1052">
            <v>42629</v>
          </cell>
          <cell r="E1052">
            <v>1.6394116479104801E-2</v>
          </cell>
        </row>
        <row r="1053">
          <cell r="A1053" t="str">
            <v>PLN_WIBOR_3M_EOD</v>
          </cell>
          <cell r="C1053">
            <v>42996</v>
          </cell>
          <cell r="E1053">
            <v>1.6760762968852601E-2</v>
          </cell>
        </row>
        <row r="1054">
          <cell r="A1054" t="str">
            <v>PLN_WIBOR_3M_EOD</v>
          </cell>
          <cell r="C1054">
            <v>43360</v>
          </cell>
          <cell r="E1054">
            <v>1.8014687385650398E-2</v>
          </cell>
        </row>
        <row r="1055">
          <cell r="A1055" t="str">
            <v>PLN_WIBOR_3M_EOD</v>
          </cell>
          <cell r="C1055">
            <v>43724</v>
          </cell>
          <cell r="E1055">
            <v>1.94351470392864E-2</v>
          </cell>
        </row>
        <row r="1056">
          <cell r="A1056" t="str">
            <v>PLN_WIBOR_3M_EOD</v>
          </cell>
          <cell r="C1056">
            <v>44090</v>
          </cell>
          <cell r="E1056">
            <v>2.0810068824883302E-2</v>
          </cell>
        </row>
        <row r="1057">
          <cell r="A1057" t="str">
            <v>PLN_WIBOR_3M_EOD</v>
          </cell>
          <cell r="C1057">
            <v>44455</v>
          </cell>
          <cell r="E1057">
            <v>2.2098116671102602E-2</v>
          </cell>
        </row>
        <row r="1058">
          <cell r="A1058" t="str">
            <v>PLN_WIBOR_3M_EOD</v>
          </cell>
          <cell r="C1058">
            <v>44820</v>
          </cell>
          <cell r="E1058">
            <v>2.3237081998454201E-2</v>
          </cell>
        </row>
        <row r="1059">
          <cell r="A1059" t="str">
            <v>PLN_WIBOR_3M_EOD</v>
          </cell>
          <cell r="C1059">
            <v>45187</v>
          </cell>
          <cell r="E1059">
            <v>2.4170658764089002E-2</v>
          </cell>
        </row>
        <row r="1060">
          <cell r="A1060" t="str">
            <v>PLN_WIBOR_3M_EOD</v>
          </cell>
          <cell r="C1060">
            <v>45551</v>
          </cell>
          <cell r="E1060">
            <v>2.4949239257586599E-2</v>
          </cell>
        </row>
        <row r="1061">
          <cell r="A1061" t="str">
            <v>PLN_WIBOR_3M_EOD</v>
          </cell>
          <cell r="C1061">
            <v>45916</v>
          </cell>
          <cell r="E1061">
            <v>2.5631288205504001E-2</v>
          </cell>
        </row>
        <row r="1062">
          <cell r="A1062" t="str">
            <v>PLN_WIBOR_3M_EOD</v>
          </cell>
          <cell r="C1062">
            <v>46646</v>
          </cell>
          <cell r="E1062">
            <v>2.6476467646543898E-2</v>
          </cell>
        </row>
        <row r="1063">
          <cell r="A1063" t="str">
            <v>PLN_WIBOR_3M_EOD</v>
          </cell>
          <cell r="C1063">
            <v>47742</v>
          </cell>
          <cell r="E1063">
            <v>2.7352062322087398E-2</v>
          </cell>
        </row>
        <row r="1064">
          <cell r="A1064" t="str">
            <v>PLN_WIBOR_3M_EOD</v>
          </cell>
          <cell r="C1064">
            <v>49569</v>
          </cell>
          <cell r="E1064">
            <v>2.7739777298212601E-2</v>
          </cell>
        </row>
        <row r="1065">
          <cell r="A1065" t="str">
            <v>PLN_WIBOR_3M_EOD</v>
          </cell>
          <cell r="C1065">
            <v>51396</v>
          </cell>
          <cell r="E1065">
            <v>2.7146889456419299E-2</v>
          </cell>
        </row>
        <row r="1066">
          <cell r="A1066" t="str">
            <v>PLN_WIBOR_3M_EOD</v>
          </cell>
          <cell r="C1066">
            <v>53223</v>
          </cell>
          <cell r="E1066">
            <v>2.63978284748362E-2</v>
          </cell>
        </row>
        <row r="1067">
          <cell r="A1067" t="str">
            <v>PLN_WIBOR_6M_EOD</v>
          </cell>
          <cell r="C1067">
            <v>42445</v>
          </cell>
          <cell r="E1067">
            <v>1.7919702028020401E-2</v>
          </cell>
        </row>
        <row r="1068">
          <cell r="A1068" t="str">
            <v>PLN_WIBOR_6M_EOD</v>
          </cell>
          <cell r="C1068">
            <v>42629</v>
          </cell>
          <cell r="E1068">
            <v>1.714463726219E-2</v>
          </cell>
        </row>
        <row r="1069">
          <cell r="A1069" t="str">
            <v>PLN_WIBOR_6M_EOD</v>
          </cell>
          <cell r="C1069">
            <v>42810</v>
          </cell>
          <cell r="E1069">
            <v>1.6860918115492601E-2</v>
          </cell>
        </row>
        <row r="1070">
          <cell r="A1070" t="str">
            <v>PLN_WIBOR_6M_EOD</v>
          </cell>
          <cell r="C1070">
            <v>42996</v>
          </cell>
          <cell r="E1070">
            <v>1.6982120011810001E-2</v>
          </cell>
        </row>
        <row r="1071">
          <cell r="A1071" t="str">
            <v>PLN_WIBOR_6M_EOD</v>
          </cell>
          <cell r="C1071">
            <v>43360</v>
          </cell>
          <cell r="E1071">
            <v>1.8102587980873899E-2</v>
          </cell>
        </row>
        <row r="1072">
          <cell r="A1072" t="str">
            <v>PLN_WIBOR_6M_EOD</v>
          </cell>
          <cell r="C1072">
            <v>43724</v>
          </cell>
          <cell r="E1072">
            <v>1.9447800249219702E-2</v>
          </cell>
        </row>
        <row r="1073">
          <cell r="A1073" t="str">
            <v>PLN_WIBOR_6M_EOD</v>
          </cell>
          <cell r="C1073">
            <v>44090</v>
          </cell>
          <cell r="E1073">
            <v>2.07792013997255E-2</v>
          </cell>
        </row>
        <row r="1074">
          <cell r="A1074" t="str">
            <v>PLN_WIBOR_6M_EOD</v>
          </cell>
          <cell r="C1074">
            <v>44455</v>
          </cell>
          <cell r="E1074">
            <v>2.2051948358082E-2</v>
          </cell>
        </row>
        <row r="1075">
          <cell r="A1075" t="str">
            <v>PLN_WIBOR_6M_EOD</v>
          </cell>
          <cell r="C1075">
            <v>44820</v>
          </cell>
          <cell r="E1075">
            <v>2.3192580748697001E-2</v>
          </cell>
        </row>
        <row r="1076">
          <cell r="A1076" t="str">
            <v>PLN_WIBOR_6M_EOD</v>
          </cell>
          <cell r="C1076">
            <v>45187</v>
          </cell>
          <cell r="E1076">
            <v>2.4150219362855201E-2</v>
          </cell>
        </row>
        <row r="1077">
          <cell r="A1077" t="str">
            <v>PLN_WIBOR_6M_EOD</v>
          </cell>
          <cell r="C1077">
            <v>45551</v>
          </cell>
          <cell r="E1077">
            <v>2.4925660023662002E-2</v>
          </cell>
        </row>
        <row r="1078">
          <cell r="A1078" t="str">
            <v>PLN_WIBOR_6M_EOD</v>
          </cell>
          <cell r="C1078">
            <v>45916</v>
          </cell>
          <cell r="E1078">
            <v>2.55492087401731E-2</v>
          </cell>
        </row>
        <row r="1079">
          <cell r="A1079" t="str">
            <v>PLN_WIBOR_6M_EOD</v>
          </cell>
          <cell r="C1079">
            <v>46646</v>
          </cell>
          <cell r="E1079">
            <v>2.6407401751677401E-2</v>
          </cell>
        </row>
        <row r="1080">
          <cell r="A1080" t="str">
            <v>PLN_WIBOR_6M_EOD</v>
          </cell>
          <cell r="C1080">
            <v>47742</v>
          </cell>
          <cell r="E1080">
            <v>2.7282865070157002E-2</v>
          </cell>
        </row>
        <row r="1081">
          <cell r="A1081" t="str">
            <v>PLN_WIBOR_6M_EOD</v>
          </cell>
          <cell r="C1081">
            <v>49569</v>
          </cell>
          <cell r="E1081">
            <v>2.7672256543762801E-2</v>
          </cell>
        </row>
        <row r="1082">
          <cell r="A1082" t="str">
            <v>PLN_WIBOR_6M_EOD</v>
          </cell>
          <cell r="C1082">
            <v>51396</v>
          </cell>
          <cell r="E1082">
            <v>2.7072491578349001E-2</v>
          </cell>
        </row>
        <row r="1083">
          <cell r="A1083" t="str">
            <v>PLN_WIBOR_6M_EOD</v>
          </cell>
          <cell r="C1083">
            <v>53223</v>
          </cell>
          <cell r="E1083">
            <v>2.6325024333312401E-2</v>
          </cell>
        </row>
        <row r="1084">
          <cell r="A1084" t="str">
            <v>PLN_WIBOR_EOD</v>
          </cell>
          <cell r="C1084">
            <v>42262</v>
          </cell>
          <cell r="E1084">
            <v>1.5049689731193101E-2</v>
          </cell>
        </row>
        <row r="1085">
          <cell r="A1085" t="str">
            <v>PLN_WIBOR_EOD</v>
          </cell>
          <cell r="C1085">
            <v>42263</v>
          </cell>
          <cell r="E1085">
            <v>1.50496897311277E-2</v>
          </cell>
        </row>
        <row r="1086">
          <cell r="A1086" t="str">
            <v>PLN_WIBOR_EOD</v>
          </cell>
          <cell r="C1086">
            <v>42270</v>
          </cell>
          <cell r="E1086">
            <v>1.6020172132413E-2</v>
          </cell>
        </row>
        <row r="1087">
          <cell r="A1087" t="str">
            <v>PLN_WIBOR_EOD</v>
          </cell>
          <cell r="C1087">
            <v>42293</v>
          </cell>
          <cell r="E1087">
            <v>1.6492498645490499E-2</v>
          </cell>
        </row>
        <row r="1088">
          <cell r="A1088" t="str">
            <v>PLN_WIBOR_EOD</v>
          </cell>
          <cell r="C1088">
            <v>42324</v>
          </cell>
          <cell r="E1088">
            <v>1.68309895625369E-2</v>
          </cell>
        </row>
        <row r="1089">
          <cell r="A1089" t="str">
            <v>PLN_WIBOR_EOD</v>
          </cell>
          <cell r="C1089">
            <v>42354</v>
          </cell>
          <cell r="E1089">
            <v>1.71177740047866E-2</v>
          </cell>
        </row>
        <row r="1090">
          <cell r="A1090" t="str">
            <v>PLN_WIBOR_EOD</v>
          </cell>
          <cell r="C1090">
            <v>42445</v>
          </cell>
          <cell r="E1090">
            <v>1.6906323991289701E-2</v>
          </cell>
        </row>
        <row r="1091">
          <cell r="A1091" t="str">
            <v>PLN_WIBOR_EOD</v>
          </cell>
          <cell r="C1091">
            <v>42537</v>
          </cell>
          <cell r="E1091">
            <v>1.6574848863834701E-2</v>
          </cell>
        </row>
        <row r="1092">
          <cell r="A1092" t="str">
            <v>PLN_WIBOR_EOD</v>
          </cell>
          <cell r="C1092">
            <v>42629</v>
          </cell>
          <cell r="E1092">
            <v>1.6382629866742E-2</v>
          </cell>
        </row>
        <row r="1093">
          <cell r="A1093" t="str">
            <v>PLN_WIBOR_EOD</v>
          </cell>
          <cell r="C1093">
            <v>42996</v>
          </cell>
          <cell r="E1093">
            <v>1.6980724153199001E-2</v>
          </cell>
        </row>
        <row r="1094">
          <cell r="A1094" t="str">
            <v>PLN_WIBOR_EOD</v>
          </cell>
          <cell r="C1094">
            <v>43360</v>
          </cell>
          <cell r="E1094">
            <v>1.8103430762447099E-2</v>
          </cell>
        </row>
        <row r="1095">
          <cell r="A1095" t="str">
            <v>PLN_WIBOR_EOD</v>
          </cell>
          <cell r="C1095">
            <v>43724</v>
          </cell>
          <cell r="E1095">
            <v>1.94494315407811E-2</v>
          </cell>
        </row>
        <row r="1096">
          <cell r="A1096" t="str">
            <v>PLN_WIBOR_EOD</v>
          </cell>
          <cell r="C1096">
            <v>44090</v>
          </cell>
          <cell r="E1096">
            <v>2.0780506047372499E-2</v>
          </cell>
        </row>
        <row r="1097">
          <cell r="A1097" t="str">
            <v>PLN_WIBOR_EOD</v>
          </cell>
          <cell r="C1097">
            <v>44455</v>
          </cell>
          <cell r="E1097">
            <v>2.2053035836424401E-2</v>
          </cell>
        </row>
        <row r="1098">
          <cell r="A1098" t="str">
            <v>PLN_WIBOR_EOD</v>
          </cell>
          <cell r="C1098">
            <v>44820</v>
          </cell>
          <cell r="E1098">
            <v>2.31935130349455E-2</v>
          </cell>
        </row>
        <row r="1099">
          <cell r="A1099" t="str">
            <v>PLN_WIBOR_EOD</v>
          </cell>
          <cell r="C1099">
            <v>45187</v>
          </cell>
          <cell r="E1099">
            <v>2.4151034659855099E-2</v>
          </cell>
        </row>
        <row r="1100">
          <cell r="A1100" t="str">
            <v>PLN_WIBOR_EOD</v>
          </cell>
          <cell r="C1100">
            <v>45551</v>
          </cell>
          <cell r="E1100">
            <v>2.4925938693133101E-2</v>
          </cell>
        </row>
        <row r="1101">
          <cell r="A1101" t="str">
            <v>PLN_WIBOR_EOD</v>
          </cell>
          <cell r="C1101">
            <v>45916</v>
          </cell>
          <cell r="E1101">
            <v>2.5549085436195398E-2</v>
          </cell>
        </row>
        <row r="1102">
          <cell r="A1102" t="str">
            <v>PLN_WIBOR_EOD</v>
          </cell>
          <cell r="C1102">
            <v>46646</v>
          </cell>
          <cell r="E1102">
            <v>2.6407299007482701E-2</v>
          </cell>
        </row>
        <row r="1103">
          <cell r="A1103" t="str">
            <v>PLN_WIBOR_EOD</v>
          </cell>
          <cell r="C1103">
            <v>47742</v>
          </cell>
          <cell r="E1103">
            <v>2.7282008397408498E-2</v>
          </cell>
        </row>
        <row r="1104">
          <cell r="A1104" t="str">
            <v>PLN_WIBOR_EOD</v>
          </cell>
          <cell r="C1104">
            <v>49569</v>
          </cell>
          <cell r="E1104">
            <v>2.7671746518416002E-2</v>
          </cell>
        </row>
        <row r="1105">
          <cell r="A1105" t="str">
            <v>PLN_WIBOR_EOD</v>
          </cell>
          <cell r="C1105">
            <v>51396</v>
          </cell>
          <cell r="E1105">
            <v>2.70720951189099E-2</v>
          </cell>
        </row>
        <row r="1106">
          <cell r="A1106" t="str">
            <v>PLN_WIBOR_EOD</v>
          </cell>
          <cell r="C1106">
            <v>53223</v>
          </cell>
          <cell r="E1106">
            <v>2.6324710361979201E-2</v>
          </cell>
        </row>
        <row r="1107">
          <cell r="A1107" t="str">
            <v>SEK_STIBOR_3M_EOD</v>
          </cell>
          <cell r="C1107">
            <v>42354</v>
          </cell>
          <cell r="E1107">
            <v>-2.9109171335887098E-3</v>
          </cell>
        </row>
        <row r="1108">
          <cell r="A1108" t="str">
            <v>SEK_STIBOR_3M_EOD</v>
          </cell>
          <cell r="C1108">
            <v>42445</v>
          </cell>
          <cell r="E1108">
            <v>-3.0137884358933001E-3</v>
          </cell>
        </row>
        <row r="1109">
          <cell r="A1109" t="str">
            <v>SEK_STIBOR_3M_EOD</v>
          </cell>
          <cell r="C1109">
            <v>42536</v>
          </cell>
          <cell r="E1109">
            <v>-2.89749152209771E-3</v>
          </cell>
        </row>
        <row r="1110">
          <cell r="A1110" t="str">
            <v>SEK_STIBOR_3M_EOD</v>
          </cell>
          <cell r="C1110">
            <v>42634</v>
          </cell>
          <cell r="E1110">
            <v>-2.66913272666798E-3</v>
          </cell>
        </row>
        <row r="1111">
          <cell r="A1111" t="str">
            <v>SEK_STIBOR_3M_EOD</v>
          </cell>
          <cell r="C1111">
            <v>42725</v>
          </cell>
          <cell r="E1111">
            <v>-2.3843102783148201E-3</v>
          </cell>
        </row>
        <row r="1112">
          <cell r="A1112" t="str">
            <v>SEK_STIBOR_3M_EOD</v>
          </cell>
          <cell r="C1112">
            <v>42809</v>
          </cell>
          <cell r="E1112">
            <v>-2.0561323749625402E-3</v>
          </cell>
        </row>
        <row r="1113">
          <cell r="A1113" t="str">
            <v>SEK_STIBOR_3M_EOD</v>
          </cell>
          <cell r="C1113">
            <v>42907</v>
          </cell>
          <cell r="E1113">
            <v>-1.61348818378822E-3</v>
          </cell>
        </row>
        <row r="1114">
          <cell r="A1114" t="str">
            <v>SEK_STIBOR_3M_EOD</v>
          </cell>
          <cell r="C1114">
            <v>42998</v>
          </cell>
          <cell r="E1114">
            <v>-1.1639514487871299E-3</v>
          </cell>
        </row>
        <row r="1115">
          <cell r="A1115" t="str">
            <v>SEK_STIBOR_3M_EOD</v>
          </cell>
          <cell r="C1115">
            <v>43089</v>
          </cell>
          <cell r="E1115">
            <v>-6.7217538183548999E-4</v>
          </cell>
        </row>
        <row r="1116">
          <cell r="A1116" t="str">
            <v>SEK_STIBOR_3M_EOD</v>
          </cell>
          <cell r="C1116">
            <v>43360</v>
          </cell>
          <cell r="E1116">
            <v>7.5763632373089995E-5</v>
          </cell>
        </row>
        <row r="1117">
          <cell r="A1117" t="str">
            <v>SEK_STIBOR_3M_EOD</v>
          </cell>
          <cell r="C1117">
            <v>43724</v>
          </cell>
          <cell r="E1117">
            <v>2.2175787852903701E-3</v>
          </cell>
        </row>
        <row r="1118">
          <cell r="A1118" t="str">
            <v>SEK_STIBOR_3M_EOD</v>
          </cell>
          <cell r="C1118">
            <v>44090</v>
          </cell>
          <cell r="E1118">
            <v>4.5158017067187103E-3</v>
          </cell>
        </row>
        <row r="1119">
          <cell r="A1119" t="str">
            <v>SEK_STIBOR_3M_EOD</v>
          </cell>
          <cell r="C1119">
            <v>44455</v>
          </cell>
          <cell r="E1119">
            <v>6.7947633549413303E-3</v>
          </cell>
        </row>
        <row r="1120">
          <cell r="A1120" t="str">
            <v>SEK_STIBOR_3M_EOD</v>
          </cell>
          <cell r="C1120">
            <v>44820</v>
          </cell>
          <cell r="E1120">
            <v>8.8347038342872393E-3</v>
          </cell>
        </row>
        <row r="1121">
          <cell r="A1121" t="str">
            <v>SEK_STIBOR_3M_EOD</v>
          </cell>
          <cell r="C1121">
            <v>45187</v>
          </cell>
          <cell r="E1121">
            <v>1.0545617272055399E-2</v>
          </cell>
        </row>
        <row r="1122">
          <cell r="A1122" t="str">
            <v>SEK_STIBOR_3M_EOD</v>
          </cell>
          <cell r="C1122">
            <v>45551</v>
          </cell>
          <cell r="E1122">
            <v>1.19874183252957E-2</v>
          </cell>
        </row>
        <row r="1123">
          <cell r="A1123" t="str">
            <v>SEK_STIBOR_3M_EOD</v>
          </cell>
          <cell r="C1123">
            <v>45916</v>
          </cell>
          <cell r="E1123">
            <v>1.31970870113228E-2</v>
          </cell>
        </row>
        <row r="1124">
          <cell r="A1124" t="str">
            <v>SEK_STIBOR_3M_EOD</v>
          </cell>
          <cell r="C1124">
            <v>46646</v>
          </cell>
          <cell r="E1124">
            <v>1.52744217214568E-2</v>
          </cell>
        </row>
        <row r="1125">
          <cell r="A1125" t="str">
            <v>SEK_STIBOR_3M_EOD</v>
          </cell>
          <cell r="C1125">
            <v>47742</v>
          </cell>
          <cell r="E1125">
            <v>1.7672787406155199E-2</v>
          </cell>
        </row>
        <row r="1126">
          <cell r="A1126" t="str">
            <v>SEK_STIBOR_3M_EOD</v>
          </cell>
          <cell r="C1126">
            <v>49569</v>
          </cell>
          <cell r="E1126">
            <v>1.98085724930403E-2</v>
          </cell>
        </row>
        <row r="1127">
          <cell r="A1127" t="str">
            <v>SEK_STIBOR_3M_EOD</v>
          </cell>
          <cell r="C1127">
            <v>51396</v>
          </cell>
          <cell r="E1127">
            <v>2.0717135773159898E-2</v>
          </cell>
        </row>
        <row r="1128">
          <cell r="A1128" t="str">
            <v>SEK_STIBOR_3M_EOD</v>
          </cell>
          <cell r="C1128">
            <v>53223</v>
          </cell>
          <cell r="E1128">
            <v>2.0965142748936301E-2</v>
          </cell>
        </row>
        <row r="1129">
          <cell r="A1129" t="str">
            <v>SEK_STIBOR_6M_EOD</v>
          </cell>
          <cell r="C1129">
            <v>42445</v>
          </cell>
          <cell r="E1129">
            <v>-2.0998489376967198E-3</v>
          </cell>
        </row>
        <row r="1130">
          <cell r="A1130" t="str">
            <v>SEK_STIBOR_6M_EOD</v>
          </cell>
          <cell r="C1130">
            <v>42629</v>
          </cell>
          <cell r="E1130">
            <v>-2.0433320678478698E-3</v>
          </cell>
        </row>
        <row r="1131">
          <cell r="A1131" t="str">
            <v>SEK_STIBOR_6M_EOD</v>
          </cell>
          <cell r="C1131">
            <v>42996</v>
          </cell>
          <cell r="E1131">
            <v>-8.5894859719086003E-4</v>
          </cell>
        </row>
        <row r="1132">
          <cell r="A1132" t="str">
            <v>SEK_STIBOR_6M_EOD</v>
          </cell>
          <cell r="C1132">
            <v>43360</v>
          </cell>
          <cell r="E1132">
            <v>1.0487077600875401E-3</v>
          </cell>
        </row>
        <row r="1133">
          <cell r="A1133" t="str">
            <v>SEK_STIBOR_6M_EOD</v>
          </cell>
          <cell r="C1133">
            <v>43724</v>
          </cell>
          <cell r="E1133">
            <v>3.1917032176738201E-3</v>
          </cell>
        </row>
        <row r="1134">
          <cell r="A1134" t="str">
            <v>SEK_STIBOR_6M_EOD</v>
          </cell>
          <cell r="C1134">
            <v>44090</v>
          </cell>
          <cell r="E1134">
            <v>5.4878643791517199E-3</v>
          </cell>
        </row>
        <row r="1135">
          <cell r="A1135" t="str">
            <v>SEK_STIBOR_6M_EOD</v>
          </cell>
          <cell r="C1135">
            <v>44455</v>
          </cell>
          <cell r="E1135">
            <v>7.7633276157618803E-3</v>
          </cell>
        </row>
        <row r="1136">
          <cell r="A1136" t="str">
            <v>SEK_STIBOR_6M_EOD</v>
          </cell>
          <cell r="C1136">
            <v>44820</v>
          </cell>
          <cell r="E1136">
            <v>9.7988538680281508E-3</v>
          </cell>
        </row>
        <row r="1137">
          <cell r="A1137" t="str">
            <v>SEK_STIBOR_6M_EOD</v>
          </cell>
          <cell r="C1137">
            <v>45187</v>
          </cell>
          <cell r="E1137">
            <v>1.1506574247795401E-2</v>
          </cell>
        </row>
        <row r="1138">
          <cell r="A1138" t="str">
            <v>SEK_STIBOR_6M_EOD</v>
          </cell>
          <cell r="C1138">
            <v>45551</v>
          </cell>
          <cell r="E1138">
            <v>1.2944377782899801E-2</v>
          </cell>
        </row>
        <row r="1139">
          <cell r="A1139" t="str">
            <v>SEK_STIBOR_6M_EOD</v>
          </cell>
          <cell r="C1139">
            <v>45916</v>
          </cell>
          <cell r="E1139">
            <v>1.41472401673106E-2</v>
          </cell>
        </row>
        <row r="1140">
          <cell r="A1140" t="str">
            <v>SEK_STIBOR_6M_EOD</v>
          </cell>
          <cell r="C1140">
            <v>46646</v>
          </cell>
          <cell r="E1140">
            <v>1.6192748279475401E-2</v>
          </cell>
        </row>
        <row r="1141">
          <cell r="A1141" t="str">
            <v>SEK_STIBOR_6M_EOD</v>
          </cell>
          <cell r="C1141">
            <v>47742</v>
          </cell>
          <cell r="E1141">
            <v>1.8511792014165401E-2</v>
          </cell>
        </row>
        <row r="1142">
          <cell r="A1142" t="str">
            <v>SEK_STIBOR_6M_EOD</v>
          </cell>
          <cell r="C1142">
            <v>49569</v>
          </cell>
          <cell r="E1142">
            <v>2.0531915016446599E-2</v>
          </cell>
        </row>
        <row r="1143">
          <cell r="A1143" t="str">
            <v>SEK_STIBOR_6M_EOD</v>
          </cell>
          <cell r="C1143">
            <v>51396</v>
          </cell>
          <cell r="E1143">
            <v>2.1356111175503099E-2</v>
          </cell>
        </row>
        <row r="1144">
          <cell r="A1144" t="str">
            <v>SEK_STIBOR_6M_EOD</v>
          </cell>
          <cell r="C1144">
            <v>53223</v>
          </cell>
          <cell r="E1144">
            <v>2.1533908721505901E-2</v>
          </cell>
        </row>
        <row r="1145">
          <cell r="A1145" t="str">
            <v>SEK_STIBOR_EOD</v>
          </cell>
          <cell r="C1145">
            <v>42262</v>
          </cell>
          <cell r="E1145">
            <v>-3.5587673490301802E-3</v>
          </cell>
        </row>
        <row r="1146">
          <cell r="A1146" t="str">
            <v>SEK_STIBOR_EOD</v>
          </cell>
          <cell r="C1146">
            <v>42263</v>
          </cell>
          <cell r="E1146">
            <v>-3.5587673490415899E-3</v>
          </cell>
        </row>
        <row r="1147">
          <cell r="A1147" t="str">
            <v>SEK_STIBOR_EOD</v>
          </cell>
          <cell r="C1147">
            <v>42270</v>
          </cell>
          <cell r="E1147">
            <v>-3.4720986597451698E-3</v>
          </cell>
        </row>
        <row r="1148">
          <cell r="A1148" t="str">
            <v>SEK_STIBOR_EOD</v>
          </cell>
          <cell r="C1148">
            <v>42293</v>
          </cell>
          <cell r="E1148">
            <v>-3.4546517133476002E-3</v>
          </cell>
        </row>
        <row r="1149">
          <cell r="A1149" t="str">
            <v>SEK_STIBOR_EOD</v>
          </cell>
          <cell r="C1149">
            <v>42324</v>
          </cell>
          <cell r="E1149">
            <v>-3.4615478614469998E-3</v>
          </cell>
        </row>
        <row r="1150">
          <cell r="A1150" t="str">
            <v>SEK_STIBOR_EOD</v>
          </cell>
          <cell r="C1150">
            <v>42354</v>
          </cell>
          <cell r="E1150">
            <v>-2.92484939628614E-3</v>
          </cell>
        </row>
        <row r="1151">
          <cell r="A1151" t="str">
            <v>SEK_STIBOR_EOD</v>
          </cell>
          <cell r="C1151">
            <v>42445</v>
          </cell>
          <cell r="E1151">
            <v>-3.0208302860612302E-3</v>
          </cell>
        </row>
        <row r="1152">
          <cell r="A1152" t="str">
            <v>SEK_STIBOR_EOD</v>
          </cell>
          <cell r="C1152">
            <v>42536</v>
          </cell>
          <cell r="E1152">
            <v>-2.9022031600284002E-3</v>
          </cell>
        </row>
        <row r="1153">
          <cell r="A1153" t="str">
            <v>SEK_STIBOR_EOD</v>
          </cell>
          <cell r="C1153">
            <v>42634</v>
          </cell>
          <cell r="E1153">
            <v>-2.6726064543646402E-3</v>
          </cell>
        </row>
        <row r="1154">
          <cell r="A1154" t="str">
            <v>SEK_STIBOR_EOD</v>
          </cell>
          <cell r="C1154">
            <v>42725</v>
          </cell>
          <cell r="E1154">
            <v>-2.3871027361400598E-3</v>
          </cell>
        </row>
        <row r="1155">
          <cell r="A1155" t="str">
            <v>SEK_STIBOR_EOD</v>
          </cell>
          <cell r="C1155">
            <v>42809</v>
          </cell>
          <cell r="E1155">
            <v>-2.0584967918072898E-3</v>
          </cell>
        </row>
        <row r="1156">
          <cell r="A1156" t="str">
            <v>SEK_STIBOR_EOD</v>
          </cell>
          <cell r="C1156">
            <v>42907</v>
          </cell>
          <cell r="E1156">
            <v>-1.61549391200942E-3</v>
          </cell>
        </row>
        <row r="1157">
          <cell r="A1157" t="str">
            <v>SEK_STIBOR_EOD</v>
          </cell>
          <cell r="C1157">
            <v>42998</v>
          </cell>
          <cell r="E1157">
            <v>-1.1657095226418699E-3</v>
          </cell>
        </row>
        <row r="1158">
          <cell r="A1158" t="str">
            <v>SEK_STIBOR_EOD</v>
          </cell>
          <cell r="C1158">
            <v>43089</v>
          </cell>
          <cell r="E1158">
            <v>-6.7374023742831001E-4</v>
          </cell>
        </row>
        <row r="1159">
          <cell r="A1159" t="str">
            <v>SEK_STIBOR_EOD</v>
          </cell>
          <cell r="C1159">
            <v>43360</v>
          </cell>
          <cell r="E1159">
            <v>7.8439007564860006E-5</v>
          </cell>
        </row>
        <row r="1160">
          <cell r="A1160" t="str">
            <v>SEK_STIBOR_EOD</v>
          </cell>
          <cell r="C1160">
            <v>43724</v>
          </cell>
          <cell r="E1160">
            <v>2.2207253388098298E-3</v>
          </cell>
        </row>
        <row r="1161">
          <cell r="A1161" t="str">
            <v>SEK_STIBOR_EOD</v>
          </cell>
          <cell r="C1161">
            <v>44090</v>
          </cell>
          <cell r="E1161">
            <v>4.5183183468143501E-3</v>
          </cell>
        </row>
        <row r="1162">
          <cell r="A1162" t="str">
            <v>SEK_STIBOR_EOD</v>
          </cell>
          <cell r="C1162">
            <v>44455</v>
          </cell>
          <cell r="E1162">
            <v>6.7968611281876501E-3</v>
          </cell>
        </row>
        <row r="1163">
          <cell r="A1163" t="str">
            <v>SEK_STIBOR_EOD</v>
          </cell>
          <cell r="C1163">
            <v>44820</v>
          </cell>
          <cell r="E1163">
            <v>8.8365022571421092E-3</v>
          </cell>
        </row>
        <row r="1164">
          <cell r="A1164" t="str">
            <v>SEK_STIBOR_EOD</v>
          </cell>
          <cell r="C1164">
            <v>45187</v>
          </cell>
          <cell r="E1164">
            <v>1.05471900263444E-2</v>
          </cell>
        </row>
        <row r="1165">
          <cell r="A1165" t="str">
            <v>SEK_STIBOR_EOD</v>
          </cell>
          <cell r="C1165">
            <v>45551</v>
          </cell>
          <cell r="E1165">
            <v>1.1988444683448099E-2</v>
          </cell>
        </row>
        <row r="1166">
          <cell r="A1166" t="str">
            <v>SEK_STIBOR_EOD</v>
          </cell>
          <cell r="C1166">
            <v>45916</v>
          </cell>
          <cell r="E1166">
            <v>1.31981133600696E-2</v>
          </cell>
        </row>
        <row r="1167">
          <cell r="A1167" t="str">
            <v>SEK_STIBOR_EOD</v>
          </cell>
          <cell r="C1167">
            <v>46646</v>
          </cell>
          <cell r="E1167">
            <v>1.52752769698138E-2</v>
          </cell>
        </row>
        <row r="1168">
          <cell r="A1168" t="str">
            <v>SEK_STIBOR_EOD</v>
          </cell>
          <cell r="C1168">
            <v>47742</v>
          </cell>
          <cell r="E1168">
            <v>1.7672814376440499E-2</v>
          </cell>
        </row>
        <row r="1169">
          <cell r="A1169" t="str">
            <v>SEK_STIBOR_EOD</v>
          </cell>
          <cell r="C1169">
            <v>49569</v>
          </cell>
          <cell r="E1169">
            <v>1.9808095802638401E-2</v>
          </cell>
        </row>
        <row r="1170">
          <cell r="A1170" t="str">
            <v>SEK_STIBOR_EOD</v>
          </cell>
          <cell r="C1170">
            <v>51396</v>
          </cell>
          <cell r="E1170">
            <v>2.07164423699078E-2</v>
          </cell>
        </row>
        <row r="1171">
          <cell r="A1171" t="str">
            <v>SEK_STIBOR_EOD</v>
          </cell>
          <cell r="C1171">
            <v>53223</v>
          </cell>
          <cell r="E1171">
            <v>2.0964585934239399E-2</v>
          </cell>
        </row>
        <row r="1172">
          <cell r="A1172" t="str">
            <v>SGD_SOR_3M_EOD</v>
          </cell>
          <cell r="C1172">
            <v>42354</v>
          </cell>
          <cell r="E1172">
            <v>1.55797030181049E-2</v>
          </cell>
        </row>
        <row r="1173">
          <cell r="A1173" t="str">
            <v>SGD_SOR_3M_EOD</v>
          </cell>
          <cell r="C1173">
            <v>42445</v>
          </cell>
          <cell r="E1173">
            <v>1.5402341836044201E-2</v>
          </cell>
        </row>
        <row r="1174">
          <cell r="A1174" t="str">
            <v>SGD_SOR_3M_EOD</v>
          </cell>
          <cell r="C1174">
            <v>42537</v>
          </cell>
          <cell r="E1174">
            <v>1.5541035609149901E-2</v>
          </cell>
        </row>
        <row r="1175">
          <cell r="A1175" t="str">
            <v>SGD_SOR_3M_EOD</v>
          </cell>
          <cell r="C1175">
            <v>42629</v>
          </cell>
          <cell r="E1175">
            <v>1.57597743687444E-2</v>
          </cell>
        </row>
        <row r="1176">
          <cell r="A1176" t="str">
            <v>SGD_SOR_3M_EOD</v>
          </cell>
          <cell r="C1176">
            <v>42996</v>
          </cell>
          <cell r="E1176">
            <v>1.96597784628606E-2</v>
          </cell>
        </row>
        <row r="1177">
          <cell r="A1177" t="str">
            <v>SGD_SOR_3M_EOD</v>
          </cell>
          <cell r="C1177">
            <v>43360</v>
          </cell>
          <cell r="E1177">
            <v>2.2025859748557301E-2</v>
          </cell>
        </row>
        <row r="1178">
          <cell r="A1178" t="str">
            <v>SGD_SOR_3M_EOD</v>
          </cell>
          <cell r="C1178">
            <v>43724</v>
          </cell>
          <cell r="E1178">
            <v>2.4373644955088199E-2</v>
          </cell>
        </row>
        <row r="1179">
          <cell r="A1179" t="str">
            <v>SGD_SOR_3M_EOD</v>
          </cell>
          <cell r="C1179">
            <v>44090</v>
          </cell>
          <cell r="E1179">
            <v>2.59913805155669E-2</v>
          </cell>
        </row>
        <row r="1180">
          <cell r="A1180" t="str">
            <v>SGD_SOR_3M_EOD</v>
          </cell>
          <cell r="C1180">
            <v>44820</v>
          </cell>
          <cell r="E1180">
            <v>2.87409356791242E-2</v>
          </cell>
        </row>
        <row r="1181">
          <cell r="A1181" t="str">
            <v>SGD_SOR_3M_EOD</v>
          </cell>
          <cell r="C1181">
            <v>45916</v>
          </cell>
          <cell r="E1181">
            <v>3.1230046162265299E-2</v>
          </cell>
        </row>
        <row r="1182">
          <cell r="A1182" t="str">
            <v>SGD_SOR_3M_EOD</v>
          </cell>
          <cell r="C1182">
            <v>46646</v>
          </cell>
          <cell r="E1182">
            <v>3.22012511134862E-2</v>
          </cell>
        </row>
        <row r="1183">
          <cell r="A1183" t="str">
            <v>SGD_SOR_3M_EOD</v>
          </cell>
          <cell r="C1183">
            <v>47742</v>
          </cell>
          <cell r="E1183">
            <v>3.3031961901125097E-2</v>
          </cell>
        </row>
        <row r="1184">
          <cell r="A1184" t="str">
            <v>SGD_SOR_3M_EOD</v>
          </cell>
          <cell r="C1184">
            <v>49569</v>
          </cell>
          <cell r="E1184">
            <v>3.34259642172378E-2</v>
          </cell>
        </row>
        <row r="1185">
          <cell r="A1185" t="str">
            <v>SGD_SOR_3M_EOD</v>
          </cell>
          <cell r="C1185">
            <v>51396</v>
          </cell>
          <cell r="E1185">
            <v>3.3851570317693903E-2</v>
          </cell>
        </row>
        <row r="1186">
          <cell r="A1186" t="str">
            <v>SGD_SOR_3M_EOD</v>
          </cell>
          <cell r="C1186">
            <v>53223</v>
          </cell>
          <cell r="E1186">
            <v>3.4355152228117199E-2</v>
          </cell>
        </row>
        <row r="1187">
          <cell r="A1187" t="str">
            <v>SGD_SOR_3M_EOD</v>
          </cell>
          <cell r="C1187">
            <v>56873</v>
          </cell>
          <cell r="E1187">
            <v>3.5569601231633899E-2</v>
          </cell>
        </row>
        <row r="1188">
          <cell r="A1188" t="str">
            <v>SGD_SOR_6M_EOD</v>
          </cell>
          <cell r="C1188">
            <v>42445</v>
          </cell>
          <cell r="E1188">
            <v>1.7109706991345799E-2</v>
          </cell>
        </row>
        <row r="1189">
          <cell r="A1189" t="str">
            <v>SGD_SOR_6M_EOD</v>
          </cell>
          <cell r="C1189">
            <v>42629</v>
          </cell>
          <cell r="E1189">
            <v>1.7373808583844502E-2</v>
          </cell>
        </row>
        <row r="1190">
          <cell r="A1190" t="str">
            <v>SGD_SOR_6M_EOD</v>
          </cell>
          <cell r="C1190">
            <v>42996</v>
          </cell>
          <cell r="E1190">
            <v>1.9996853927569499E-2</v>
          </cell>
        </row>
        <row r="1191">
          <cell r="A1191" t="str">
            <v>SGD_SOR_6M_EOD</v>
          </cell>
          <cell r="C1191">
            <v>43360</v>
          </cell>
          <cell r="E1191">
            <v>2.23141388637338E-2</v>
          </cell>
        </row>
        <row r="1192">
          <cell r="A1192" t="str">
            <v>SGD_SOR_6M_EOD</v>
          </cell>
          <cell r="C1192">
            <v>43724</v>
          </cell>
          <cell r="E1192">
            <v>2.45098154382337E-2</v>
          </cell>
        </row>
        <row r="1193">
          <cell r="A1193" t="str">
            <v>SGD_SOR_6M_EOD</v>
          </cell>
          <cell r="C1193">
            <v>44090</v>
          </cell>
          <cell r="E1193">
            <v>2.6129954444374E-2</v>
          </cell>
        </row>
        <row r="1194">
          <cell r="A1194" t="str">
            <v>SGD_SOR_6M_EOD</v>
          </cell>
          <cell r="C1194">
            <v>44820</v>
          </cell>
          <cell r="E1194">
            <v>2.88822072842746E-2</v>
          </cell>
        </row>
        <row r="1195">
          <cell r="A1195" t="str">
            <v>SGD_SOR_6M_EOD</v>
          </cell>
          <cell r="C1195">
            <v>45916</v>
          </cell>
          <cell r="E1195">
            <v>3.1373982536710997E-2</v>
          </cell>
        </row>
        <row r="1196">
          <cell r="A1196" t="str">
            <v>SGD_SOR_6M_EOD</v>
          </cell>
          <cell r="C1196">
            <v>46646</v>
          </cell>
          <cell r="E1196">
            <v>3.22864731594939E-2</v>
          </cell>
        </row>
        <row r="1197">
          <cell r="A1197" t="str">
            <v>SGD_SOR_6M_EOD</v>
          </cell>
          <cell r="C1197">
            <v>47742</v>
          </cell>
          <cell r="E1197">
            <v>3.31202250929932E-2</v>
          </cell>
        </row>
        <row r="1198">
          <cell r="A1198" t="str">
            <v>SGD_SOR_6M_EOD</v>
          </cell>
          <cell r="C1198">
            <v>49569</v>
          </cell>
          <cell r="E1198">
            <v>3.3516803025278701E-2</v>
          </cell>
        </row>
        <row r="1199">
          <cell r="A1199" t="str">
            <v>SGD_SOR_6M_EOD</v>
          </cell>
          <cell r="C1199">
            <v>51396</v>
          </cell>
          <cell r="E1199">
            <v>3.3944021425668401E-2</v>
          </cell>
        </row>
        <row r="1200">
          <cell r="A1200" t="str">
            <v>SGD_SOR_6M_EOD</v>
          </cell>
          <cell r="C1200">
            <v>53223</v>
          </cell>
          <cell r="E1200">
            <v>3.44486001889533E-2</v>
          </cell>
        </row>
        <row r="1201">
          <cell r="A1201" t="str">
            <v>SGD_SOR_6M_EOD</v>
          </cell>
          <cell r="C1201">
            <v>56873</v>
          </cell>
          <cell r="E1201">
            <v>3.5664229176754998E-2</v>
          </cell>
        </row>
        <row r="1202">
          <cell r="A1202" t="str">
            <v>SGD_SOR_EOD</v>
          </cell>
          <cell r="C1202">
            <v>42262</v>
          </cell>
          <cell r="E1202">
            <v>6.6241398911383396E-3</v>
          </cell>
        </row>
        <row r="1203">
          <cell r="A1203" t="str">
            <v>SGD_SOR_EOD</v>
          </cell>
          <cell r="C1203">
            <v>42263</v>
          </cell>
          <cell r="E1203">
            <v>6.6241398911240403E-3</v>
          </cell>
        </row>
        <row r="1204">
          <cell r="A1204" t="str">
            <v>SGD_SOR_EOD</v>
          </cell>
          <cell r="C1204">
            <v>42270</v>
          </cell>
          <cell r="E1204">
            <v>7.8979993596289492E-3</v>
          </cell>
        </row>
        <row r="1205">
          <cell r="A1205" t="str">
            <v>SGD_SOR_EOD</v>
          </cell>
          <cell r="C1205">
            <v>42293</v>
          </cell>
          <cell r="E1205">
            <v>1.40401165066989E-2</v>
          </cell>
        </row>
        <row r="1206">
          <cell r="A1206" t="str">
            <v>SGD_SOR_EOD</v>
          </cell>
          <cell r="C1206">
            <v>42324</v>
          </cell>
          <cell r="E1206">
            <v>1.4798353241743299E-2</v>
          </cell>
        </row>
        <row r="1207">
          <cell r="A1207" t="str">
            <v>SGD_SOR_EOD</v>
          </cell>
          <cell r="C1207">
            <v>42354</v>
          </cell>
          <cell r="E1207">
            <v>1.53871102626856E-2</v>
          </cell>
        </row>
        <row r="1208">
          <cell r="A1208" t="str">
            <v>SGD_SOR_EOD</v>
          </cell>
          <cell r="C1208">
            <v>42445</v>
          </cell>
          <cell r="E1208">
            <v>1.69957334359087E-2</v>
          </cell>
        </row>
        <row r="1209">
          <cell r="A1209" t="str">
            <v>SGD_SOR_EOD</v>
          </cell>
          <cell r="C1209">
            <v>42629</v>
          </cell>
          <cell r="E1209">
            <v>1.7316821806125801E-2</v>
          </cell>
        </row>
        <row r="1210">
          <cell r="A1210" t="str">
            <v>SGD_SOR_EOD</v>
          </cell>
          <cell r="C1210">
            <v>42996</v>
          </cell>
          <cell r="E1210">
            <v>1.9968359330854401E-2</v>
          </cell>
        </row>
        <row r="1211">
          <cell r="A1211" t="str">
            <v>SGD_SOR_EOD</v>
          </cell>
          <cell r="C1211">
            <v>43360</v>
          </cell>
          <cell r="E1211">
            <v>2.2298674104838202E-2</v>
          </cell>
        </row>
        <row r="1212">
          <cell r="A1212" t="str">
            <v>SGD_SOR_EOD</v>
          </cell>
          <cell r="C1212">
            <v>43724</v>
          </cell>
          <cell r="E1212">
            <v>2.4496883128235399E-2</v>
          </cell>
        </row>
        <row r="1213">
          <cell r="A1213" t="str">
            <v>SGD_SOR_EOD</v>
          </cell>
          <cell r="C1213">
            <v>44090</v>
          </cell>
          <cell r="E1213">
            <v>2.6119612064433001E-2</v>
          </cell>
        </row>
        <row r="1214">
          <cell r="A1214" t="str">
            <v>SGD_SOR_EOD</v>
          </cell>
          <cell r="C1214">
            <v>44820</v>
          </cell>
          <cell r="E1214">
            <v>2.8874824490216101E-2</v>
          </cell>
        </row>
        <row r="1215">
          <cell r="A1215" t="str">
            <v>SGD_SOR_EOD</v>
          </cell>
          <cell r="C1215">
            <v>45916</v>
          </cell>
          <cell r="E1215">
            <v>3.1368475427422701E-2</v>
          </cell>
        </row>
        <row r="1216">
          <cell r="A1216" t="str">
            <v>SGD_SOR_EOD</v>
          </cell>
          <cell r="C1216">
            <v>46646</v>
          </cell>
          <cell r="E1216">
            <v>3.2281884602241601E-2</v>
          </cell>
        </row>
        <row r="1217">
          <cell r="A1217" t="str">
            <v>SGD_SOR_EOD</v>
          </cell>
          <cell r="C1217">
            <v>47742</v>
          </cell>
          <cell r="E1217">
            <v>3.3115947792962702E-2</v>
          </cell>
        </row>
        <row r="1218">
          <cell r="A1218" t="str">
            <v>SGD_SOR_EOD</v>
          </cell>
          <cell r="C1218">
            <v>49569</v>
          </cell>
          <cell r="E1218">
            <v>3.3513782826922002E-2</v>
          </cell>
        </row>
        <row r="1219">
          <cell r="A1219" t="str">
            <v>SGD_SOR_EOD</v>
          </cell>
          <cell r="C1219">
            <v>51396</v>
          </cell>
          <cell r="E1219">
            <v>3.39416503060904E-2</v>
          </cell>
        </row>
        <row r="1220">
          <cell r="A1220" t="str">
            <v>SGD_SOR_EOD</v>
          </cell>
          <cell r="C1220">
            <v>53223</v>
          </cell>
          <cell r="E1220">
            <v>3.4446736484227199E-2</v>
          </cell>
        </row>
        <row r="1221">
          <cell r="A1221" t="str">
            <v>SGD_SOR_EOD</v>
          </cell>
          <cell r="C1221">
            <v>56873</v>
          </cell>
          <cell r="E1221">
            <v>3.5663096199955502E-2</v>
          </cell>
        </row>
        <row r="1222">
          <cell r="A1222" t="str">
            <v>USD_FEDFUND_EOD</v>
          </cell>
          <cell r="C1222">
            <v>42262</v>
          </cell>
          <cell r="E1222">
            <v>1.41944168443003E-3</v>
          </cell>
        </row>
        <row r="1223">
          <cell r="A1223" t="str">
            <v>USD_FEDFUND_EOD</v>
          </cell>
          <cell r="C1223">
            <v>42263</v>
          </cell>
          <cell r="E1223">
            <v>1.4194416844646399E-3</v>
          </cell>
        </row>
        <row r="1224">
          <cell r="A1224" t="str">
            <v>USD_FEDFUND_EOD</v>
          </cell>
          <cell r="C1224">
            <v>42270</v>
          </cell>
          <cell r="E1224">
            <v>1.8452483105830799E-3</v>
          </cell>
        </row>
        <row r="1225">
          <cell r="A1225" t="str">
            <v>USD_FEDFUND_EOD</v>
          </cell>
          <cell r="C1225">
            <v>42277</v>
          </cell>
          <cell r="E1225">
            <v>1.8997723086209401E-3</v>
          </cell>
        </row>
        <row r="1226">
          <cell r="A1226" t="str">
            <v>USD_FEDFUND_EOD</v>
          </cell>
          <cell r="C1226">
            <v>42284</v>
          </cell>
          <cell r="E1226">
            <v>1.9099776965387099E-3</v>
          </cell>
        </row>
        <row r="1227">
          <cell r="A1227" t="str">
            <v>USD_FEDFUND_EOD</v>
          </cell>
          <cell r="C1227">
            <v>42293</v>
          </cell>
          <cell r="E1227">
            <v>1.8864835786209799E-3</v>
          </cell>
        </row>
        <row r="1228">
          <cell r="A1228" t="str">
            <v>USD_FEDFUND_EOD</v>
          </cell>
          <cell r="C1228">
            <v>42324</v>
          </cell>
          <cell r="E1228">
            <v>2.0570609762311401E-3</v>
          </cell>
        </row>
        <row r="1229">
          <cell r="A1229" t="str">
            <v>USD_FEDFUND_EOD</v>
          </cell>
          <cell r="C1229">
            <v>42354</v>
          </cell>
          <cell r="E1229">
            <v>2.1691257640294999E-3</v>
          </cell>
        </row>
        <row r="1230">
          <cell r="A1230" t="str">
            <v>USD_FEDFUND_EOD</v>
          </cell>
          <cell r="C1230">
            <v>42388</v>
          </cell>
          <cell r="E1230">
            <v>2.4366848295475701E-3</v>
          </cell>
        </row>
        <row r="1231">
          <cell r="A1231" t="str">
            <v>USD_FEDFUND_EOD</v>
          </cell>
          <cell r="C1231">
            <v>42416</v>
          </cell>
          <cell r="E1231">
            <v>2.61710110891159E-3</v>
          </cell>
        </row>
        <row r="1232">
          <cell r="A1232" t="str">
            <v>USD_FEDFUND_EOD</v>
          </cell>
          <cell r="C1232">
            <v>42445</v>
          </cell>
          <cell r="E1232">
            <v>2.7532495208463801E-3</v>
          </cell>
        </row>
        <row r="1233">
          <cell r="A1233" t="str">
            <v>USD_FEDFUND_EOD</v>
          </cell>
          <cell r="C1233">
            <v>42478</v>
          </cell>
          <cell r="E1233">
            <v>2.9762204689858201E-3</v>
          </cell>
        </row>
        <row r="1234">
          <cell r="A1234" t="str">
            <v>USD_FEDFUND_EOD</v>
          </cell>
          <cell r="C1234">
            <v>42506</v>
          </cell>
          <cell r="E1234">
            <v>3.17464862945562E-3</v>
          </cell>
        </row>
        <row r="1235">
          <cell r="A1235" t="str">
            <v>USD_FEDFUND_EOD</v>
          </cell>
          <cell r="C1235">
            <v>42537</v>
          </cell>
          <cell r="E1235">
            <v>3.3538138490721999E-3</v>
          </cell>
        </row>
        <row r="1236">
          <cell r="A1236" t="str">
            <v>USD_FEDFUND_EOD</v>
          </cell>
          <cell r="C1236">
            <v>42569</v>
          </cell>
          <cell r="E1236">
            <v>3.5747448499770401E-3</v>
          </cell>
        </row>
        <row r="1237">
          <cell r="A1237" t="str">
            <v>USD_FEDFUND_EOD</v>
          </cell>
          <cell r="C1237">
            <v>42598</v>
          </cell>
          <cell r="E1237">
            <v>3.76981357356486E-3</v>
          </cell>
        </row>
        <row r="1238">
          <cell r="A1238" t="str">
            <v>USD_FEDFUND_EOD</v>
          </cell>
          <cell r="C1238">
            <v>42629</v>
          </cell>
          <cell r="E1238">
            <v>3.99350465384311E-3</v>
          </cell>
        </row>
        <row r="1239">
          <cell r="A1239" t="str">
            <v>USD_FEDFUND_EOD</v>
          </cell>
          <cell r="C1239">
            <v>42810</v>
          </cell>
          <cell r="E1239">
            <v>5.2988570036547602E-3</v>
          </cell>
        </row>
        <row r="1240">
          <cell r="A1240" t="str">
            <v>USD_FEDFUND_EOD</v>
          </cell>
          <cell r="C1240">
            <v>42996</v>
          </cell>
          <cell r="E1240">
            <v>6.7385797720552901E-3</v>
          </cell>
        </row>
        <row r="1241">
          <cell r="A1241" t="str">
            <v>USD_FEDFUND_EOD</v>
          </cell>
          <cell r="C1241">
            <v>43360</v>
          </cell>
          <cell r="E1241">
            <v>9.2577176358620006E-3</v>
          </cell>
        </row>
        <row r="1242">
          <cell r="A1242" t="str">
            <v>USD_FEDFUND_EOD</v>
          </cell>
          <cell r="C1242">
            <v>43724</v>
          </cell>
          <cell r="E1242">
            <v>1.14982524406501E-2</v>
          </cell>
        </row>
        <row r="1243">
          <cell r="A1243" t="str">
            <v>USD_FEDFUND_EOD</v>
          </cell>
          <cell r="C1243">
            <v>44090</v>
          </cell>
          <cell r="E1243">
            <v>1.34971540935952E-2</v>
          </cell>
        </row>
        <row r="1244">
          <cell r="A1244" t="str">
            <v>USD_FEDFUND_EOD</v>
          </cell>
          <cell r="C1244">
            <v>44455</v>
          </cell>
          <cell r="E1244">
            <v>1.5294583312110401E-2</v>
          </cell>
        </row>
        <row r="1245">
          <cell r="A1245" t="str">
            <v>USD_FEDFUND_EOD</v>
          </cell>
          <cell r="C1245">
            <v>44820</v>
          </cell>
          <cell r="E1245">
            <v>1.6790861265826899E-2</v>
          </cell>
        </row>
        <row r="1246">
          <cell r="A1246" t="str">
            <v>USD_FEDFUND_EOD</v>
          </cell>
          <cell r="C1246">
            <v>45187</v>
          </cell>
          <cell r="E1246">
            <v>1.8104675357714799E-2</v>
          </cell>
        </row>
        <row r="1247">
          <cell r="A1247" t="str">
            <v>USD_FEDFUND_EOD</v>
          </cell>
          <cell r="C1247">
            <v>45551</v>
          </cell>
          <cell r="E1247">
            <v>1.9165663022460699E-2</v>
          </cell>
        </row>
        <row r="1248">
          <cell r="A1248" t="str">
            <v>USD_FEDFUND_EOD</v>
          </cell>
          <cell r="C1248">
            <v>45916</v>
          </cell>
          <cell r="E1248">
            <v>2.0108706287635E-2</v>
          </cell>
        </row>
        <row r="1249">
          <cell r="A1249" t="str">
            <v>USD_FEDFUND_EOD</v>
          </cell>
          <cell r="C1249">
            <v>46646</v>
          </cell>
          <cell r="E1249">
            <v>2.1504924381194401E-2</v>
          </cell>
        </row>
        <row r="1250">
          <cell r="A1250" t="str">
            <v>USD_FEDFUND_EOD</v>
          </cell>
          <cell r="C1250">
            <v>47742</v>
          </cell>
          <cell r="E1250">
            <v>2.29367614619146E-2</v>
          </cell>
        </row>
        <row r="1251">
          <cell r="A1251" t="str">
            <v>USD_FEDFUND_EOD</v>
          </cell>
          <cell r="C1251">
            <v>49569</v>
          </cell>
          <cell r="E1251">
            <v>2.4251351322535902E-2</v>
          </cell>
        </row>
        <row r="1252">
          <cell r="A1252" t="str">
            <v>USD_FEDFUND_EOD</v>
          </cell>
          <cell r="C1252">
            <v>51396</v>
          </cell>
          <cell r="E1252">
            <v>2.48619441531347E-2</v>
          </cell>
        </row>
        <row r="1253">
          <cell r="A1253" t="str">
            <v>USD_FEDFUND_EOD</v>
          </cell>
          <cell r="C1253">
            <v>53223</v>
          </cell>
          <cell r="E1253">
            <v>2.5196329870494999E-2</v>
          </cell>
        </row>
        <row r="1254">
          <cell r="A1254" t="str">
            <v>USD_FEDFUND_EOD</v>
          </cell>
          <cell r="C1254">
            <v>56873</v>
          </cell>
          <cell r="E1254">
            <v>2.5214891785490499E-2</v>
          </cell>
        </row>
        <row r="1255">
          <cell r="A1255" t="str">
            <v>USD_FEDFUND_EOD</v>
          </cell>
          <cell r="C1255">
            <v>60526</v>
          </cell>
          <cell r="E1255">
            <v>2.4808179968604401E-2</v>
          </cell>
        </row>
        <row r="1256">
          <cell r="A1256" t="str">
            <v>USD_FEDFUND_EOD</v>
          </cell>
          <cell r="C1256">
            <v>64178</v>
          </cell>
          <cell r="E1256">
            <v>2.4898119479471799E-2</v>
          </cell>
        </row>
        <row r="1257">
          <cell r="A1257" t="str">
            <v>USD_LIBOR_12M_EOD</v>
          </cell>
          <cell r="C1257">
            <v>42629</v>
          </cell>
          <cell r="E1257">
            <v>8.6267671748661203E-3</v>
          </cell>
        </row>
        <row r="1258">
          <cell r="A1258" t="str">
            <v>USD_LIBOR_12M_EOD</v>
          </cell>
          <cell r="C1258">
            <v>42660</v>
          </cell>
          <cell r="E1258">
            <v>8.5013925854907895E-3</v>
          </cell>
        </row>
        <row r="1259">
          <cell r="A1259" t="str">
            <v>USD_LIBOR_12M_EOD</v>
          </cell>
          <cell r="C1259">
            <v>42690</v>
          </cell>
          <cell r="E1259">
            <v>8.7206632609103003E-3</v>
          </cell>
        </row>
        <row r="1260">
          <cell r="A1260" t="str">
            <v>USD_LIBOR_12M_EOD</v>
          </cell>
          <cell r="C1260">
            <v>42720</v>
          </cell>
          <cell r="E1260">
            <v>8.9308771571185493E-3</v>
          </cell>
        </row>
        <row r="1261">
          <cell r="A1261" t="str">
            <v>USD_LIBOR_12M_EOD</v>
          </cell>
          <cell r="C1261">
            <v>42752</v>
          </cell>
          <cell r="E1261">
            <v>9.2900439770656502E-3</v>
          </cell>
        </row>
        <row r="1262">
          <cell r="A1262" t="str">
            <v>USD_LIBOR_12M_EOD</v>
          </cell>
          <cell r="C1262">
            <v>42782</v>
          </cell>
          <cell r="E1262">
            <v>9.6283844517540997E-3</v>
          </cell>
        </row>
        <row r="1263">
          <cell r="A1263" t="str">
            <v>USD_LIBOR_12M_EOD</v>
          </cell>
          <cell r="C1263">
            <v>42810</v>
          </cell>
          <cell r="E1263">
            <v>9.9183844234564805E-3</v>
          </cell>
        </row>
        <row r="1264">
          <cell r="A1264" t="str">
            <v>USD_LIBOR_12M_EOD</v>
          </cell>
          <cell r="C1264">
            <v>42842</v>
          </cell>
          <cell r="E1264">
            <v>1.03534209986559E-2</v>
          </cell>
        </row>
        <row r="1265">
          <cell r="A1265" t="str">
            <v>USD_LIBOR_12M_EOD</v>
          </cell>
          <cell r="C1265">
            <v>42871</v>
          </cell>
          <cell r="E1265">
            <v>1.05690948629679E-2</v>
          </cell>
        </row>
        <row r="1266">
          <cell r="A1266" t="str">
            <v>USD_LIBOR_12M_EOD</v>
          </cell>
          <cell r="C1266">
            <v>42902</v>
          </cell>
          <cell r="E1266">
            <v>1.06320308085697E-2</v>
          </cell>
        </row>
        <row r="1267">
          <cell r="A1267" t="str">
            <v>USD_LIBOR_12M_EOD</v>
          </cell>
          <cell r="C1267">
            <v>42933</v>
          </cell>
          <cell r="E1267">
            <v>1.09574975048431E-2</v>
          </cell>
        </row>
        <row r="1268">
          <cell r="A1268" t="str">
            <v>USD_LIBOR_12M_EOD</v>
          </cell>
          <cell r="C1268">
            <v>42963</v>
          </cell>
          <cell r="E1268">
            <v>1.1121379336987701E-2</v>
          </cell>
        </row>
        <row r="1269">
          <cell r="A1269" t="str">
            <v>USD_LIBOR_12M_EOD</v>
          </cell>
          <cell r="C1269">
            <v>42996</v>
          </cell>
          <cell r="E1269">
            <v>1.13053708047679E-2</v>
          </cell>
        </row>
        <row r="1270">
          <cell r="A1270" t="str">
            <v>USD_LIBOR_12M_EOD</v>
          </cell>
          <cell r="C1270">
            <v>43360</v>
          </cell>
          <cell r="E1270">
            <v>1.38592069877276E-2</v>
          </cell>
        </row>
        <row r="1271">
          <cell r="A1271" t="str">
            <v>USD_LIBOR_12M_EOD</v>
          </cell>
          <cell r="C1271">
            <v>43724</v>
          </cell>
          <cell r="E1271">
            <v>1.6151023271220599E-2</v>
          </cell>
        </row>
        <row r="1272">
          <cell r="A1272" t="str">
            <v>USD_LIBOR_12M_EOD</v>
          </cell>
          <cell r="C1272">
            <v>44090</v>
          </cell>
          <cell r="E1272">
            <v>1.8203561604950999E-2</v>
          </cell>
        </row>
        <row r="1273">
          <cell r="A1273" t="str">
            <v>USD_LIBOR_12M_EOD</v>
          </cell>
          <cell r="C1273">
            <v>44455</v>
          </cell>
          <cell r="E1273">
            <v>2.0006103443328399E-2</v>
          </cell>
        </row>
        <row r="1274">
          <cell r="A1274" t="str">
            <v>USD_LIBOR_12M_EOD</v>
          </cell>
          <cell r="C1274">
            <v>44820</v>
          </cell>
          <cell r="E1274">
            <v>2.15073465751453E-2</v>
          </cell>
        </row>
        <row r="1275">
          <cell r="A1275" t="str">
            <v>USD_LIBOR_12M_EOD</v>
          </cell>
          <cell r="C1275">
            <v>45187</v>
          </cell>
          <cell r="E1275">
            <v>2.28019396749914E-2</v>
          </cell>
        </row>
        <row r="1276">
          <cell r="A1276" t="str">
            <v>USD_LIBOR_12M_EOD</v>
          </cell>
          <cell r="C1276">
            <v>45551</v>
          </cell>
          <cell r="E1276">
            <v>2.38438673337493E-2</v>
          </cell>
        </row>
        <row r="1277">
          <cell r="A1277" t="str">
            <v>USD_LIBOR_12M_EOD</v>
          </cell>
          <cell r="C1277">
            <v>45916</v>
          </cell>
          <cell r="E1277">
            <v>2.4767414415826701E-2</v>
          </cell>
        </row>
        <row r="1278">
          <cell r="A1278" t="str">
            <v>USD_LIBOR_12M_EOD</v>
          </cell>
          <cell r="C1278">
            <v>46646</v>
          </cell>
          <cell r="E1278">
            <v>2.6213889075743301E-2</v>
          </cell>
        </row>
        <row r="1279">
          <cell r="A1279" t="str">
            <v>USD_LIBOR_12M_EOD</v>
          </cell>
          <cell r="C1279">
            <v>47742</v>
          </cell>
          <cell r="E1279">
            <v>2.7667056880778002E-2</v>
          </cell>
        </row>
        <row r="1280">
          <cell r="A1280" t="str">
            <v>USD_LIBOR_12M_EOD</v>
          </cell>
          <cell r="C1280">
            <v>49569</v>
          </cell>
          <cell r="E1280">
            <v>2.88968101265639E-2</v>
          </cell>
        </row>
        <row r="1281">
          <cell r="A1281" t="str">
            <v>USD_LIBOR_12M_EOD</v>
          </cell>
          <cell r="C1281">
            <v>51396</v>
          </cell>
          <cell r="E1281">
            <v>2.9439237240231401E-2</v>
          </cell>
        </row>
        <row r="1282">
          <cell r="A1282" t="str">
            <v>USD_LIBOR_12M_EOD</v>
          </cell>
          <cell r="C1282">
            <v>53223</v>
          </cell>
          <cell r="E1282">
            <v>2.97944416389796E-2</v>
          </cell>
        </row>
        <row r="1283">
          <cell r="A1283" t="str">
            <v>USD_LIBOR_12M_EOD</v>
          </cell>
          <cell r="C1283">
            <v>56873</v>
          </cell>
          <cell r="E1283">
            <v>2.9816257294324501E-2</v>
          </cell>
        </row>
        <row r="1284">
          <cell r="A1284" t="str">
            <v>USD_LIBOR_12M_EOD</v>
          </cell>
          <cell r="C1284">
            <v>60526</v>
          </cell>
          <cell r="E1284">
            <v>2.9413415318378999E-2</v>
          </cell>
        </row>
        <row r="1285">
          <cell r="A1285" t="str">
            <v>USD_LIBOR_12M_EOD</v>
          </cell>
          <cell r="C1285">
            <v>64178</v>
          </cell>
          <cell r="E1285">
            <v>2.9504299026212599E-2</v>
          </cell>
        </row>
        <row r="1286">
          <cell r="A1286" t="str">
            <v>USD_LIBOR_1M_EOD</v>
          </cell>
          <cell r="C1286">
            <v>42293</v>
          </cell>
          <cell r="E1286">
            <v>2.1188432671964599E-3</v>
          </cell>
        </row>
        <row r="1287">
          <cell r="A1287" t="str">
            <v>USD_LIBOR_1M_EOD</v>
          </cell>
          <cell r="C1287">
            <v>42324</v>
          </cell>
          <cell r="E1287">
            <v>2.3640250100088302E-3</v>
          </cell>
        </row>
        <row r="1288">
          <cell r="A1288" t="str">
            <v>USD_LIBOR_1M_EOD</v>
          </cell>
          <cell r="C1288">
            <v>42354</v>
          </cell>
          <cell r="E1288">
            <v>2.54838462691407E-3</v>
          </cell>
        </row>
        <row r="1289">
          <cell r="A1289" t="str">
            <v>USD_LIBOR_1M_EOD</v>
          </cell>
          <cell r="C1289">
            <v>42445</v>
          </cell>
          <cell r="E1289">
            <v>3.21707382634732E-3</v>
          </cell>
        </row>
        <row r="1290">
          <cell r="A1290" t="str">
            <v>USD_LIBOR_1M_EOD</v>
          </cell>
          <cell r="C1290">
            <v>42537</v>
          </cell>
          <cell r="E1290">
            <v>3.8725569106292002E-3</v>
          </cell>
        </row>
        <row r="1291">
          <cell r="A1291" t="str">
            <v>USD_LIBOR_1M_EOD</v>
          </cell>
          <cell r="C1291">
            <v>42629</v>
          </cell>
          <cell r="E1291">
            <v>4.5543305304348598E-3</v>
          </cell>
        </row>
        <row r="1292">
          <cell r="A1292" t="str">
            <v>USD_LIBOR_1M_EOD</v>
          </cell>
          <cell r="C1292">
            <v>42996</v>
          </cell>
          <cell r="E1292">
            <v>7.5407606140645801E-3</v>
          </cell>
        </row>
        <row r="1293">
          <cell r="A1293" t="str">
            <v>USD_LIBOR_1M_EOD</v>
          </cell>
          <cell r="C1293">
            <v>43360</v>
          </cell>
          <cell r="E1293">
            <v>1.01655217969287E-2</v>
          </cell>
        </row>
        <row r="1294">
          <cell r="A1294" t="str">
            <v>USD_LIBOR_1M_EOD</v>
          </cell>
          <cell r="C1294">
            <v>43724</v>
          </cell>
          <cell r="E1294">
            <v>1.24613030387223E-2</v>
          </cell>
        </row>
        <row r="1295">
          <cell r="A1295" t="str">
            <v>USD_LIBOR_1M_EOD</v>
          </cell>
          <cell r="C1295">
            <v>44090</v>
          </cell>
          <cell r="E1295">
            <v>1.4508161366513299E-2</v>
          </cell>
        </row>
        <row r="1296">
          <cell r="A1296" t="str">
            <v>USD_LIBOR_1M_EOD</v>
          </cell>
          <cell r="C1296">
            <v>44455</v>
          </cell>
          <cell r="E1296">
            <v>1.63479774621259E-2</v>
          </cell>
        </row>
        <row r="1297">
          <cell r="A1297" t="str">
            <v>USD_LIBOR_1M_EOD</v>
          </cell>
          <cell r="C1297">
            <v>44820</v>
          </cell>
          <cell r="E1297">
            <v>1.79188627391853E-2</v>
          </cell>
        </row>
        <row r="1298">
          <cell r="A1298" t="str">
            <v>USD_LIBOR_1M_EOD</v>
          </cell>
          <cell r="C1298">
            <v>45187</v>
          </cell>
          <cell r="E1298">
            <v>1.9269695195216201E-2</v>
          </cell>
        </row>
        <row r="1299">
          <cell r="A1299" t="str">
            <v>USD_LIBOR_1M_EOD</v>
          </cell>
          <cell r="C1299">
            <v>45551</v>
          </cell>
          <cell r="E1299">
            <v>2.03682593069771E-2</v>
          </cell>
        </row>
        <row r="1300">
          <cell r="A1300" t="str">
            <v>USD_LIBOR_1M_EOD</v>
          </cell>
          <cell r="C1300">
            <v>45916</v>
          </cell>
          <cell r="E1300">
            <v>2.1339532112702501E-2</v>
          </cell>
        </row>
        <row r="1301">
          <cell r="A1301" t="str">
            <v>USD_LIBOR_1M_EOD</v>
          </cell>
          <cell r="C1301">
            <v>46646</v>
          </cell>
          <cell r="E1301">
            <v>2.2793010020683398E-2</v>
          </cell>
        </row>
        <row r="1302">
          <cell r="A1302" t="str">
            <v>USD_LIBOR_1M_EOD</v>
          </cell>
          <cell r="C1302">
            <v>47742</v>
          </cell>
          <cell r="E1302">
            <v>2.425550084546E-2</v>
          </cell>
        </row>
        <row r="1303">
          <cell r="A1303" t="str">
            <v>USD_LIBOR_1M_EOD</v>
          </cell>
          <cell r="C1303">
            <v>49569</v>
          </cell>
          <cell r="E1303">
            <v>2.5595272114309699E-2</v>
          </cell>
        </row>
        <row r="1304">
          <cell r="A1304" t="str">
            <v>USD_LIBOR_1M_EOD</v>
          </cell>
          <cell r="C1304">
            <v>51396</v>
          </cell>
          <cell r="E1304">
            <v>2.61904773224425E-2</v>
          </cell>
        </row>
        <row r="1305">
          <cell r="A1305" t="str">
            <v>USD_LIBOR_1M_EOD</v>
          </cell>
          <cell r="C1305">
            <v>53223</v>
          </cell>
          <cell r="E1305">
            <v>2.65266592487221E-2</v>
          </cell>
        </row>
        <row r="1306">
          <cell r="A1306" t="str">
            <v>USD_LIBOR_1M_EOD</v>
          </cell>
          <cell r="C1306">
            <v>56873</v>
          </cell>
          <cell r="E1306">
            <v>2.65261984089099E-2</v>
          </cell>
        </row>
        <row r="1307">
          <cell r="A1307" t="str">
            <v>USD_LIBOR_1M_EOD</v>
          </cell>
          <cell r="C1307">
            <v>60526</v>
          </cell>
          <cell r="E1307">
            <v>2.6118936582224399E-2</v>
          </cell>
        </row>
        <row r="1308">
          <cell r="A1308" t="str">
            <v>USD_LIBOR_1M_EOD</v>
          </cell>
          <cell r="C1308">
            <v>64178</v>
          </cell>
          <cell r="E1308">
            <v>2.62083323213275E-2</v>
          </cell>
        </row>
        <row r="1309">
          <cell r="A1309" t="str">
            <v>USD_LIBOR_3M_EOD</v>
          </cell>
          <cell r="C1309">
            <v>42354</v>
          </cell>
          <cell r="E1309">
            <v>3.4001556418719599E-3</v>
          </cell>
        </row>
        <row r="1310">
          <cell r="A1310" t="str">
            <v>USD_LIBOR_3M_EOD</v>
          </cell>
          <cell r="C1310">
            <v>42445</v>
          </cell>
          <cell r="E1310">
            <v>4.0944330052500102E-3</v>
          </cell>
        </row>
        <row r="1311">
          <cell r="A1311" t="str">
            <v>USD_LIBOR_3M_EOD</v>
          </cell>
          <cell r="C1311">
            <v>42536</v>
          </cell>
          <cell r="E1311">
            <v>4.7935796754014302E-3</v>
          </cell>
        </row>
        <row r="1312">
          <cell r="A1312" t="str">
            <v>USD_LIBOR_3M_EOD</v>
          </cell>
          <cell r="C1312">
            <v>42634</v>
          </cell>
          <cell r="E1312">
            <v>5.5585540296808102E-3</v>
          </cell>
        </row>
        <row r="1313">
          <cell r="A1313" t="str">
            <v>USD_LIBOR_3M_EOD</v>
          </cell>
          <cell r="C1313">
            <v>42725</v>
          </cell>
          <cell r="E1313">
            <v>6.3121185680580097E-3</v>
          </cell>
        </row>
        <row r="1314">
          <cell r="A1314" t="str">
            <v>USD_LIBOR_3M_EOD</v>
          </cell>
          <cell r="C1314">
            <v>42809</v>
          </cell>
          <cell r="E1314">
            <v>7.0525460311278796E-3</v>
          </cell>
        </row>
        <row r="1315">
          <cell r="A1315" t="str">
            <v>USD_LIBOR_3M_EOD</v>
          </cell>
          <cell r="C1315">
            <v>42907</v>
          </cell>
          <cell r="E1315">
            <v>7.8899472107844901E-3</v>
          </cell>
        </row>
        <row r="1316">
          <cell r="A1316" t="str">
            <v>USD_LIBOR_3M_EOD</v>
          </cell>
          <cell r="C1316">
            <v>42998</v>
          </cell>
          <cell r="E1316">
            <v>8.64417611653308E-3</v>
          </cell>
        </row>
        <row r="1317">
          <cell r="A1317" t="str">
            <v>USD_LIBOR_3M_EOD</v>
          </cell>
          <cell r="C1317">
            <v>43089</v>
          </cell>
          <cell r="E1317">
            <v>9.3776463522941104E-3</v>
          </cell>
        </row>
        <row r="1318">
          <cell r="A1318" t="str">
            <v>USD_LIBOR_3M_EOD</v>
          </cell>
          <cell r="C1318">
            <v>43180</v>
          </cell>
          <cell r="E1318">
            <v>1.0091093294945E-2</v>
          </cell>
        </row>
        <row r="1319">
          <cell r="A1319" t="str">
            <v>USD_LIBOR_3M_EOD</v>
          </cell>
          <cell r="C1319">
            <v>43271</v>
          </cell>
          <cell r="E1319">
            <v>1.07757811529713E-2</v>
          </cell>
        </row>
        <row r="1320">
          <cell r="A1320" t="str">
            <v>USD_LIBOR_3M_EOD</v>
          </cell>
          <cell r="C1320">
            <v>43362</v>
          </cell>
          <cell r="E1320">
            <v>1.14343736719022E-2</v>
          </cell>
        </row>
        <row r="1321">
          <cell r="A1321" t="str">
            <v>USD_LIBOR_3M_EOD</v>
          </cell>
          <cell r="C1321">
            <v>43453</v>
          </cell>
          <cell r="E1321">
            <v>1.2068630738918E-2</v>
          </cell>
        </row>
        <row r="1322">
          <cell r="A1322" t="str">
            <v>USD_LIBOR_3M_EOD</v>
          </cell>
          <cell r="C1322">
            <v>43724</v>
          </cell>
          <cell r="E1322">
            <v>1.36993391616352E-2</v>
          </cell>
        </row>
        <row r="1323">
          <cell r="A1323" t="str">
            <v>USD_LIBOR_3M_EOD</v>
          </cell>
          <cell r="C1323">
            <v>44090</v>
          </cell>
          <cell r="E1323">
            <v>1.5785599950338101E-2</v>
          </cell>
        </row>
        <row r="1324">
          <cell r="A1324" t="str">
            <v>USD_LIBOR_3M_EOD</v>
          </cell>
          <cell r="C1324">
            <v>44455</v>
          </cell>
          <cell r="E1324">
            <v>1.76130892033954E-2</v>
          </cell>
        </row>
        <row r="1325">
          <cell r="A1325" t="str">
            <v>USD_LIBOR_3M_EOD</v>
          </cell>
          <cell r="C1325">
            <v>44820</v>
          </cell>
          <cell r="E1325">
            <v>1.9140238936412899E-2</v>
          </cell>
        </row>
        <row r="1326">
          <cell r="A1326" t="str">
            <v>USD_LIBOR_3M_EOD</v>
          </cell>
          <cell r="C1326">
            <v>45187</v>
          </cell>
          <cell r="E1326">
            <v>2.0446812673021598E-2</v>
          </cell>
        </row>
        <row r="1327">
          <cell r="A1327" t="str">
            <v>USD_LIBOR_3M_EOD</v>
          </cell>
          <cell r="C1327">
            <v>45551</v>
          </cell>
          <cell r="E1327">
            <v>2.15011717830591E-2</v>
          </cell>
        </row>
        <row r="1328">
          <cell r="A1328" t="str">
            <v>USD_LIBOR_3M_EOD</v>
          </cell>
          <cell r="C1328">
            <v>45916</v>
          </cell>
          <cell r="E1328">
            <v>2.2437611676857001E-2</v>
          </cell>
        </row>
        <row r="1329">
          <cell r="A1329" t="str">
            <v>USD_LIBOR_3M_EOD</v>
          </cell>
          <cell r="C1329">
            <v>46646</v>
          </cell>
          <cell r="E1329">
            <v>2.3846248733227601E-2</v>
          </cell>
        </row>
        <row r="1330">
          <cell r="A1330" t="str">
            <v>USD_LIBOR_3M_EOD</v>
          </cell>
          <cell r="C1330">
            <v>47742</v>
          </cell>
          <cell r="E1330">
            <v>2.5275586795529201E-2</v>
          </cell>
        </row>
        <row r="1331">
          <cell r="A1331" t="str">
            <v>USD_LIBOR_3M_EOD</v>
          </cell>
          <cell r="C1331">
            <v>49569</v>
          </cell>
          <cell r="E1331">
            <v>2.6618806997752702E-2</v>
          </cell>
        </row>
        <row r="1332">
          <cell r="A1332" t="str">
            <v>USD_LIBOR_3M_EOD</v>
          </cell>
          <cell r="C1332">
            <v>51396</v>
          </cell>
          <cell r="E1332">
            <v>2.72429911788028E-2</v>
          </cell>
        </row>
        <row r="1333">
          <cell r="A1333" t="str">
            <v>USD_LIBOR_3M_EOD</v>
          </cell>
          <cell r="C1333">
            <v>53223</v>
          </cell>
          <cell r="E1333">
            <v>2.7593801794593802E-2</v>
          </cell>
        </row>
        <row r="1334">
          <cell r="A1334" t="str">
            <v>USD_LIBOR_3M_EOD</v>
          </cell>
          <cell r="C1334">
            <v>56873</v>
          </cell>
          <cell r="E1334">
            <v>2.76085118457319E-2</v>
          </cell>
        </row>
        <row r="1335">
          <cell r="A1335" t="str">
            <v>USD_LIBOR_3M_EOD</v>
          </cell>
          <cell r="C1335">
            <v>60526</v>
          </cell>
          <cell r="E1335">
            <v>2.7200124033883399E-2</v>
          </cell>
        </row>
        <row r="1336">
          <cell r="A1336" t="str">
            <v>USD_LIBOR_3M_EOD</v>
          </cell>
          <cell r="C1336">
            <v>64178</v>
          </cell>
          <cell r="E1336">
            <v>2.7288427404767598E-2</v>
          </cell>
        </row>
        <row r="1337">
          <cell r="A1337" t="str">
            <v>USD_LIBOR_6M_EOD</v>
          </cell>
          <cell r="C1337">
            <v>42445</v>
          </cell>
          <cell r="E1337">
            <v>5.4852348695841298E-3</v>
          </cell>
        </row>
        <row r="1338">
          <cell r="A1338" t="str">
            <v>USD_LIBOR_6M_EOD</v>
          </cell>
          <cell r="C1338">
            <v>42478</v>
          </cell>
          <cell r="E1338">
            <v>5.78571667993159E-3</v>
          </cell>
        </row>
        <row r="1339">
          <cell r="A1339" t="str">
            <v>USD_LIBOR_6M_EOD</v>
          </cell>
          <cell r="C1339">
            <v>42506</v>
          </cell>
          <cell r="E1339">
            <v>5.9865213930868398E-3</v>
          </cell>
        </row>
        <row r="1340">
          <cell r="A1340" t="str">
            <v>USD_LIBOR_6M_EOD</v>
          </cell>
          <cell r="C1340">
            <v>42537</v>
          </cell>
          <cell r="E1340">
            <v>6.2224488367671896E-3</v>
          </cell>
        </row>
        <row r="1341">
          <cell r="A1341" t="str">
            <v>USD_LIBOR_6M_EOD</v>
          </cell>
          <cell r="C1341">
            <v>42569</v>
          </cell>
          <cell r="E1341">
            <v>6.3442984264352898E-3</v>
          </cell>
        </row>
        <row r="1342">
          <cell r="A1342" t="str">
            <v>USD_LIBOR_6M_EOD</v>
          </cell>
          <cell r="C1342">
            <v>42598</v>
          </cell>
          <cell r="E1342">
            <v>6.5081676974821099E-3</v>
          </cell>
        </row>
        <row r="1343">
          <cell r="A1343" t="str">
            <v>USD_LIBOR_6M_EOD</v>
          </cell>
          <cell r="C1343">
            <v>42629</v>
          </cell>
          <cell r="E1343">
            <v>6.7023877643127899E-3</v>
          </cell>
        </row>
        <row r="1344">
          <cell r="A1344" t="str">
            <v>USD_LIBOR_6M_EOD</v>
          </cell>
          <cell r="C1344">
            <v>42810</v>
          </cell>
          <cell r="E1344">
            <v>8.0996676516916204E-3</v>
          </cell>
        </row>
        <row r="1345">
          <cell r="A1345" t="str">
            <v>USD_LIBOR_6M_EOD</v>
          </cell>
          <cell r="C1345">
            <v>42996</v>
          </cell>
          <cell r="E1345">
            <v>9.6056422336050201E-3</v>
          </cell>
        </row>
        <row r="1346">
          <cell r="A1346" t="str">
            <v>USD_LIBOR_6M_EOD</v>
          </cell>
          <cell r="C1346">
            <v>43360</v>
          </cell>
          <cell r="E1346">
            <v>1.2237531496552399E-2</v>
          </cell>
        </row>
        <row r="1347">
          <cell r="A1347" t="str">
            <v>USD_LIBOR_6M_EOD</v>
          </cell>
          <cell r="C1347">
            <v>43724</v>
          </cell>
          <cell r="E1347">
            <v>1.4535036122648001E-2</v>
          </cell>
        </row>
        <row r="1348">
          <cell r="A1348" t="str">
            <v>USD_LIBOR_6M_EOD</v>
          </cell>
          <cell r="C1348">
            <v>44090</v>
          </cell>
          <cell r="E1348">
            <v>1.6578651570714399E-2</v>
          </cell>
        </row>
        <row r="1349">
          <cell r="A1349" t="str">
            <v>USD_LIBOR_6M_EOD</v>
          </cell>
          <cell r="C1349">
            <v>44455</v>
          </cell>
          <cell r="E1349">
            <v>1.84080666701462E-2</v>
          </cell>
        </row>
        <row r="1350">
          <cell r="A1350" t="str">
            <v>USD_LIBOR_6M_EOD</v>
          </cell>
          <cell r="C1350">
            <v>44820</v>
          </cell>
          <cell r="E1350">
            <v>1.9943564189058099E-2</v>
          </cell>
        </row>
        <row r="1351">
          <cell r="A1351" t="str">
            <v>USD_LIBOR_6M_EOD</v>
          </cell>
          <cell r="C1351">
            <v>45187</v>
          </cell>
          <cell r="E1351">
            <v>2.1279462836541599E-2</v>
          </cell>
        </row>
        <row r="1352">
          <cell r="A1352" t="str">
            <v>USD_LIBOR_6M_EOD</v>
          </cell>
          <cell r="C1352">
            <v>45551</v>
          </cell>
          <cell r="E1352">
            <v>2.2346248300736699E-2</v>
          </cell>
        </row>
        <row r="1353">
          <cell r="A1353" t="str">
            <v>USD_LIBOR_6M_EOD</v>
          </cell>
          <cell r="C1353">
            <v>45916</v>
          </cell>
          <cell r="E1353">
            <v>2.3323734242978102E-2</v>
          </cell>
        </row>
        <row r="1354">
          <cell r="A1354" t="str">
            <v>USD_LIBOR_6M_EOD</v>
          </cell>
          <cell r="C1354">
            <v>46646</v>
          </cell>
          <cell r="E1354">
            <v>2.4800483337234301E-2</v>
          </cell>
        </row>
        <row r="1355">
          <cell r="A1355" t="str">
            <v>USD_LIBOR_6M_EOD</v>
          </cell>
          <cell r="C1355">
            <v>47742</v>
          </cell>
          <cell r="E1355">
            <v>2.6255181529198299E-2</v>
          </cell>
        </row>
        <row r="1356">
          <cell r="A1356" t="str">
            <v>USD_LIBOR_6M_EOD</v>
          </cell>
          <cell r="C1356">
            <v>49569</v>
          </cell>
          <cell r="E1356">
            <v>2.75613731327237E-2</v>
          </cell>
        </row>
        <row r="1357">
          <cell r="A1357" t="str">
            <v>USD_LIBOR_6M_EOD</v>
          </cell>
          <cell r="C1357">
            <v>51396</v>
          </cell>
          <cell r="E1357">
            <v>2.81668517473363E-2</v>
          </cell>
        </row>
        <row r="1358">
          <cell r="A1358" t="str">
            <v>USD_LIBOR_6M_EOD</v>
          </cell>
          <cell r="C1358">
            <v>53223</v>
          </cell>
          <cell r="E1358">
            <v>2.8517158834964699E-2</v>
          </cell>
        </row>
        <row r="1359">
          <cell r="A1359" t="str">
            <v>USD_LIBOR_6M_EOD</v>
          </cell>
          <cell r="C1359">
            <v>56873</v>
          </cell>
          <cell r="E1359">
            <v>2.8629793699363301E-2</v>
          </cell>
        </row>
        <row r="1360">
          <cell r="A1360" t="str">
            <v>USD_LIBOR_6M_EOD</v>
          </cell>
          <cell r="C1360">
            <v>60526</v>
          </cell>
          <cell r="E1360">
            <v>2.82145237714863E-2</v>
          </cell>
        </row>
        <row r="1361">
          <cell r="A1361" t="str">
            <v>USD_LIBOR_6M_EOD</v>
          </cell>
          <cell r="C1361">
            <v>64178</v>
          </cell>
          <cell r="E1361">
            <v>2.8297901008451899E-2</v>
          </cell>
        </row>
        <row r="1362">
          <cell r="A1362" t="str">
            <v>USD_LIBOR_EOD</v>
          </cell>
          <cell r="C1362">
            <v>42262</v>
          </cell>
          <cell r="E1362">
            <v>1.37888628430416E-3</v>
          </cell>
        </row>
        <row r="1363">
          <cell r="A1363" t="str">
            <v>USD_LIBOR_EOD</v>
          </cell>
          <cell r="C1363">
            <v>42263</v>
          </cell>
          <cell r="E1363">
            <v>1.37888628431802E-3</v>
          </cell>
        </row>
        <row r="1364">
          <cell r="A1364" t="str">
            <v>USD_LIBOR_EOD</v>
          </cell>
          <cell r="C1364">
            <v>42270</v>
          </cell>
          <cell r="E1364">
            <v>1.57601349924976E-3</v>
          </cell>
        </row>
        <row r="1365">
          <cell r="A1365" t="str">
            <v>USD_LIBOR_EOD</v>
          </cell>
          <cell r="C1365">
            <v>42293</v>
          </cell>
          <cell r="E1365">
            <v>2.0725959557671E-3</v>
          </cell>
        </row>
        <row r="1366">
          <cell r="A1366" t="str">
            <v>USD_LIBOR_EOD</v>
          </cell>
          <cell r="C1366">
            <v>42324</v>
          </cell>
          <cell r="E1366">
            <v>2.73252263156799E-3</v>
          </cell>
        </row>
        <row r="1367">
          <cell r="A1367" t="str">
            <v>USD_LIBOR_EOD</v>
          </cell>
          <cell r="C1367">
            <v>42354</v>
          </cell>
          <cell r="E1367">
            <v>3.3566874836444801E-3</v>
          </cell>
        </row>
        <row r="1368">
          <cell r="A1368" t="str">
            <v>USD_LIBOR_EOD</v>
          </cell>
          <cell r="C1368">
            <v>42445</v>
          </cell>
          <cell r="E1368">
            <v>4.0724626861459098E-3</v>
          </cell>
        </row>
        <row r="1369">
          <cell r="A1369" t="str">
            <v>USD_LIBOR_EOD</v>
          </cell>
          <cell r="C1369">
            <v>42536</v>
          </cell>
          <cell r="E1369">
            <v>4.7788795346190901E-3</v>
          </cell>
        </row>
        <row r="1370">
          <cell r="A1370" t="str">
            <v>USD_LIBOR_EOD</v>
          </cell>
          <cell r="C1370">
            <v>42634</v>
          </cell>
          <cell r="E1370">
            <v>5.5477161242782399E-3</v>
          </cell>
        </row>
        <row r="1371">
          <cell r="A1371" t="str">
            <v>USD_LIBOR_EOD</v>
          </cell>
          <cell r="C1371">
            <v>42725</v>
          </cell>
          <cell r="E1371">
            <v>6.3034062001375603E-3</v>
          </cell>
        </row>
        <row r="1372">
          <cell r="A1372" t="str">
            <v>USD_LIBOR_EOD</v>
          </cell>
          <cell r="C1372">
            <v>42809</v>
          </cell>
          <cell r="E1372">
            <v>7.0451691356623498E-3</v>
          </cell>
        </row>
        <row r="1373">
          <cell r="A1373" t="str">
            <v>USD_LIBOR_EOD</v>
          </cell>
          <cell r="C1373">
            <v>42907</v>
          </cell>
          <cell r="E1373">
            <v>7.8836894109160591E-3</v>
          </cell>
        </row>
        <row r="1374">
          <cell r="A1374" t="str">
            <v>USD_LIBOR_EOD</v>
          </cell>
          <cell r="C1374">
            <v>42998</v>
          </cell>
          <cell r="E1374">
            <v>8.6386909893755495E-3</v>
          </cell>
        </row>
        <row r="1375">
          <cell r="A1375" t="str">
            <v>USD_LIBOR_EOD</v>
          </cell>
          <cell r="C1375">
            <v>43089</v>
          </cell>
          <cell r="E1375">
            <v>9.3727640591599604E-3</v>
          </cell>
        </row>
        <row r="1376">
          <cell r="A1376" t="str">
            <v>USD_LIBOR_EOD</v>
          </cell>
          <cell r="C1376">
            <v>43180</v>
          </cell>
          <cell r="E1376">
            <v>1.00866944497709E-2</v>
          </cell>
        </row>
        <row r="1377">
          <cell r="A1377" t="str">
            <v>USD_LIBOR_EOD</v>
          </cell>
          <cell r="C1377">
            <v>43271</v>
          </cell>
          <cell r="E1377">
            <v>1.07717786393922E-2</v>
          </cell>
        </row>
        <row r="1378">
          <cell r="A1378" t="str">
            <v>USD_LIBOR_EOD</v>
          </cell>
          <cell r="C1378">
            <v>43362</v>
          </cell>
          <cell r="E1378">
            <v>1.1430701974613299E-2</v>
          </cell>
        </row>
        <row r="1379">
          <cell r="A1379" t="str">
            <v>USD_LIBOR_EOD</v>
          </cell>
          <cell r="C1379">
            <v>43453</v>
          </cell>
          <cell r="E1379">
            <v>1.2065239347378499E-2</v>
          </cell>
        </row>
        <row r="1380">
          <cell r="A1380" t="str">
            <v>USD_LIBOR_EOD</v>
          </cell>
          <cell r="C1380">
            <v>43724</v>
          </cell>
          <cell r="E1380">
            <v>1.3704120499339599E-2</v>
          </cell>
        </row>
        <row r="1381">
          <cell r="A1381" t="str">
            <v>USD_LIBOR_EOD</v>
          </cell>
          <cell r="C1381">
            <v>44090</v>
          </cell>
          <cell r="E1381">
            <v>1.5795585256065399E-2</v>
          </cell>
        </row>
        <row r="1382">
          <cell r="A1382" t="str">
            <v>USD_LIBOR_EOD</v>
          </cell>
          <cell r="C1382">
            <v>44455</v>
          </cell>
          <cell r="E1382">
            <v>1.7629329900462499E-2</v>
          </cell>
        </row>
        <row r="1383">
          <cell r="A1383" t="str">
            <v>USD_LIBOR_EOD</v>
          </cell>
          <cell r="C1383">
            <v>44820</v>
          </cell>
          <cell r="E1383">
            <v>1.9162590137717001E-2</v>
          </cell>
        </row>
        <row r="1384">
          <cell r="A1384" t="str">
            <v>USD_LIBOR_EOD</v>
          </cell>
          <cell r="C1384">
            <v>45187</v>
          </cell>
          <cell r="E1384">
            <v>2.0475336905515E-2</v>
          </cell>
        </row>
        <row r="1385">
          <cell r="A1385" t="str">
            <v>USD_LIBOR_EOD</v>
          </cell>
          <cell r="C1385">
            <v>45551</v>
          </cell>
          <cell r="E1385">
            <v>2.1534854628449399E-2</v>
          </cell>
        </row>
        <row r="1386">
          <cell r="A1386" t="str">
            <v>USD_LIBOR_EOD</v>
          </cell>
          <cell r="C1386">
            <v>45916</v>
          </cell>
          <cell r="E1386">
            <v>2.2476666197382401E-2</v>
          </cell>
        </row>
        <row r="1387">
          <cell r="A1387" t="str">
            <v>USD_LIBOR_EOD</v>
          </cell>
          <cell r="C1387">
            <v>46646</v>
          </cell>
          <cell r="E1387">
            <v>2.3893681211840601E-2</v>
          </cell>
        </row>
        <row r="1388">
          <cell r="A1388" t="str">
            <v>USD_LIBOR_EOD</v>
          </cell>
          <cell r="C1388">
            <v>47742</v>
          </cell>
          <cell r="E1388">
            <v>2.5332692551777398E-2</v>
          </cell>
        </row>
        <row r="1389">
          <cell r="A1389" t="str">
            <v>USD_LIBOR_EOD</v>
          </cell>
          <cell r="C1389">
            <v>49569</v>
          </cell>
          <cell r="E1389">
            <v>2.6686453962868801E-2</v>
          </cell>
        </row>
        <row r="1390">
          <cell r="A1390" t="str">
            <v>USD_LIBOR_EOD</v>
          </cell>
          <cell r="C1390">
            <v>51396</v>
          </cell>
          <cell r="E1390">
            <v>2.7314378618155999E-2</v>
          </cell>
        </row>
        <row r="1391">
          <cell r="A1391" t="str">
            <v>USD_LIBOR_EOD</v>
          </cell>
          <cell r="C1391">
            <v>53223</v>
          </cell>
          <cell r="E1391">
            <v>2.7667108319736199E-2</v>
          </cell>
        </row>
        <row r="1392">
          <cell r="A1392" t="str">
            <v>USD_LIBOR_EOD</v>
          </cell>
          <cell r="C1392">
            <v>56873</v>
          </cell>
          <cell r="E1392">
            <v>2.7667969999097299E-2</v>
          </cell>
        </row>
        <row r="1393">
          <cell r="A1393" t="str">
            <v>USD_LIBOR_EOD</v>
          </cell>
          <cell r="C1393">
            <v>60526</v>
          </cell>
          <cell r="E1393">
            <v>2.72258913390327E-2</v>
          </cell>
        </row>
        <row r="1394">
          <cell r="A1394" t="str">
            <v>USD_LIBOR_EOD</v>
          </cell>
          <cell r="C1394">
            <v>64178</v>
          </cell>
          <cell r="E1394">
            <v>2.73193395905626E-2</v>
          </cell>
        </row>
        <row r="1395">
          <cell r="A1395" t="str">
            <v>ZAR_JIBAR_EOD</v>
          </cell>
          <cell r="C1395">
            <v>42262</v>
          </cell>
          <cell r="E1395">
            <v>5.7795423989927798E-2</v>
          </cell>
        </row>
        <row r="1396">
          <cell r="A1396" t="str">
            <v>ZAR_JIBAR_EOD</v>
          </cell>
          <cell r="C1396">
            <v>42268</v>
          </cell>
          <cell r="E1396">
            <v>5.8497519243056899E-2</v>
          </cell>
        </row>
        <row r="1397">
          <cell r="A1397" t="str">
            <v>ZAR_JIBAR_EOD</v>
          </cell>
          <cell r="C1397">
            <v>42291</v>
          </cell>
          <cell r="E1397">
            <v>6.1175940702649E-2</v>
          </cell>
        </row>
        <row r="1398">
          <cell r="A1398" t="str">
            <v>ZAR_JIBAR_EOD</v>
          </cell>
          <cell r="C1398">
            <v>42324</v>
          </cell>
          <cell r="E1398">
            <v>6.1887623197097903E-2</v>
          </cell>
        </row>
        <row r="1399">
          <cell r="A1399" t="str">
            <v>ZAR_JIBAR_EOD</v>
          </cell>
          <cell r="C1399">
            <v>42352</v>
          </cell>
          <cell r="E1399">
            <v>6.2589116890299196E-2</v>
          </cell>
        </row>
        <row r="1400">
          <cell r="A1400" t="str">
            <v>ZAR_JIBAR_EOD</v>
          </cell>
          <cell r="C1400">
            <v>42443</v>
          </cell>
          <cell r="E1400">
            <v>6.4286689544466605E-2</v>
          </cell>
        </row>
        <row r="1401">
          <cell r="A1401" t="str">
            <v>ZAR_JIBAR_EOD</v>
          </cell>
          <cell r="C1401">
            <v>42535</v>
          </cell>
          <cell r="E1401">
            <v>6.5505077850994506E-2</v>
          </cell>
        </row>
        <row r="1402">
          <cell r="A1402" t="str">
            <v>ZAR_JIBAR_EOD</v>
          </cell>
          <cell r="C1402">
            <v>42627</v>
          </cell>
          <cell r="E1402">
            <v>6.6884065557642897E-2</v>
          </cell>
        </row>
        <row r="1403">
          <cell r="A1403" t="str">
            <v>ZAR_JIBAR_EOD</v>
          </cell>
          <cell r="C1403">
            <v>42992</v>
          </cell>
          <cell r="E1403">
            <v>7.1446897110741994E-2</v>
          </cell>
        </row>
        <row r="1404">
          <cell r="A1404" t="str">
            <v>ZAR_JIBAR_EOD</v>
          </cell>
          <cell r="C1404">
            <v>43357</v>
          </cell>
          <cell r="E1404">
            <v>7.4822688576424504E-2</v>
          </cell>
        </row>
        <row r="1405">
          <cell r="A1405" t="str">
            <v>ZAR_JIBAR_EOD</v>
          </cell>
          <cell r="C1405">
            <v>43724</v>
          </cell>
          <cell r="E1405">
            <v>7.74652108672233E-2</v>
          </cell>
        </row>
        <row r="1406">
          <cell r="A1406" t="str">
            <v>ZAR_JIBAR_EOD</v>
          </cell>
          <cell r="C1406">
            <v>44088</v>
          </cell>
          <cell r="E1406">
            <v>7.9437810742689199E-2</v>
          </cell>
        </row>
        <row r="1407">
          <cell r="A1407" t="str">
            <v>ZAR_JIBAR_EOD</v>
          </cell>
          <cell r="C1407">
            <v>44453</v>
          </cell>
          <cell r="E1407">
            <v>8.10200345384645E-2</v>
          </cell>
        </row>
        <row r="1408">
          <cell r="A1408" t="str">
            <v>ZAR_JIBAR_EOD</v>
          </cell>
          <cell r="C1408">
            <v>44818</v>
          </cell>
          <cell r="E1408">
            <v>8.2373547341345998E-2</v>
          </cell>
        </row>
        <row r="1409">
          <cell r="A1409" t="str">
            <v>ZAR_JIBAR_EOD</v>
          </cell>
          <cell r="C1409">
            <v>45183</v>
          </cell>
          <cell r="E1409">
            <v>8.3473495353797403E-2</v>
          </cell>
        </row>
        <row r="1410">
          <cell r="A1410" t="str">
            <v>ZAR_JIBAR_EOD</v>
          </cell>
          <cell r="C1410">
            <v>45551</v>
          </cell>
          <cell r="E1410">
            <v>8.4516962080166999E-2</v>
          </cell>
        </row>
        <row r="1411">
          <cell r="A1411" t="str">
            <v>ZAR_JIBAR_EOD</v>
          </cell>
          <cell r="C1411">
            <v>45915</v>
          </cell>
          <cell r="E1411">
            <v>8.5392196416377797E-2</v>
          </cell>
        </row>
        <row r="1412">
          <cell r="A1412" t="str">
            <v>ZAR_JIBAR_EOD</v>
          </cell>
          <cell r="C1412">
            <v>46644</v>
          </cell>
          <cell r="E1412">
            <v>8.7103009239444307E-2</v>
          </cell>
        </row>
        <row r="1413">
          <cell r="A1413" t="str">
            <v>ZAR_JIBAR_EOD</v>
          </cell>
          <cell r="C1413">
            <v>47742</v>
          </cell>
          <cell r="E1413">
            <v>8.9240896578739501E-2</v>
          </cell>
        </row>
        <row r="1414">
          <cell r="A1414" t="str">
            <v>ZAR_JIBAR_EOD</v>
          </cell>
          <cell r="C1414">
            <v>49566</v>
          </cell>
          <cell r="E1414">
            <v>8.9385879010306299E-2</v>
          </cell>
        </row>
        <row r="1415">
          <cell r="A1415" t="str">
            <v>ZAR_JIBAR_EOD</v>
          </cell>
          <cell r="C1415">
            <v>51393</v>
          </cell>
          <cell r="E1415">
            <v>8.7762865026217093E-2</v>
          </cell>
        </row>
        <row r="1416">
          <cell r="A1416" t="str">
            <v>ZAR_JIBAR_EOD</v>
          </cell>
          <cell r="C1416">
            <v>53219</v>
          </cell>
          <cell r="E1416">
            <v>8.3939799755006497E-2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0.99956248559084004</v>
          </cell>
        </row>
        <row r="4">
          <cell r="A4" t="str">
            <v>AUD_AONIA_EOD</v>
          </cell>
          <cell r="F4">
            <v>0.99830825645026</v>
          </cell>
        </row>
        <row r="5">
          <cell r="A5" t="str">
            <v>AUD_AONIA_EOD</v>
          </cell>
          <cell r="F5">
            <v>0.99659922714635996</v>
          </cell>
        </row>
        <row r="6">
          <cell r="A6" t="str">
            <v>AUD_AONIA_EOD</v>
          </cell>
          <cell r="F6">
            <v>0.99510784475326997</v>
          </cell>
        </row>
        <row r="7">
          <cell r="A7" t="str">
            <v>AUD_AONIA_EOD</v>
          </cell>
          <cell r="F7">
            <v>0.993534546588413</v>
          </cell>
        </row>
        <row r="8">
          <cell r="A8" t="str">
            <v>AUD_AONIA_EOD</v>
          </cell>
          <cell r="F8">
            <v>0.99198189580000296</v>
          </cell>
        </row>
        <row r="9">
          <cell r="A9" t="str">
            <v>AUD_AONIA_EOD</v>
          </cell>
          <cell r="F9">
            <v>0.99057925717984996</v>
          </cell>
        </row>
        <row r="10">
          <cell r="A10" t="str">
            <v>AUD_AONIA_EOD</v>
          </cell>
          <cell r="F10">
            <v>0.98619557520551304</v>
          </cell>
        </row>
        <row r="11">
          <cell r="A11" t="str">
            <v>AUD_AONIA_EOD</v>
          </cell>
          <cell r="F11">
            <v>0.98194847384491502</v>
          </cell>
        </row>
        <row r="12">
          <cell r="A12" t="str">
            <v>AUD_AONIA_EOD</v>
          </cell>
          <cell r="F12">
            <v>0.97332427659873</v>
          </cell>
        </row>
        <row r="13">
          <cell r="A13" t="str">
            <v>AUD_AONIA_EOD</v>
          </cell>
          <cell r="F13">
            <v>0.96409181410038702</v>
          </cell>
        </row>
        <row r="14">
          <cell r="A14" t="str">
            <v>AUD_AONIA_EOD</v>
          </cell>
          <cell r="F14">
            <v>0.94375657195645601</v>
          </cell>
        </row>
        <row r="15">
          <cell r="A15" t="str">
            <v>AUD_AONIA_EOD</v>
          </cell>
          <cell r="F15">
            <v>0.92089816504390598</v>
          </cell>
        </row>
        <row r="16">
          <cell r="A16" t="str">
            <v>AUD_AONIA_EOD</v>
          </cell>
          <cell r="F16">
            <v>0.89600624285876096</v>
          </cell>
        </row>
        <row r="17">
          <cell r="A17" t="str">
            <v>AUD_AONIA_EOD</v>
          </cell>
          <cell r="F17">
            <v>0.84049272338807102</v>
          </cell>
        </row>
        <row r="18">
          <cell r="A18" t="str">
            <v>AUD_AONIA_EOD</v>
          </cell>
          <cell r="F18">
            <v>0.756407949372356</v>
          </cell>
        </row>
        <row r="19">
          <cell r="A19" t="str">
            <v>AUD_AONIA_EOD</v>
          </cell>
          <cell r="F19">
            <v>0.70174034372655303</v>
          </cell>
        </row>
        <row r="20">
          <cell r="A20" t="str">
            <v>AUD_AONIA_EOD</v>
          </cell>
          <cell r="F20">
            <v>0.62554839581686705</v>
          </cell>
        </row>
        <row r="21">
          <cell r="A21" t="str">
            <v>AUD_AONIA_EOD</v>
          </cell>
          <cell r="F21">
            <v>0.51980452056705295</v>
          </cell>
        </row>
        <row r="22">
          <cell r="A22" t="str">
            <v>AUD_AONIA_EOD</v>
          </cell>
          <cell r="F22">
            <v>0.43783664341539302</v>
          </cell>
        </row>
        <row r="23">
          <cell r="A23" t="str">
            <v>AUD_AONIA_EOD</v>
          </cell>
          <cell r="F23">
            <v>0.37518794297050601</v>
          </cell>
        </row>
        <row r="24">
          <cell r="A24" t="str">
            <v>AUD_AONIA_EOD</v>
          </cell>
          <cell r="F24">
            <v>0.28383566232793001</v>
          </cell>
        </row>
        <row r="25">
          <cell r="A25" t="str">
            <v>AUD_BBSW_3M_EOD</v>
          </cell>
          <cell r="F25">
            <v>0.99460664329114001</v>
          </cell>
        </row>
        <row r="26">
          <cell r="A26" t="str">
            <v>AUD_BBSW_3M_EOD</v>
          </cell>
          <cell r="F26">
            <v>0.98983577664842404</v>
          </cell>
        </row>
        <row r="27">
          <cell r="A27" t="str">
            <v>AUD_BBSW_3M_EOD</v>
          </cell>
          <cell r="F27">
            <v>0.98505330185943496</v>
          </cell>
        </row>
        <row r="28">
          <cell r="A28" t="str">
            <v>AUD_BBSW_3M_EOD</v>
          </cell>
          <cell r="F28">
            <v>0.98037250489095995</v>
          </cell>
        </row>
        <row r="29">
          <cell r="A29" t="str">
            <v>AUD_BBSW_3M_EOD</v>
          </cell>
          <cell r="F29">
            <v>0.97572121379356802</v>
          </cell>
        </row>
        <row r="30">
          <cell r="A30" t="str">
            <v>AUD_BBSW_3M_EOD</v>
          </cell>
          <cell r="F30">
            <v>0.97100404355250802</v>
          </cell>
        </row>
        <row r="31">
          <cell r="A31" t="str">
            <v>AUD_BBSW_3M_EOD</v>
          </cell>
          <cell r="F31">
            <v>0.96617590901571104</v>
          </cell>
        </row>
        <row r="32">
          <cell r="A32" t="str">
            <v>AUD_BBSW_3M_EOD</v>
          </cell>
          <cell r="F32">
            <v>0.96012024357490899</v>
          </cell>
        </row>
        <row r="33">
          <cell r="A33" t="str">
            <v>AUD_BBSW_3M_EOD</v>
          </cell>
          <cell r="F33">
            <v>0.93814552757347403</v>
          </cell>
        </row>
        <row r="34">
          <cell r="A34" t="str">
            <v>AUD_BBSW_3M_EOD</v>
          </cell>
          <cell r="F34">
            <v>0.91330750333727495</v>
          </cell>
        </row>
        <row r="35">
          <cell r="A35" t="str">
            <v>AUD_BBSW_3M_EOD</v>
          </cell>
          <cell r="F35">
            <v>0.88661838333330101</v>
          </cell>
        </row>
        <row r="36">
          <cell r="A36" t="str">
            <v>AUD_BBSW_3M_EOD</v>
          </cell>
          <cell r="F36">
            <v>0.82819134574137399</v>
          </cell>
        </row>
        <row r="37">
          <cell r="A37" t="str">
            <v>AUD_BBSW_3M_EOD</v>
          </cell>
          <cell r="F37">
            <v>0.740577565176052</v>
          </cell>
        </row>
        <row r="38">
          <cell r="A38" t="str">
            <v>AUD_BBSW_3M_EOD</v>
          </cell>
          <cell r="F38">
            <v>0.68398355863010996</v>
          </cell>
        </row>
        <row r="39">
          <cell r="A39" t="str">
            <v>AUD_BBSW_3M_EOD</v>
          </cell>
          <cell r="F39">
            <v>0.60577882458075005</v>
          </cell>
        </row>
        <row r="40">
          <cell r="A40" t="str">
            <v>AUD_BBSW_3M_EOD</v>
          </cell>
          <cell r="F40">
            <v>0.49783734833159898</v>
          </cell>
        </row>
        <row r="41">
          <cell r="A41" t="str">
            <v>AUD_BBSW_3M_EOD</v>
          </cell>
          <cell r="F41">
            <v>0.41446441690313501</v>
          </cell>
        </row>
        <row r="42">
          <cell r="A42" t="str">
            <v>AUD_BBSW_3M_EOD</v>
          </cell>
          <cell r="F42">
            <v>0.35166859481193602</v>
          </cell>
        </row>
        <row r="43">
          <cell r="A43" t="str">
            <v>AUD_BBSW_3M_EOD</v>
          </cell>
          <cell r="F43">
            <v>0.26033901854749503</v>
          </cell>
        </row>
        <row r="44">
          <cell r="A44" t="str">
            <v>AUD_BBSW_6M_EOD</v>
          </cell>
          <cell r="F44">
            <v>0.98888091462544103</v>
          </cell>
        </row>
        <row r="45">
          <cell r="A45" t="str">
            <v>AUD_BBSW_6M_EOD</v>
          </cell>
          <cell r="F45">
            <v>0.97871460982874403</v>
          </cell>
        </row>
        <row r="46">
          <cell r="A46" t="str">
            <v>AUD_BBSW_6M_EOD</v>
          </cell>
          <cell r="F46">
            <v>0.95787538855681598</v>
          </cell>
        </row>
        <row r="47">
          <cell r="A47" t="str">
            <v>AUD_BBSW_6M_EOD</v>
          </cell>
          <cell r="F47">
            <v>0.93511397969244603</v>
          </cell>
        </row>
        <row r="48">
          <cell r="A48" t="str">
            <v>AUD_BBSW_6M_EOD</v>
          </cell>
          <cell r="F48">
            <v>0.90972486011353304</v>
          </cell>
        </row>
        <row r="49">
          <cell r="A49" t="str">
            <v>AUD_BBSW_6M_EOD</v>
          </cell>
          <cell r="F49">
            <v>0.88259964839324501</v>
          </cell>
        </row>
        <row r="50">
          <cell r="A50" t="str">
            <v>AUD_BBSW_6M_EOD</v>
          </cell>
          <cell r="F50">
            <v>0.82365081061134504</v>
          </cell>
        </row>
        <row r="51">
          <cell r="A51" t="str">
            <v>AUD_BBSW_6M_EOD</v>
          </cell>
          <cell r="F51">
            <v>0.73573434533387305</v>
          </cell>
        </row>
        <row r="52">
          <cell r="A52" t="str">
            <v>AUD_BBSW_6M_EOD</v>
          </cell>
          <cell r="F52">
            <v>0.679471397046013</v>
          </cell>
        </row>
        <row r="53">
          <cell r="A53" t="str">
            <v>AUD_BBSW_6M_EOD</v>
          </cell>
          <cell r="F53">
            <v>0.60188762071139001</v>
          </cell>
        </row>
        <row r="54">
          <cell r="A54" t="str">
            <v>AUD_BBSW_6M_EOD</v>
          </cell>
          <cell r="F54">
            <v>0.494562719470376</v>
          </cell>
        </row>
        <row r="55">
          <cell r="A55" t="str">
            <v>AUD_BBSW_6M_EOD</v>
          </cell>
          <cell r="F55">
            <v>0.41246450836681497</v>
          </cell>
        </row>
        <row r="56">
          <cell r="A56" t="str">
            <v>AUD_BBSW_6M_EOD</v>
          </cell>
          <cell r="F56">
            <v>0.350255497664405</v>
          </cell>
        </row>
        <row r="57">
          <cell r="A57" t="str">
            <v>AUD_BBSW_6M_EOD</v>
          </cell>
          <cell r="F57">
            <v>0.25853579539979699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0.99961420652278898</v>
          </cell>
        </row>
        <row r="60">
          <cell r="A60" t="str">
            <v>AUD_BBSW_EOD</v>
          </cell>
          <cell r="F60">
            <v>0.99830971122865897</v>
          </cell>
        </row>
        <row r="61">
          <cell r="A61" t="str">
            <v>AUD_BBSW_EOD</v>
          </cell>
          <cell r="F61">
            <v>0.99636273008301601</v>
          </cell>
        </row>
        <row r="62">
          <cell r="A62" t="str">
            <v>AUD_BBSW_EOD</v>
          </cell>
          <cell r="F62">
            <v>0.98996189388529898</v>
          </cell>
        </row>
        <row r="63">
          <cell r="A63" t="str">
            <v>AUD_BBSW_EOD</v>
          </cell>
          <cell r="F63">
            <v>0.98517880975024896</v>
          </cell>
        </row>
        <row r="64">
          <cell r="A64" t="str">
            <v>AUD_BBSW_EOD</v>
          </cell>
          <cell r="F64">
            <v>0.98049741639069399</v>
          </cell>
        </row>
        <row r="65">
          <cell r="A65" t="str">
            <v>AUD_BBSW_EOD</v>
          </cell>
          <cell r="F65">
            <v>0.97584553266169105</v>
          </cell>
        </row>
        <row r="66">
          <cell r="A66" t="str">
            <v>AUD_BBSW_EOD</v>
          </cell>
          <cell r="F66">
            <v>0.97112776139526202</v>
          </cell>
        </row>
        <row r="67">
          <cell r="A67" t="str">
            <v>AUD_BBSW_EOD</v>
          </cell>
          <cell r="F67">
            <v>0.96629901169480004</v>
          </cell>
        </row>
        <row r="68">
          <cell r="A68" t="str">
            <v>AUD_BBSW_EOD</v>
          </cell>
          <cell r="F68">
            <v>0.96011472063344205</v>
          </cell>
        </row>
        <row r="69">
          <cell r="A69" t="str">
            <v>AUD_BBSW_EOD</v>
          </cell>
          <cell r="F69">
            <v>0.93813048378723496</v>
          </cell>
        </row>
        <row r="70">
          <cell r="A70" t="str">
            <v>AUD_BBSW_EOD</v>
          </cell>
          <cell r="F70">
            <v>0.90953119818203099</v>
          </cell>
        </row>
        <row r="71">
          <cell r="A71" t="str">
            <v>AUD_BBSW_EOD</v>
          </cell>
          <cell r="F71">
            <v>0.88236474798813402</v>
          </cell>
        </row>
        <row r="72">
          <cell r="A72" t="str">
            <v>AUD_BBSW_EOD</v>
          </cell>
          <cell r="F72">
            <v>0.82327990590476696</v>
          </cell>
        </row>
        <row r="73">
          <cell r="A73" t="str">
            <v>AUD_BBSW_EOD</v>
          </cell>
          <cell r="F73">
            <v>0.73515297728576801</v>
          </cell>
        </row>
        <row r="74">
          <cell r="A74" t="str">
            <v>AUD_BBSW_EOD</v>
          </cell>
          <cell r="F74">
            <v>0.67873273467365203</v>
          </cell>
        </row>
        <row r="75">
          <cell r="A75" t="str">
            <v>AUD_BBSW_EOD</v>
          </cell>
          <cell r="F75">
            <v>0.60095597673143797</v>
          </cell>
        </row>
        <row r="76">
          <cell r="A76" t="str">
            <v>AUD_BBSW_EOD</v>
          </cell>
          <cell r="F76">
            <v>0.49345556590674799</v>
          </cell>
        </row>
        <row r="77">
          <cell r="A77" t="str">
            <v>AUD_BBSW_EOD</v>
          </cell>
          <cell r="F77">
            <v>0.41141956373072303</v>
          </cell>
        </row>
        <row r="78">
          <cell r="A78" t="str">
            <v>AUD_BBSW_EOD</v>
          </cell>
          <cell r="F78">
            <v>0.34947733646052798</v>
          </cell>
        </row>
        <row r="79">
          <cell r="A79" t="str">
            <v>AUD_BBSW_EOD</v>
          </cell>
          <cell r="F79">
            <v>0.25840079982702602</v>
          </cell>
        </row>
        <row r="80">
          <cell r="A80" t="str">
            <v>CAD_CDOR_1M_EOD</v>
          </cell>
          <cell r="F80">
            <v>0.99937901599773105</v>
          </cell>
        </row>
        <row r="81">
          <cell r="A81" t="str">
            <v>CAD_CDOR_1M_EOD</v>
          </cell>
          <cell r="F81">
            <v>0.99873297724626298</v>
          </cell>
        </row>
        <row r="82">
          <cell r="A82" t="str">
            <v>CAD_CDOR_1M_EOD</v>
          </cell>
          <cell r="F82">
            <v>0.99822039633962201</v>
          </cell>
        </row>
        <row r="83">
          <cell r="A83" t="str">
            <v>CAD_CDOR_1M_EOD</v>
          </cell>
          <cell r="F83">
            <v>0.99656033960241897</v>
          </cell>
        </row>
        <row r="84">
          <cell r="A84" t="str">
            <v>CAD_CDOR_1M_EOD</v>
          </cell>
          <cell r="F84">
            <v>0.99496101696334904</v>
          </cell>
        </row>
        <row r="85">
          <cell r="A85" t="str">
            <v>CAD_CDOR_1M_EOD</v>
          </cell>
          <cell r="F85">
            <v>0.99306676403762295</v>
          </cell>
        </row>
        <row r="86">
          <cell r="A86" t="str">
            <v>CAD_CDOR_1M_EOD</v>
          </cell>
          <cell r="F86">
            <v>0.98623507806978805</v>
          </cell>
        </row>
        <row r="87">
          <cell r="A87" t="str">
            <v>CAD_CDOR_1M_EOD</v>
          </cell>
          <cell r="F87">
            <v>0.97650875052819797</v>
          </cell>
        </row>
        <row r="88">
          <cell r="A88" t="str">
            <v>CAD_CDOR_1M_EOD</v>
          </cell>
          <cell r="F88">
            <v>0.963977112490775</v>
          </cell>
        </row>
        <row r="89">
          <cell r="A89" t="str">
            <v>CAD_CDOR_1M_EOD</v>
          </cell>
          <cell r="F89">
            <v>0.94855263901702902</v>
          </cell>
        </row>
        <row r="90">
          <cell r="A90" t="str">
            <v>CAD_CDOR_1M_EOD</v>
          </cell>
          <cell r="F90">
            <v>0.929238807951005</v>
          </cell>
        </row>
        <row r="91">
          <cell r="A91" t="str">
            <v>CAD_CDOR_1M_EOD</v>
          </cell>
          <cell r="F91">
            <v>0.90609275313732396</v>
          </cell>
        </row>
        <row r="92">
          <cell r="A92" t="str">
            <v>CAD_CDOR_1M_EOD</v>
          </cell>
          <cell r="F92">
            <v>0.88153138566059697</v>
          </cell>
        </row>
        <row r="93">
          <cell r="A93" t="str">
            <v>CAD_CDOR_1M_EOD</v>
          </cell>
          <cell r="F93">
            <v>0.85533555453587096</v>
          </cell>
        </row>
        <row r="94">
          <cell r="A94" t="str">
            <v>CAD_CDOR_1M_EOD</v>
          </cell>
          <cell r="F94">
            <v>0.82910638371017198</v>
          </cell>
        </row>
        <row r="95">
          <cell r="A95" t="str">
            <v>CAD_CDOR_1M_EOD</v>
          </cell>
          <cell r="F95">
            <v>0.77615633813648</v>
          </cell>
        </row>
        <row r="96">
          <cell r="A96" t="str">
            <v>CAD_CDOR_1M_EOD</v>
          </cell>
          <cell r="F96">
            <v>0.70082828562252497</v>
          </cell>
        </row>
        <row r="97">
          <cell r="A97" t="str">
            <v>CAD_CDOR_1M_EOD</v>
          </cell>
          <cell r="F97">
            <v>0.60175910368355301</v>
          </cell>
        </row>
        <row r="98">
          <cell r="A98" t="str">
            <v>CAD_CDOR_1M_EOD</v>
          </cell>
          <cell r="F98">
            <v>0.52644748035604205</v>
          </cell>
        </row>
        <row r="99">
          <cell r="A99" t="str">
            <v>CAD_CDOR_1M_EOD</v>
          </cell>
          <cell r="F99">
            <v>0.45983784976098202</v>
          </cell>
        </row>
        <row r="100">
          <cell r="A100" t="str">
            <v>CAD_CDOR_3M_EOD</v>
          </cell>
          <cell r="F100">
            <v>0.99812120773760005</v>
          </cell>
        </row>
        <row r="101">
          <cell r="A101" t="str">
            <v>CAD_CDOR_3M_EOD</v>
          </cell>
          <cell r="F101">
            <v>0.99638305980193198</v>
          </cell>
        </row>
        <row r="102">
          <cell r="A102" t="str">
            <v>CAD_CDOR_3M_EOD</v>
          </cell>
          <cell r="F102">
            <v>0.99476035311605804</v>
          </cell>
        </row>
        <row r="103">
          <cell r="A103" t="str">
            <v>CAD_CDOR_3M_EOD</v>
          </cell>
          <cell r="F103">
            <v>0.99303095062598201</v>
          </cell>
        </row>
        <row r="104">
          <cell r="A104" t="str">
            <v>CAD_CDOR_3M_EOD</v>
          </cell>
          <cell r="F104">
            <v>0.99134336373181997</v>
          </cell>
        </row>
        <row r="105">
          <cell r="A105" t="str">
            <v>CAD_CDOR_3M_EOD</v>
          </cell>
          <cell r="F105">
            <v>0.98534283386898003</v>
          </cell>
        </row>
        <row r="106">
          <cell r="A106" t="str">
            <v>CAD_CDOR_3M_EOD</v>
          </cell>
          <cell r="F106">
            <v>0.97502746538817298</v>
          </cell>
        </row>
        <row r="107">
          <cell r="A107" t="str">
            <v>CAD_CDOR_3M_EOD</v>
          </cell>
          <cell r="F107">
            <v>0.96177175248593505</v>
          </cell>
        </row>
        <row r="108">
          <cell r="A108" t="str">
            <v>CAD_CDOR_3M_EOD</v>
          </cell>
          <cell r="F108">
            <v>0.94563398336423998</v>
          </cell>
        </row>
        <row r="109">
          <cell r="A109" t="str">
            <v>CAD_CDOR_3M_EOD</v>
          </cell>
          <cell r="F109">
            <v>0.92578658289256899</v>
          </cell>
        </row>
        <row r="110">
          <cell r="A110" t="str">
            <v>CAD_CDOR_3M_EOD</v>
          </cell>
          <cell r="F110">
            <v>0.90235484562512003</v>
          </cell>
        </row>
        <row r="111">
          <cell r="A111" t="str">
            <v>CAD_CDOR_3M_EOD</v>
          </cell>
          <cell r="F111">
            <v>0.877420219508104</v>
          </cell>
        </row>
        <row r="112">
          <cell r="A112" t="str">
            <v>CAD_CDOR_3M_EOD</v>
          </cell>
          <cell r="F112">
            <v>0.85105357531607695</v>
          </cell>
        </row>
        <row r="113">
          <cell r="A113" t="str">
            <v>CAD_CDOR_3M_EOD</v>
          </cell>
          <cell r="F113">
            <v>0.824904804269742</v>
          </cell>
        </row>
        <row r="114">
          <cell r="A114" t="str">
            <v>CAD_CDOR_3M_EOD</v>
          </cell>
          <cell r="F114">
            <v>0.77155183473181999</v>
          </cell>
        </row>
        <row r="115">
          <cell r="A115" t="str">
            <v>CAD_CDOR_3M_EOD</v>
          </cell>
          <cell r="F115">
            <v>0.69640579730907604</v>
          </cell>
        </row>
        <row r="116">
          <cell r="A116" t="str">
            <v>CAD_CDOR_3M_EOD</v>
          </cell>
          <cell r="F116">
            <v>0.59796879881310305</v>
          </cell>
        </row>
        <row r="117">
          <cell r="A117" t="str">
            <v>CAD_CDOR_3M_EOD</v>
          </cell>
          <cell r="F117">
            <v>0.522702798127191</v>
          </cell>
        </row>
        <row r="118">
          <cell r="A118" t="str">
            <v>CAD_CDOR_3M_EOD</v>
          </cell>
          <cell r="F118">
            <v>0.45800675467836399</v>
          </cell>
        </row>
        <row r="119">
          <cell r="A119" t="str">
            <v>CAD_CDOR_EOD</v>
          </cell>
          <cell r="F119">
            <v>0.999986545386509</v>
          </cell>
        </row>
        <row r="120">
          <cell r="A120" t="str">
            <v>CAD_CDOR_EOD</v>
          </cell>
          <cell r="F120">
            <v>0.99989531648638796</v>
          </cell>
        </row>
        <row r="121">
          <cell r="A121" t="str">
            <v>CAD_CDOR_EOD</v>
          </cell>
          <cell r="F121">
            <v>0.99937901599773105</v>
          </cell>
        </row>
        <row r="122">
          <cell r="A122" t="str">
            <v>CAD_CDOR_EOD</v>
          </cell>
          <cell r="F122">
            <v>0.99869854530664304</v>
          </cell>
        </row>
        <row r="123">
          <cell r="A123" t="str">
            <v>CAD_CDOR_EOD</v>
          </cell>
          <cell r="F123">
            <v>0.99812120773760005</v>
          </cell>
        </row>
        <row r="124">
          <cell r="A124" t="str">
            <v>CAD_CDOR_EOD</v>
          </cell>
          <cell r="F124">
            <v>0.99638305980193198</v>
          </cell>
        </row>
        <row r="125">
          <cell r="A125" t="str">
            <v>CAD_CDOR_EOD</v>
          </cell>
          <cell r="F125">
            <v>0.99476035311605504</v>
          </cell>
        </row>
        <row r="126">
          <cell r="A126" t="str">
            <v>CAD_CDOR_EOD</v>
          </cell>
          <cell r="F126">
            <v>0.99303095062597901</v>
          </cell>
        </row>
        <row r="127">
          <cell r="A127" t="str">
            <v>CAD_CDOR_EOD</v>
          </cell>
          <cell r="F127">
            <v>0.99134336373181997</v>
          </cell>
        </row>
        <row r="128">
          <cell r="A128" t="str">
            <v>CAD_CDOR_EOD</v>
          </cell>
          <cell r="F128">
            <v>0.98534132335972002</v>
          </cell>
        </row>
        <row r="129">
          <cell r="A129" t="str">
            <v>CAD_CDOR_EOD</v>
          </cell>
          <cell r="F129">
            <v>0.97501714290386299</v>
          </cell>
        </row>
        <row r="130">
          <cell r="A130" t="str">
            <v>CAD_CDOR_EOD</v>
          </cell>
          <cell r="F130">
            <v>0.96173962949935199</v>
          </cell>
        </row>
        <row r="131">
          <cell r="A131" t="str">
            <v>CAD_CDOR_EOD</v>
          </cell>
          <cell r="F131">
            <v>0.94555887307803199</v>
          </cell>
        </row>
        <row r="132">
          <cell r="A132" t="str">
            <v>CAD_CDOR_EOD</v>
          </cell>
          <cell r="F132">
            <v>0.92564443586327005</v>
          </cell>
        </row>
        <row r="133">
          <cell r="A133" t="str">
            <v>CAD_CDOR_EOD</v>
          </cell>
          <cell r="F133">
            <v>0.90211440478663296</v>
          </cell>
        </row>
        <row r="134">
          <cell r="A134" t="str">
            <v>CAD_CDOR_EOD</v>
          </cell>
          <cell r="F134">
            <v>0.87706182544731803</v>
          </cell>
        </row>
        <row r="135">
          <cell r="A135" t="str">
            <v>CAD_CDOR_EOD</v>
          </cell>
          <cell r="F135">
            <v>0.85055532733315198</v>
          </cell>
        </row>
        <row r="136">
          <cell r="A136" t="str">
            <v>CAD_CDOR_EOD</v>
          </cell>
          <cell r="F136">
            <v>0.82426498619437705</v>
          </cell>
        </row>
        <row r="137">
          <cell r="A137" t="str">
            <v>CAD_CDOR_EOD</v>
          </cell>
          <cell r="F137">
            <v>0.77061865983992905</v>
          </cell>
        </row>
        <row r="138">
          <cell r="A138" t="str">
            <v>CAD_CDOR_EOD</v>
          </cell>
          <cell r="F138">
            <v>0.69506216414334399</v>
          </cell>
        </row>
        <row r="139">
          <cell r="A139" t="str">
            <v>CAD_CDOR_EOD</v>
          </cell>
          <cell r="F139">
            <v>0.59629945158509801</v>
          </cell>
        </row>
        <row r="140">
          <cell r="A140" t="str">
            <v>CAD_CDOR_EOD</v>
          </cell>
          <cell r="F140">
            <v>0.52107049539660799</v>
          </cell>
        </row>
        <row r="141">
          <cell r="A141" t="str">
            <v>CAD_CDOR_EOD</v>
          </cell>
          <cell r="F141">
            <v>0.45644912750208599</v>
          </cell>
        </row>
        <row r="142">
          <cell r="A142" t="str">
            <v>CAD_CORRA_EOD</v>
          </cell>
          <cell r="F142">
            <v>0.999986545386509</v>
          </cell>
        </row>
        <row r="143">
          <cell r="A143" t="str">
            <v>CAD_CORRA_EOD</v>
          </cell>
          <cell r="F143">
            <v>0.99989066545968397</v>
          </cell>
        </row>
        <row r="144">
          <cell r="A144" t="str">
            <v>CAD_CORRA_EOD</v>
          </cell>
          <cell r="F144">
            <v>0.999572886524839</v>
          </cell>
        </row>
        <row r="145">
          <cell r="A145" t="str">
            <v>CAD_CORRA_EOD</v>
          </cell>
          <cell r="F145">
            <v>0.99916226845116396</v>
          </cell>
        </row>
        <row r="146">
          <cell r="A146" t="str">
            <v>CAD_CORRA_EOD</v>
          </cell>
          <cell r="F146">
            <v>0.99880703181407204</v>
          </cell>
        </row>
        <row r="147">
          <cell r="A147" t="str">
            <v>CAD_CORRA_EOD</v>
          </cell>
          <cell r="F147">
            <v>0.99843806369036103</v>
          </cell>
        </row>
        <row r="148">
          <cell r="A148" t="str">
            <v>CAD_CORRA_EOD</v>
          </cell>
          <cell r="F148">
            <v>0.998076827918426</v>
          </cell>
        </row>
        <row r="149">
          <cell r="A149" t="str">
            <v>CAD_CORRA_EOD</v>
          </cell>
          <cell r="F149">
            <v>0.99777258370010102</v>
          </cell>
        </row>
        <row r="150">
          <cell r="A150" t="str">
            <v>CAD_CORRA_EOD</v>
          </cell>
          <cell r="F150">
            <v>0.99743999908746905</v>
          </cell>
        </row>
        <row r="151">
          <cell r="A151" t="str">
            <v>CAD_CORRA_EOD</v>
          </cell>
          <cell r="F151">
            <v>0.99712030258794604</v>
          </cell>
        </row>
        <row r="152">
          <cell r="A152" t="str">
            <v>CAD_CORRA_EOD</v>
          </cell>
          <cell r="F152">
            <v>0.99681129631341703</v>
          </cell>
        </row>
        <row r="153">
          <cell r="A153" t="str">
            <v>CAD_CORRA_EOD</v>
          </cell>
          <cell r="F153">
            <v>0.99650070401968005</v>
          </cell>
        </row>
        <row r="154">
          <cell r="A154" t="str">
            <v>CAD_CORRA_EOD</v>
          </cell>
          <cell r="F154">
            <v>0.99618303667442798</v>
          </cell>
        </row>
        <row r="155">
          <cell r="A155" t="str">
            <v>CAD_CORRA_EOD</v>
          </cell>
          <cell r="F155">
            <v>0.99585242094182902</v>
          </cell>
        </row>
        <row r="156">
          <cell r="A156" t="str">
            <v>CAD_CORRA_EOD</v>
          </cell>
          <cell r="F156">
            <v>0.99364560929789503</v>
          </cell>
        </row>
        <row r="157">
          <cell r="A157" t="str">
            <v>CAD_CORRA_EOD</v>
          </cell>
          <cell r="F157">
            <v>0.99068534586261503</v>
          </cell>
        </row>
        <row r="158">
          <cell r="A158" t="str">
            <v>CAD_CORRA_EOD</v>
          </cell>
          <cell r="F158">
            <v>0.98294123419303403</v>
          </cell>
        </row>
        <row r="159">
          <cell r="A159" t="str">
            <v>CAD_CORRA_EOD</v>
          </cell>
          <cell r="F159">
            <v>0.97252410864648398</v>
          </cell>
        </row>
        <row r="160">
          <cell r="A160" t="str">
            <v>CAD_CORRA_EOD</v>
          </cell>
          <cell r="F160">
            <v>0.95896361918213302</v>
          </cell>
        </row>
        <row r="161">
          <cell r="A161" t="str">
            <v>CAD_CORRA_EOD</v>
          </cell>
          <cell r="F161">
            <v>0.92010076147233399</v>
          </cell>
        </row>
        <row r="162">
          <cell r="A162" t="str">
            <v>CAD_CORRA_EOD</v>
          </cell>
          <cell r="F162">
            <v>0.84818725971713105</v>
          </cell>
        </row>
        <row r="163">
          <cell r="A163" t="str">
            <v>CAD_CORRA_EOD</v>
          </cell>
          <cell r="F163">
            <v>0.79683890301813398</v>
          </cell>
        </row>
        <row r="164">
          <cell r="A164" t="str">
            <v>CAD_CORRA_EOD</v>
          </cell>
          <cell r="F164">
            <v>0.72565279204033695</v>
          </cell>
        </row>
        <row r="165">
          <cell r="A165" t="str">
            <v>CAD_CORRA_EOD</v>
          </cell>
          <cell r="F165">
            <v>0.63113989450512697</v>
          </cell>
        </row>
        <row r="166">
          <cell r="A166" t="str">
            <v>CAD_CORRA_EOD</v>
          </cell>
          <cell r="F166">
            <v>0.49638211603664101</v>
          </cell>
        </row>
        <row r="167">
          <cell r="A167" t="str">
            <v>CHF_LIBOR_12M_EOD</v>
          </cell>
          <cell r="F167">
            <v>1.00575731212877</v>
          </cell>
        </row>
        <row r="168">
          <cell r="A168" t="str">
            <v>CHF_LIBOR_12M_EOD</v>
          </cell>
          <cell r="F168">
            <v>1.01059383493097</v>
          </cell>
        </row>
        <row r="169">
          <cell r="A169" t="str">
            <v>CHF_LIBOR_12M_EOD</v>
          </cell>
          <cell r="F169">
            <v>1.01344980336049</v>
          </cell>
        </row>
        <row r="170">
          <cell r="A170" t="str">
            <v>CHF_LIBOR_12M_EOD</v>
          </cell>
          <cell r="F170">
            <v>1.01370591593709</v>
          </cell>
        </row>
        <row r="171">
          <cell r="A171" t="str">
            <v>CHF_LIBOR_12M_EOD</v>
          </cell>
          <cell r="F171">
            <v>1.0105895437305299</v>
          </cell>
        </row>
        <row r="172">
          <cell r="A172" t="str">
            <v>CHF_LIBOR_12M_EOD</v>
          </cell>
          <cell r="F172">
            <v>1.00413434403515</v>
          </cell>
        </row>
        <row r="173">
          <cell r="A173" t="str">
            <v>CHF_LIBOR_12M_EOD</v>
          </cell>
          <cell r="F173">
            <v>0.99565476491209104</v>
          </cell>
        </row>
        <row r="174">
          <cell r="A174" t="str">
            <v>CHF_LIBOR_12M_EOD</v>
          </cell>
          <cell r="F174">
            <v>0.98510423599410801</v>
          </cell>
        </row>
        <row r="175">
          <cell r="A175" t="str">
            <v>CHF_LIBOR_12M_EOD</v>
          </cell>
          <cell r="F175">
            <v>0.97399091555280004</v>
          </cell>
        </row>
        <row r="176">
          <cell r="A176" t="str">
            <v>CHF_LIBOR_12M_EOD</v>
          </cell>
          <cell r="F176">
            <v>0.96228478491455804</v>
          </cell>
        </row>
        <row r="177">
          <cell r="A177" t="str">
            <v>CHF_LIBOR_12M_EOD</v>
          </cell>
          <cell r="F177">
            <v>0.93714716360685002</v>
          </cell>
        </row>
        <row r="178">
          <cell r="A178" t="str">
            <v>CHF_LIBOR_12M_EOD</v>
          </cell>
          <cell r="F178">
            <v>0.89817431918679602</v>
          </cell>
        </row>
        <row r="179">
          <cell r="A179" t="str">
            <v>CHF_LIBOR_12M_EOD</v>
          </cell>
          <cell r="F179">
            <v>0.83495677671935098</v>
          </cell>
        </row>
        <row r="180">
          <cell r="A180" t="str">
            <v>CHF_LIBOR_12M_EOD</v>
          </cell>
          <cell r="F180">
            <v>0.78079900704598804</v>
          </cell>
        </row>
        <row r="181">
          <cell r="A181" t="str">
            <v>CHF_LIBOR_12M_EOD</v>
          </cell>
          <cell r="F181">
            <v>0.72910120260139</v>
          </cell>
        </row>
        <row r="182">
          <cell r="A182" t="str">
            <v>CHF_LIBOR_12M_EOD</v>
          </cell>
          <cell r="F182">
            <v>0.64060176121230405</v>
          </cell>
        </row>
        <row r="183">
          <cell r="A183" t="str">
            <v>CHF_LIBOR_3M_EOD</v>
          </cell>
          <cell r="F183">
            <v>1.00188676501948</v>
          </cell>
        </row>
        <row r="184">
          <cell r="A184" t="str">
            <v>CHF_LIBOR_3M_EOD</v>
          </cell>
          <cell r="F184">
            <v>1.0037646162282301</v>
          </cell>
        </row>
        <row r="185">
          <cell r="A185" t="str">
            <v>CHF_LIBOR_3M_EOD</v>
          </cell>
          <cell r="F185">
            <v>1.0056722399237901</v>
          </cell>
        </row>
        <row r="186">
          <cell r="A186" t="str">
            <v>CHF_LIBOR_3M_EOD</v>
          </cell>
          <cell r="F186">
            <v>1.00773148308211</v>
          </cell>
        </row>
        <row r="187">
          <cell r="A187" t="str">
            <v>CHF_LIBOR_3M_EOD</v>
          </cell>
          <cell r="F187">
            <v>1.0096225903290099</v>
          </cell>
        </row>
        <row r="188">
          <cell r="A188" t="str">
            <v>CHF_LIBOR_3M_EOD</v>
          </cell>
          <cell r="F188">
            <v>1.01498672190991</v>
          </cell>
        </row>
        <row r="189">
          <cell r="A189" t="str">
            <v>CHF_LIBOR_3M_EOD</v>
          </cell>
          <cell r="F189">
            <v>1.02058211600025</v>
          </cell>
        </row>
        <row r="190">
          <cell r="A190" t="str">
            <v>CHF_LIBOR_3M_EOD</v>
          </cell>
          <cell r="F190">
            <v>1.0237211617451401</v>
          </cell>
        </row>
        <row r="191">
          <cell r="A191" t="str">
            <v>CHF_LIBOR_3M_EOD</v>
          </cell>
          <cell r="F191">
            <v>1.0233273804259699</v>
          </cell>
        </row>
        <row r="192">
          <cell r="A192" t="str">
            <v>CHF_LIBOR_3M_EOD</v>
          </cell>
          <cell r="F192">
            <v>1.0196268781308899</v>
          </cell>
        </row>
        <row r="193">
          <cell r="A193" t="str">
            <v>CHF_LIBOR_3M_EOD</v>
          </cell>
          <cell r="F193">
            <v>1.01357790372351</v>
          </cell>
        </row>
        <row r="194">
          <cell r="A194" t="str">
            <v>CHF_LIBOR_3M_EOD</v>
          </cell>
          <cell r="F194">
            <v>1.0051830035729099</v>
          </cell>
        </row>
        <row r="195">
          <cell r="A195" t="str">
            <v>CHF_LIBOR_3M_EOD</v>
          </cell>
          <cell r="F195">
            <v>0.99631402505986599</v>
          </cell>
        </row>
        <row r="196">
          <cell r="A196" t="str">
            <v>CHF_LIBOR_3M_EOD</v>
          </cell>
          <cell r="F196">
            <v>0.98629931897340295</v>
          </cell>
        </row>
        <row r="197">
          <cell r="A197" t="str">
            <v>CHF_LIBOR_3M_EOD</v>
          </cell>
          <cell r="F197">
            <v>0.96435796029703602</v>
          </cell>
        </row>
        <row r="198">
          <cell r="A198" t="str">
            <v>CHF_LIBOR_3M_EOD</v>
          </cell>
          <cell r="F198">
            <v>0.92866320709073802</v>
          </cell>
        </row>
        <row r="199">
          <cell r="A199" t="str">
            <v>CHF_LIBOR_3M_EOD</v>
          </cell>
          <cell r="F199">
            <v>0.86921813171360995</v>
          </cell>
        </row>
        <row r="200">
          <cell r="A200" t="str">
            <v>CHF_LIBOR_3M_EOD</v>
          </cell>
          <cell r="F200">
            <v>0.81826234476562898</v>
          </cell>
        </row>
        <row r="201">
          <cell r="A201" t="str">
            <v>CHF_LIBOR_3M_EOD</v>
          </cell>
          <cell r="F201">
            <v>0.76940512216872503</v>
          </cell>
        </row>
        <row r="202">
          <cell r="A202" t="str">
            <v>CHF_LIBOR_3M_EOD</v>
          </cell>
          <cell r="F202">
            <v>0.70724506303743595</v>
          </cell>
        </row>
        <row r="203">
          <cell r="A203" t="str">
            <v>CHF_LIBOR_6M_EOD</v>
          </cell>
          <cell r="F203">
            <v>1.0034310012384</v>
          </cell>
        </row>
        <row r="204">
          <cell r="A204" t="str">
            <v>CHF_LIBOR_6M_EOD</v>
          </cell>
          <cell r="F204">
            <v>1.0068123918432099</v>
          </cell>
        </row>
        <row r="205">
          <cell r="A205" t="str">
            <v>CHF_LIBOR_6M_EOD</v>
          </cell>
          <cell r="F205">
            <v>1.0100077829246099</v>
          </cell>
        </row>
        <row r="206">
          <cell r="A206" t="str">
            <v>CHF_LIBOR_6M_EOD</v>
          </cell>
          <cell r="F206">
            <v>1.01304617835163</v>
          </cell>
        </row>
        <row r="207">
          <cell r="A207" t="str">
            <v>CHF_LIBOR_6M_EOD</v>
          </cell>
          <cell r="F207">
            <v>1.0173606749721</v>
          </cell>
        </row>
        <row r="208">
          <cell r="A208" t="str">
            <v>CHF_LIBOR_6M_EOD</v>
          </cell>
          <cell r="F208">
            <v>1.01891513651882</v>
          </cell>
        </row>
        <row r="209">
          <cell r="A209" t="str">
            <v>CHF_LIBOR_6M_EOD</v>
          </cell>
          <cell r="F209">
            <v>1.01694850296751</v>
          </cell>
        </row>
        <row r="210">
          <cell r="A210" t="str">
            <v>CHF_LIBOR_6M_EOD</v>
          </cell>
          <cell r="F210">
            <v>1.01185834316575</v>
          </cell>
        </row>
        <row r="211">
          <cell r="A211" t="str">
            <v>CHF_LIBOR_6M_EOD</v>
          </cell>
          <cell r="F211">
            <v>1.00440490101303</v>
          </cell>
        </row>
        <row r="212">
          <cell r="A212" t="str">
            <v>CHF_LIBOR_6M_EOD</v>
          </cell>
          <cell r="F212">
            <v>0.99499392160494704</v>
          </cell>
        </row>
        <row r="213">
          <cell r="A213" t="str">
            <v>CHF_LIBOR_6M_EOD</v>
          </cell>
          <cell r="F213">
            <v>0.98519888978236303</v>
          </cell>
        </row>
        <row r="214">
          <cell r="A214" t="str">
            <v>CHF_LIBOR_6M_EOD</v>
          </cell>
          <cell r="F214">
            <v>0.97433519195820895</v>
          </cell>
        </row>
        <row r="215">
          <cell r="A215" t="str">
            <v>CHF_LIBOR_6M_EOD</v>
          </cell>
          <cell r="F215">
            <v>0.95151902400947797</v>
          </cell>
        </row>
        <row r="216">
          <cell r="A216" t="str">
            <v>CHF_LIBOR_6M_EOD</v>
          </cell>
          <cell r="F216">
            <v>0.91574707896855001</v>
          </cell>
        </row>
        <row r="217">
          <cell r="A217" t="str">
            <v>CHF_LIBOR_6M_EOD</v>
          </cell>
          <cell r="F217">
            <v>0.85676448687256601</v>
          </cell>
        </row>
        <row r="218">
          <cell r="A218" t="str">
            <v>CHF_LIBOR_6M_EOD</v>
          </cell>
          <cell r="F218">
            <v>0.80578105223847996</v>
          </cell>
        </row>
        <row r="219">
          <cell r="A219" t="str">
            <v>CHF_LIBOR_6M_EOD</v>
          </cell>
          <cell r="F219">
            <v>0.75718342992538301</v>
          </cell>
        </row>
        <row r="220">
          <cell r="A220" t="str">
            <v>CHF_LIBOR_6M_EOD</v>
          </cell>
          <cell r="F220">
            <v>0.69203333944804701</v>
          </cell>
        </row>
        <row r="221">
          <cell r="A221" t="str">
            <v>CHF_LIBOR_EOD</v>
          </cell>
          <cell r="F221">
            <v>1.0000215837991799</v>
          </cell>
        </row>
        <row r="222">
          <cell r="A222" t="str">
            <v>CHF_LIBOR_EOD</v>
          </cell>
          <cell r="F222">
            <v>1.0000431680642301</v>
          </cell>
        </row>
        <row r="223">
          <cell r="A223" t="str">
            <v>CHF_LIBOR_EOD</v>
          </cell>
          <cell r="F223">
            <v>1.0002003106463699</v>
          </cell>
        </row>
        <row r="224">
          <cell r="A224" t="str">
            <v>CHF_LIBOR_EOD</v>
          </cell>
          <cell r="F224">
            <v>1.00070530140532</v>
          </cell>
        </row>
        <row r="225">
          <cell r="A225" t="str">
            <v>CHF_LIBOR_EOD</v>
          </cell>
          <cell r="F225">
            <v>1.00133775871155</v>
          </cell>
        </row>
        <row r="226">
          <cell r="A226" t="str">
            <v>CHF_LIBOR_EOD</v>
          </cell>
          <cell r="F226">
            <v>1.00188939975563</v>
          </cell>
        </row>
        <row r="227">
          <cell r="A227" t="str">
            <v>CHF_LIBOR_EOD</v>
          </cell>
          <cell r="F227">
            <v>1.0037672559027</v>
          </cell>
        </row>
        <row r="228">
          <cell r="A228" t="str">
            <v>CHF_LIBOR_EOD</v>
          </cell>
          <cell r="F228">
            <v>1.00567488461488</v>
          </cell>
        </row>
        <row r="229">
          <cell r="A229" t="str">
            <v>CHF_LIBOR_EOD</v>
          </cell>
          <cell r="F229">
            <v>1.0077341331885401</v>
          </cell>
        </row>
        <row r="230">
          <cell r="A230" t="str">
            <v>CHF_LIBOR_EOD</v>
          </cell>
          <cell r="F230">
            <v>1.0096252454086301</v>
          </cell>
        </row>
        <row r="231">
          <cell r="A231" t="str">
            <v>CHF_LIBOR_EOD</v>
          </cell>
          <cell r="F231">
            <v>1.01305970678646</v>
          </cell>
        </row>
        <row r="232">
          <cell r="A232" t="str">
            <v>CHF_LIBOR_EOD</v>
          </cell>
          <cell r="F232">
            <v>1.01736845125538</v>
          </cell>
        </row>
        <row r="233">
          <cell r="A233" t="str">
            <v>CHF_LIBOR_EOD</v>
          </cell>
          <cell r="F233">
            <v>1.0189130091758301</v>
          </cell>
        </row>
        <row r="234">
          <cell r="A234" t="str">
            <v>CHF_LIBOR_EOD</v>
          </cell>
          <cell r="F234">
            <v>1.0169264579422801</v>
          </cell>
        </row>
        <row r="235">
          <cell r="A235" t="str">
            <v>CHF_LIBOR_EOD</v>
          </cell>
          <cell r="F235">
            <v>1.01180372525143</v>
          </cell>
        </row>
        <row r="236">
          <cell r="A236" t="str">
            <v>CHF_LIBOR_EOD</v>
          </cell>
          <cell r="F236">
            <v>1.0043060161166</v>
          </cell>
        </row>
        <row r="237">
          <cell r="A237" t="str">
            <v>CHF_LIBOR_EOD</v>
          </cell>
          <cell r="F237">
            <v>0.99483501307654498</v>
          </cell>
        </row>
        <row r="238">
          <cell r="A238" t="str">
            <v>CHF_LIBOR_EOD</v>
          </cell>
          <cell r="F238">
            <v>0.98497589362271798</v>
          </cell>
        </row>
        <row r="239">
          <cell r="A239" t="str">
            <v>CHF_LIBOR_EOD</v>
          </cell>
          <cell r="F239">
            <v>0.97404206409865801</v>
          </cell>
        </row>
        <row r="240">
          <cell r="A240" t="str">
            <v>CHF_LIBOR_EOD</v>
          </cell>
          <cell r="F240">
            <v>0.95109649326956502</v>
          </cell>
        </row>
        <row r="241">
          <cell r="A241" t="str">
            <v>CHF_LIBOR_EOD</v>
          </cell>
          <cell r="F241">
            <v>0.91516892905557801</v>
          </cell>
        </row>
        <row r="242">
          <cell r="A242" t="str">
            <v>CHF_LIBOR_EOD</v>
          </cell>
          <cell r="F242">
            <v>0.85600048546187102</v>
          </cell>
        </row>
        <row r="243">
          <cell r="A243" t="str">
            <v>CHF_LIBOR_EOD</v>
          </cell>
          <cell r="F243">
            <v>0.80492741401705303</v>
          </cell>
        </row>
        <row r="244">
          <cell r="A244" t="str">
            <v>CHF_LIBOR_EOD</v>
          </cell>
          <cell r="F244">
            <v>0.75622958607969504</v>
          </cell>
        </row>
        <row r="245">
          <cell r="A245" t="str">
            <v>CHF_LIBOR_EOD</v>
          </cell>
          <cell r="F245">
            <v>0.69121715892172497</v>
          </cell>
        </row>
        <row r="246">
          <cell r="A246" t="str">
            <v>CHF_TOIS_EOD</v>
          </cell>
          <cell r="F246">
            <v>1.0000147224389699</v>
          </cell>
        </row>
        <row r="247">
          <cell r="A247" t="str">
            <v>CHF_TOIS_EOD</v>
          </cell>
          <cell r="F247">
            <v>1.0000294450946901</v>
          </cell>
        </row>
        <row r="248">
          <cell r="A248" t="str">
            <v>CHF_TOIS_EOD</v>
          </cell>
          <cell r="F248">
            <v>1.00047726288621</v>
          </cell>
        </row>
        <row r="249">
          <cell r="A249" t="str">
            <v>CHF_TOIS_EOD</v>
          </cell>
          <cell r="F249">
            <v>1.0009577592716801</v>
          </cell>
        </row>
        <row r="250">
          <cell r="A250" t="str">
            <v>CHF_TOIS_EOD</v>
          </cell>
          <cell r="F250">
            <v>1.00143659216346</v>
          </cell>
        </row>
        <row r="251">
          <cell r="A251" t="str">
            <v>CHF_TOIS_EOD</v>
          </cell>
          <cell r="F251">
            <v>1.00195347408534</v>
          </cell>
        </row>
        <row r="252">
          <cell r="A252" t="str">
            <v>CHF_TOIS_EOD</v>
          </cell>
          <cell r="F252">
            <v>1.00240558488331</v>
          </cell>
        </row>
        <row r="253">
          <cell r="A253" t="str">
            <v>CHF_TOIS_EOD</v>
          </cell>
          <cell r="F253">
            <v>1.0029118974639899</v>
          </cell>
        </row>
        <row r="254">
          <cell r="A254" t="str">
            <v>CHF_TOIS_EOD</v>
          </cell>
          <cell r="F254">
            <v>1.0034202856140999</v>
          </cell>
        </row>
        <row r="255">
          <cell r="A255" t="str">
            <v>CHF_TOIS_EOD</v>
          </cell>
          <cell r="F255">
            <v>1.0039044605398999</v>
          </cell>
        </row>
        <row r="256">
          <cell r="A256" t="str">
            <v>CHF_TOIS_EOD</v>
          </cell>
          <cell r="F256">
            <v>1.00443383865053</v>
          </cell>
        </row>
        <row r="257">
          <cell r="A257" t="str">
            <v>CHF_TOIS_EOD</v>
          </cell>
          <cell r="F257">
            <v>1.00492607300115</v>
          </cell>
        </row>
        <row r="258">
          <cell r="A258" t="str">
            <v>CHF_TOIS_EOD</v>
          </cell>
          <cell r="F258">
            <v>1.00537929640457</v>
          </cell>
        </row>
        <row r="259">
          <cell r="A259" t="str">
            <v>CHF_TOIS_EOD</v>
          </cell>
          <cell r="F259">
            <v>1.0059475462797001</v>
          </cell>
        </row>
        <row r="260">
          <cell r="A260" t="str">
            <v>CHF_TOIS_EOD</v>
          </cell>
          <cell r="F260">
            <v>1.0074381896008799</v>
          </cell>
        </row>
        <row r="261">
          <cell r="A261" t="str">
            <v>CHF_TOIS_EOD</v>
          </cell>
          <cell r="F261">
            <v>1.00888772669614</v>
          </cell>
        </row>
        <row r="262">
          <cell r="A262" t="str">
            <v>CHF_TOIS_EOD</v>
          </cell>
          <cell r="F262">
            <v>1.01029724264229</v>
          </cell>
        </row>
        <row r="263">
          <cell r="A263" t="str">
            <v>CHF_TOIS_EOD</v>
          </cell>
          <cell r="F263">
            <v>1.01162432100338</v>
          </cell>
        </row>
        <row r="264">
          <cell r="A264" t="str">
            <v>CHF_TOIS_EOD</v>
          </cell>
          <cell r="F264">
            <v>1.0160834421407201</v>
          </cell>
        </row>
        <row r="265">
          <cell r="A265" t="str">
            <v>CHF_TOIS_EOD</v>
          </cell>
          <cell r="F265">
            <v>1.0187364842149</v>
          </cell>
        </row>
        <row r="266">
          <cell r="A266" t="str">
            <v>CHF_TOIS_EOD</v>
          </cell>
          <cell r="F266">
            <v>1.01972113282244</v>
          </cell>
        </row>
        <row r="267">
          <cell r="A267" t="str">
            <v>CHF_TOIS_EOD</v>
          </cell>
          <cell r="F267">
            <v>1.0164029293157899</v>
          </cell>
        </row>
        <row r="268">
          <cell r="A268" t="str">
            <v>CHF_TOIS_EOD</v>
          </cell>
          <cell r="F268">
            <v>1.0108347662381501</v>
          </cell>
        </row>
        <row r="269">
          <cell r="A269" t="str">
            <v>CHF_TOIS_EOD</v>
          </cell>
          <cell r="F269">
            <v>1.0037315032648499</v>
          </cell>
        </row>
        <row r="270">
          <cell r="A270" t="str">
            <v>CHF_TOIS_EOD</v>
          </cell>
          <cell r="F270">
            <v>0.99541281065134801</v>
          </cell>
        </row>
        <row r="271">
          <cell r="A271" t="str">
            <v>CHF_TOIS_EOD</v>
          </cell>
          <cell r="F271">
            <v>0.98621465079439297</v>
          </cell>
        </row>
        <row r="272">
          <cell r="A272" t="str">
            <v>CHF_TOIS_EOD</v>
          </cell>
          <cell r="F272">
            <v>0.96404030028191401</v>
          </cell>
        </row>
        <row r="273">
          <cell r="A273" t="str">
            <v>CHF_TOIS_EOD</v>
          </cell>
          <cell r="F273">
            <v>0.92922791123756199</v>
          </cell>
        </row>
        <row r="274">
          <cell r="A274" t="str">
            <v>CHF_TOIS_EOD</v>
          </cell>
          <cell r="F274">
            <v>0.870670826119187</v>
          </cell>
        </row>
        <row r="275">
          <cell r="A275" t="str">
            <v>CHF_TOIS_EOD</v>
          </cell>
          <cell r="F275">
            <v>0.82104643095440699</v>
          </cell>
        </row>
        <row r="276">
          <cell r="A276" t="str">
            <v>CHF_TOIS_EOD</v>
          </cell>
          <cell r="F276">
            <v>0.77688422967732595</v>
          </cell>
        </row>
        <row r="277">
          <cell r="A277" t="str">
            <v>CHF_TOIS_EOD</v>
          </cell>
          <cell r="F277">
            <v>0.72185780949895295</v>
          </cell>
        </row>
        <row r="278">
          <cell r="A278" t="str">
            <v>CZK_PRIBOR_3M_EOD</v>
          </cell>
          <cell r="F278">
            <v>0.99922559371313502</v>
          </cell>
        </row>
        <row r="279">
          <cell r="A279" t="str">
            <v>CZK_PRIBOR_3M_EOD</v>
          </cell>
          <cell r="F279">
            <v>0.99859453744294602</v>
          </cell>
        </row>
        <row r="280">
          <cell r="A280" t="str">
            <v>CZK_PRIBOR_3M_EOD</v>
          </cell>
          <cell r="F280">
            <v>0.99809395284733904</v>
          </cell>
        </row>
        <row r="281">
          <cell r="A281" t="str">
            <v>CZK_PRIBOR_3M_EOD</v>
          </cell>
          <cell r="F281">
            <v>0.99765394976634303</v>
          </cell>
        </row>
        <row r="282">
          <cell r="A282" t="str">
            <v>CZK_PRIBOR_3M_EOD</v>
          </cell>
          <cell r="F282">
            <v>0.99640874817154002</v>
          </cell>
        </row>
        <row r="283">
          <cell r="A283" t="str">
            <v>CZK_PRIBOR_3M_EOD</v>
          </cell>
          <cell r="F283">
            <v>0.99325115226955196</v>
          </cell>
        </row>
        <row r="284">
          <cell r="A284" t="str">
            <v>CZK_PRIBOR_3M_EOD</v>
          </cell>
          <cell r="F284">
            <v>0.988033382841501</v>
          </cell>
        </row>
        <row r="285">
          <cell r="A285" t="str">
            <v>CZK_PRIBOR_3M_EOD</v>
          </cell>
          <cell r="F285">
            <v>0.98064447831339296</v>
          </cell>
        </row>
        <row r="286">
          <cell r="A286" t="str">
            <v>CZK_PRIBOR_3M_EOD</v>
          </cell>
          <cell r="F286">
            <v>0.97131754877783305</v>
          </cell>
        </row>
        <row r="287">
          <cell r="A287" t="str">
            <v>CZK_PRIBOR_3M_EOD</v>
          </cell>
          <cell r="F287">
            <v>0.96020925982226202</v>
          </cell>
        </row>
        <row r="288">
          <cell r="A288" t="str">
            <v>CZK_PRIBOR_3M_EOD</v>
          </cell>
          <cell r="F288">
            <v>0.94610963666993297</v>
          </cell>
        </row>
        <row r="289">
          <cell r="A289" t="str">
            <v>CZK_PRIBOR_3M_EOD</v>
          </cell>
          <cell r="F289">
            <v>0.93117858044033397</v>
          </cell>
        </row>
        <row r="290">
          <cell r="A290" t="str">
            <v>CZK_PRIBOR_3M_EOD</v>
          </cell>
          <cell r="F290">
            <v>0.913943637109211</v>
          </cell>
        </row>
        <row r="291">
          <cell r="A291" t="str">
            <v>CZK_PRIBOR_3M_EOD</v>
          </cell>
          <cell r="F291">
            <v>0.88069359565692495</v>
          </cell>
        </row>
        <row r="292">
          <cell r="A292" t="str">
            <v>CZK_PRIBOR_3M_EOD</v>
          </cell>
          <cell r="F292">
            <v>0.82758533954948899</v>
          </cell>
        </row>
        <row r="293">
          <cell r="A293" t="str">
            <v>CZK_PRIBOR_3M_EOD</v>
          </cell>
          <cell r="F293">
            <v>0.74919599616576404</v>
          </cell>
        </row>
        <row r="294">
          <cell r="A294" t="str">
            <v>CZK_PRIBOR_3M_EOD</v>
          </cell>
          <cell r="F294">
            <v>0.70311325795220703</v>
          </cell>
        </row>
        <row r="295">
          <cell r="A295" t="str">
            <v>CZK_PRIBOR_3M_EOD</v>
          </cell>
          <cell r="F295">
            <v>0.654337843855608</v>
          </cell>
        </row>
        <row r="296">
          <cell r="A296" t="str">
            <v>CZK_PRIBOR_6M_EOD</v>
          </cell>
          <cell r="F296">
            <v>0.99806152228372902</v>
          </cell>
        </row>
        <row r="297">
          <cell r="A297" t="str">
            <v>CZK_PRIBOR_6M_EOD</v>
          </cell>
          <cell r="F297">
            <v>0.99692356947539595</v>
          </cell>
        </row>
        <row r="298">
          <cell r="A298" t="str">
            <v>CZK_PRIBOR_6M_EOD</v>
          </cell>
          <cell r="F298">
            <v>0.99598784829847498</v>
          </cell>
        </row>
        <row r="299">
          <cell r="A299" t="str">
            <v>CZK_PRIBOR_6M_EOD</v>
          </cell>
          <cell r="F299">
            <v>0.99480870356142004</v>
          </cell>
        </row>
        <row r="300">
          <cell r="A300" t="str">
            <v>CZK_PRIBOR_6M_EOD</v>
          </cell>
          <cell r="F300">
            <v>0.99059341016596603</v>
          </cell>
        </row>
        <row r="301">
          <cell r="A301" t="str">
            <v>CZK_PRIBOR_6M_EOD</v>
          </cell>
          <cell r="F301">
            <v>0.984157107106304</v>
          </cell>
        </row>
        <row r="302">
          <cell r="A302" t="str">
            <v>CZK_PRIBOR_6M_EOD</v>
          </cell>
          <cell r="F302">
            <v>0.975656563812629</v>
          </cell>
        </row>
        <row r="303">
          <cell r="A303" t="str">
            <v>CZK_PRIBOR_6M_EOD</v>
          </cell>
          <cell r="F303">
            <v>0.96484185400824196</v>
          </cell>
        </row>
        <row r="304">
          <cell r="A304" t="str">
            <v>CZK_PRIBOR_6M_EOD</v>
          </cell>
          <cell r="F304">
            <v>0.95217796725769399</v>
          </cell>
        </row>
        <row r="305">
          <cell r="A305" t="str">
            <v>CZK_PRIBOR_6M_EOD</v>
          </cell>
          <cell r="F305">
            <v>0.936762797502947</v>
          </cell>
        </row>
        <row r="306">
          <cell r="A306" t="str">
            <v>CZK_PRIBOR_6M_EOD</v>
          </cell>
          <cell r="F306">
            <v>0.92021147201218501</v>
          </cell>
        </row>
        <row r="307">
          <cell r="A307" t="str">
            <v>CZK_PRIBOR_6M_EOD</v>
          </cell>
          <cell r="F307">
            <v>0.90238243644169003</v>
          </cell>
        </row>
        <row r="308">
          <cell r="A308" t="str">
            <v>CZK_PRIBOR_6M_EOD</v>
          </cell>
          <cell r="F308">
            <v>0.86688636303418198</v>
          </cell>
        </row>
        <row r="309">
          <cell r="A309" t="str">
            <v>CZK_PRIBOR_6M_EOD</v>
          </cell>
          <cell r="F309">
            <v>0.81273850392979496</v>
          </cell>
        </row>
        <row r="310">
          <cell r="A310" t="str">
            <v>CZK_PRIBOR_6M_EOD</v>
          </cell>
          <cell r="F310">
            <v>0.73404855107053502</v>
          </cell>
        </row>
        <row r="311">
          <cell r="A311" t="str">
            <v>CZK_PRIBOR_6M_EOD</v>
          </cell>
          <cell r="F311">
            <v>0.687986952828603</v>
          </cell>
        </row>
        <row r="312">
          <cell r="A312" t="str">
            <v>CZK_PRIBOR_6M_EOD</v>
          </cell>
          <cell r="F312">
            <v>0.63946851261457804</v>
          </cell>
        </row>
        <row r="313">
          <cell r="A313" t="str">
            <v>CZK_PRIBOR_EOD</v>
          </cell>
          <cell r="F313">
            <v>0.99999611112623399</v>
          </cell>
        </row>
        <row r="314">
          <cell r="A314" t="str">
            <v>CZK_PRIBOR_EOD</v>
          </cell>
          <cell r="F314">
            <v>0.99999222226759199</v>
          </cell>
        </row>
        <row r="315">
          <cell r="A315" t="str">
            <v>CZK_PRIBOR_EOD</v>
          </cell>
          <cell r="F315">
            <v>0.99996500099812102</v>
          </cell>
        </row>
        <row r="316">
          <cell r="A316" t="str">
            <v>CZK_PRIBOR_EOD</v>
          </cell>
          <cell r="F316">
            <v>0.99982558467014704</v>
          </cell>
        </row>
        <row r="317">
          <cell r="A317" t="str">
            <v>CZK_PRIBOR_EOD</v>
          </cell>
          <cell r="F317">
            <v>0.99958572407313595</v>
          </cell>
        </row>
        <row r="318">
          <cell r="A318" t="str">
            <v>CZK_PRIBOR_EOD</v>
          </cell>
          <cell r="F318">
            <v>0.99923446946158401</v>
          </cell>
        </row>
        <row r="319">
          <cell r="A319" t="str">
            <v>CZK_PRIBOR_EOD</v>
          </cell>
          <cell r="F319">
            <v>0.998603407585956</v>
          </cell>
        </row>
        <row r="320">
          <cell r="A320" t="str">
            <v>CZK_PRIBOR_EOD</v>
          </cell>
          <cell r="F320">
            <v>0.99810281854384297</v>
          </cell>
        </row>
        <row r="321">
          <cell r="A321" t="str">
            <v>CZK_PRIBOR_EOD</v>
          </cell>
          <cell r="F321">
            <v>0.99766281155446301</v>
          </cell>
        </row>
        <row r="322">
          <cell r="A322" t="str">
            <v>CZK_PRIBOR_EOD</v>
          </cell>
          <cell r="F322">
            <v>0.99481966480832895</v>
          </cell>
        </row>
        <row r="323">
          <cell r="A323" t="str">
            <v>CZK_PRIBOR_EOD</v>
          </cell>
          <cell r="F323">
            <v>0.99059903751045597</v>
          </cell>
        </row>
        <row r="324">
          <cell r="A324" t="str">
            <v>CZK_PRIBOR_EOD</v>
          </cell>
          <cell r="F324">
            <v>0.98415994729720702</v>
          </cell>
        </row>
        <row r="325">
          <cell r="A325" t="str">
            <v>CZK_PRIBOR_EOD</v>
          </cell>
          <cell r="F325">
            <v>0.97565940824945696</v>
          </cell>
        </row>
        <row r="326">
          <cell r="A326" t="str">
            <v>CZK_PRIBOR_EOD</v>
          </cell>
          <cell r="F326">
            <v>0.96484465681925702</v>
          </cell>
        </row>
        <row r="327">
          <cell r="A327" t="str">
            <v>CZK_PRIBOR_EOD</v>
          </cell>
          <cell r="F327">
            <v>0.95218073691707705</v>
          </cell>
        </row>
        <row r="328">
          <cell r="A328" t="str">
            <v>CZK_PRIBOR_EOD</v>
          </cell>
          <cell r="F328">
            <v>0.93676551894914195</v>
          </cell>
        </row>
        <row r="329">
          <cell r="A329" t="str">
            <v>CZK_PRIBOR_EOD</v>
          </cell>
          <cell r="F329">
            <v>0.92021108042419997</v>
          </cell>
        </row>
        <row r="330">
          <cell r="A330" t="str">
            <v>CZK_PRIBOR_EOD</v>
          </cell>
          <cell r="F330">
            <v>0.90238165638080403</v>
          </cell>
        </row>
        <row r="331">
          <cell r="A331" t="str">
            <v>CZK_PRIBOR_EOD</v>
          </cell>
          <cell r="F331">
            <v>0.86688560771520595</v>
          </cell>
        </row>
        <row r="332">
          <cell r="A332" t="str">
            <v>CZK_PRIBOR_EOD</v>
          </cell>
          <cell r="F332">
            <v>0.81273534145418502</v>
          </cell>
        </row>
        <row r="333">
          <cell r="A333" t="str">
            <v>CZK_PRIBOR_EOD</v>
          </cell>
          <cell r="F333">
            <v>0.73404826836088899</v>
          </cell>
        </row>
        <row r="334">
          <cell r="A334" t="str">
            <v>CZK_PRIBOR_EOD</v>
          </cell>
          <cell r="F334">
            <v>0.68798750301509204</v>
          </cell>
        </row>
        <row r="335">
          <cell r="A335" t="str">
            <v>CZK_PRIBOR_EOD</v>
          </cell>
          <cell r="F335">
            <v>0.63946759403959796</v>
          </cell>
        </row>
        <row r="336">
          <cell r="A336" t="str">
            <v>DKK_CIBOR_3M_EOD</v>
          </cell>
          <cell r="F336">
            <v>1.0000322926982399</v>
          </cell>
        </row>
        <row r="337">
          <cell r="A337" t="str">
            <v>DKK_CIBOR_3M_EOD</v>
          </cell>
          <cell r="F337">
            <v>0.999718936351635</v>
          </cell>
        </row>
        <row r="338">
          <cell r="A338" t="str">
            <v>DKK_CIBOR_3M_EOD</v>
          </cell>
          <cell r="F338">
            <v>0.999317294075865</v>
          </cell>
        </row>
        <row r="339">
          <cell r="A339" t="str">
            <v>DKK_CIBOR_3M_EOD</v>
          </cell>
          <cell r="F339">
            <v>0.99879525708819294</v>
          </cell>
        </row>
        <row r="340">
          <cell r="A340" t="str">
            <v>DKK_CIBOR_3M_EOD</v>
          </cell>
          <cell r="F340">
            <v>0.99821490603327001</v>
          </cell>
        </row>
        <row r="341">
          <cell r="A341" t="str">
            <v>DKK_CIBOR_3M_EOD</v>
          </cell>
          <cell r="F341">
            <v>0.99757479554030104</v>
          </cell>
        </row>
        <row r="342">
          <cell r="A342" t="str">
            <v>DKK_CIBOR_3M_EOD</v>
          </cell>
          <cell r="F342">
            <v>0.99668676424843705</v>
          </cell>
        </row>
        <row r="343">
          <cell r="A343" t="str">
            <v>DKK_CIBOR_3M_EOD</v>
          </cell>
          <cell r="F343">
            <v>0.99646273869498103</v>
          </cell>
        </row>
        <row r="344">
          <cell r="A344" t="str">
            <v>DKK_CIBOR_3M_EOD</v>
          </cell>
          <cell r="F344">
            <v>0.99162887077911299</v>
          </cell>
        </row>
        <row r="345">
          <cell r="A345" t="str">
            <v>DKK_CIBOR_3M_EOD</v>
          </cell>
          <cell r="F345">
            <v>0.98356517602695004</v>
          </cell>
        </row>
        <row r="346">
          <cell r="A346" t="str">
            <v>DKK_CIBOR_3M_EOD</v>
          </cell>
          <cell r="F346">
            <v>0.97229641150444901</v>
          </cell>
        </row>
        <row r="347">
          <cell r="A347" t="str">
            <v>DKK_CIBOR_3M_EOD</v>
          </cell>
          <cell r="F347">
            <v>0.95874152282908698</v>
          </cell>
        </row>
        <row r="348">
          <cell r="A348" t="str">
            <v>DKK_CIBOR_3M_EOD</v>
          </cell>
          <cell r="F348">
            <v>0.942371600958822</v>
          </cell>
        </row>
        <row r="349">
          <cell r="A349" t="str">
            <v>DKK_CIBOR_3M_EOD</v>
          </cell>
          <cell r="F349">
            <v>0.92371258320640404</v>
          </cell>
        </row>
        <row r="350">
          <cell r="A350" t="str">
            <v>DKK_CIBOR_3M_EOD</v>
          </cell>
          <cell r="F350">
            <v>0.90377706519410195</v>
          </cell>
        </row>
        <row r="351">
          <cell r="A351" t="str">
            <v>DKK_CIBOR_3M_EOD</v>
          </cell>
          <cell r="F351">
            <v>0.88302560440509703</v>
          </cell>
        </row>
        <row r="352">
          <cell r="A352" t="str">
            <v>DKK_CIBOR_3M_EOD</v>
          </cell>
          <cell r="F352">
            <v>0.84034391781877604</v>
          </cell>
        </row>
        <row r="353">
          <cell r="A353" t="str">
            <v>DKK_CIBOR_3M_EOD</v>
          </cell>
          <cell r="F353">
            <v>0.77887922818688304</v>
          </cell>
        </row>
        <row r="354">
          <cell r="A354" t="str">
            <v>DKK_CIBOR_3M_EOD</v>
          </cell>
          <cell r="F354">
            <v>0.69101879754205997</v>
          </cell>
        </row>
        <row r="355">
          <cell r="A355" t="str">
            <v>DKK_CIBOR_3M_EOD</v>
          </cell>
          <cell r="F355">
            <v>0.62398350805166403</v>
          </cell>
        </row>
        <row r="356">
          <cell r="A356" t="str">
            <v>DKK_CIBOR_3M_EOD</v>
          </cell>
          <cell r="F356">
            <v>0.56718902007666105</v>
          </cell>
        </row>
        <row r="357">
          <cell r="A357" t="str">
            <v>DKK_CIBOR_6M_EOD</v>
          </cell>
          <cell r="F357">
            <v>0.999042579209941</v>
          </cell>
        </row>
        <row r="358">
          <cell r="A358" t="str">
            <v>DKK_CIBOR_6M_EOD</v>
          </cell>
          <cell r="F358">
            <v>0.99763966534639004</v>
          </cell>
        </row>
        <row r="359">
          <cell r="A359" t="str">
            <v>DKK_CIBOR_6M_EOD</v>
          </cell>
          <cell r="F359">
            <v>0.99355868925251001</v>
          </cell>
        </row>
        <row r="360">
          <cell r="A360" t="str">
            <v>DKK_CIBOR_6M_EOD</v>
          </cell>
          <cell r="F360">
            <v>0.98741715784556605</v>
          </cell>
        </row>
        <row r="361">
          <cell r="A361" t="str">
            <v>DKK_CIBOR_6M_EOD</v>
          </cell>
          <cell r="F361">
            <v>0.978204497225581</v>
          </cell>
        </row>
        <row r="362">
          <cell r="A362" t="str">
            <v>DKK_CIBOR_6M_EOD</v>
          </cell>
          <cell r="F362">
            <v>0.96586681401172403</v>
          </cell>
        </row>
        <row r="363">
          <cell r="A363" t="str">
            <v>DKK_CIBOR_6M_EOD</v>
          </cell>
          <cell r="F363">
            <v>0.95139117908952098</v>
          </cell>
        </row>
        <row r="364">
          <cell r="A364" t="str">
            <v>DKK_CIBOR_6M_EOD</v>
          </cell>
          <cell r="F364">
            <v>0.93425220484243898</v>
          </cell>
        </row>
        <row r="365">
          <cell r="A365" t="str">
            <v>DKK_CIBOR_6M_EOD</v>
          </cell>
          <cell r="F365">
            <v>0.91498181545647195</v>
          </cell>
        </row>
        <row r="366">
          <cell r="A366" t="str">
            <v>DKK_CIBOR_6M_EOD</v>
          </cell>
          <cell r="F366">
            <v>0.89461825677269502</v>
          </cell>
        </row>
        <row r="367">
          <cell r="A367" t="str">
            <v>DKK_CIBOR_6M_EOD</v>
          </cell>
          <cell r="F367">
            <v>0.87361422902109298</v>
          </cell>
        </row>
        <row r="368">
          <cell r="A368" t="str">
            <v>DKK_CIBOR_6M_EOD</v>
          </cell>
          <cell r="F368">
            <v>0.83091849320797995</v>
          </cell>
        </row>
        <row r="369">
          <cell r="A369" t="str">
            <v>DKK_CIBOR_6M_EOD</v>
          </cell>
          <cell r="F369">
            <v>0.76975888034794204</v>
          </cell>
        </row>
        <row r="370">
          <cell r="A370" t="str">
            <v>DKK_CIBOR_6M_EOD</v>
          </cell>
          <cell r="F370">
            <v>0.68246925936635605</v>
          </cell>
        </row>
        <row r="371">
          <cell r="A371" t="str">
            <v>DKK_CIBOR_6M_EOD</v>
          </cell>
          <cell r="F371">
            <v>0.61593541567107402</v>
          </cell>
        </row>
        <row r="372">
          <cell r="A372" t="str">
            <v>DKK_CIBOR_6M_EOD</v>
          </cell>
          <cell r="F372">
            <v>0.55960039390995697</v>
          </cell>
        </row>
        <row r="373">
          <cell r="A373" t="str">
            <v>DKK_CIBOR_EOD</v>
          </cell>
          <cell r="F373">
            <v>1.0000246672751301</v>
          </cell>
        </row>
        <row r="374">
          <cell r="A374" t="str">
            <v>DKK_CIBOR_EOD</v>
          </cell>
          <cell r="F374">
            <v>1.00002325057552</v>
          </cell>
        </row>
        <row r="375">
          <cell r="A375" t="str">
            <v>DKK_CIBOR_EOD</v>
          </cell>
          <cell r="F375">
            <v>1.00009082615704</v>
          </cell>
        </row>
        <row r="376">
          <cell r="A376" t="str">
            <v>DKK_CIBOR_EOD</v>
          </cell>
          <cell r="F376">
            <v>1.0001774445982301</v>
          </cell>
        </row>
        <row r="377">
          <cell r="A377" t="str">
            <v>DKK_CIBOR_EOD</v>
          </cell>
          <cell r="F377">
            <v>1.0001545903206801</v>
          </cell>
        </row>
        <row r="378">
          <cell r="A378" t="str">
            <v>DKK_CIBOR_EOD</v>
          </cell>
          <cell r="F378">
            <v>1.0000548495308399</v>
          </cell>
        </row>
        <row r="379">
          <cell r="A379" t="str">
            <v>DKK_CIBOR_EOD</v>
          </cell>
          <cell r="F379">
            <v>0.999741486116133</v>
          </cell>
        </row>
        <row r="380">
          <cell r="A380" t="str">
            <v>DKK_CIBOR_EOD</v>
          </cell>
          <cell r="F380">
            <v>0.99933983478086996</v>
          </cell>
        </row>
        <row r="381">
          <cell r="A381" t="str">
            <v>DKK_CIBOR_EOD</v>
          </cell>
          <cell r="F381">
            <v>0.99881778601804505</v>
          </cell>
        </row>
        <row r="382">
          <cell r="A382" t="str">
            <v>DKK_CIBOR_EOD</v>
          </cell>
          <cell r="F382">
            <v>0.99823742187249498</v>
          </cell>
        </row>
        <row r="383">
          <cell r="A383" t="str">
            <v>DKK_CIBOR_EOD</v>
          </cell>
          <cell r="F383">
            <v>0.99759729694029198</v>
          </cell>
        </row>
        <row r="384">
          <cell r="A384" t="str">
            <v>DKK_CIBOR_EOD</v>
          </cell>
          <cell r="F384">
            <v>0.99670924561426999</v>
          </cell>
        </row>
        <row r="385">
          <cell r="A385" t="str">
            <v>DKK_CIBOR_EOD</v>
          </cell>
          <cell r="F385">
            <v>0.99358684728125501</v>
          </cell>
        </row>
        <row r="386">
          <cell r="A386" t="str">
            <v>DKK_CIBOR_EOD</v>
          </cell>
          <cell r="F386">
            <v>0.98744391029092504</v>
          </cell>
        </row>
        <row r="387">
          <cell r="A387" t="str">
            <v>DKK_CIBOR_EOD</v>
          </cell>
          <cell r="F387">
            <v>0.97822467018435699</v>
          </cell>
        </row>
        <row r="388">
          <cell r="A388" t="str">
            <v>DKK_CIBOR_EOD</v>
          </cell>
          <cell r="F388">
            <v>0.96588728805431201</v>
          </cell>
        </row>
        <row r="389">
          <cell r="A389" t="str">
            <v>DKK_CIBOR_EOD</v>
          </cell>
          <cell r="F389">
            <v>0.95141117054818902</v>
          </cell>
        </row>
        <row r="390">
          <cell r="A390" t="str">
            <v>DKK_CIBOR_EOD</v>
          </cell>
          <cell r="F390">
            <v>0.93427189262761301</v>
          </cell>
        </row>
        <row r="391">
          <cell r="A391" t="str">
            <v>DKK_CIBOR_EOD</v>
          </cell>
          <cell r="F391">
            <v>0.91500107803019104</v>
          </cell>
        </row>
        <row r="392">
          <cell r="A392" t="str">
            <v>DKK_CIBOR_EOD</v>
          </cell>
          <cell r="F392">
            <v>0.89463502016363206</v>
          </cell>
        </row>
        <row r="393">
          <cell r="A393" t="str">
            <v>DKK_CIBOR_EOD</v>
          </cell>
          <cell r="F393">
            <v>0.87362961230256897</v>
          </cell>
        </row>
        <row r="394">
          <cell r="A394" t="str">
            <v>DKK_CIBOR_EOD</v>
          </cell>
          <cell r="F394">
            <v>0.83093312887194004</v>
          </cell>
        </row>
        <row r="395">
          <cell r="A395" t="str">
            <v>DKK_CIBOR_EOD</v>
          </cell>
          <cell r="F395">
            <v>0.769771087543622</v>
          </cell>
        </row>
        <row r="396">
          <cell r="A396" t="str">
            <v>DKK_CIBOR_EOD</v>
          </cell>
          <cell r="F396">
            <v>0.68248043885666099</v>
          </cell>
        </row>
        <row r="397">
          <cell r="A397" t="str">
            <v>DKK_CIBOR_EOD</v>
          </cell>
          <cell r="F397">
            <v>0.61594565665990297</v>
          </cell>
        </row>
        <row r="398">
          <cell r="A398" t="str">
            <v>DKK_CIBOR_EOD</v>
          </cell>
          <cell r="F398">
            <v>0.55960940305804896</v>
          </cell>
        </row>
        <row r="399">
          <cell r="A399" t="str">
            <v>EUR_EONIA_EOD</v>
          </cell>
          <cell r="F399">
            <v>1.0000038889040099</v>
          </cell>
        </row>
        <row r="400">
          <cell r="A400" t="str">
            <v>EUR_EONIA_EOD</v>
          </cell>
          <cell r="F400">
            <v>1.00000777782315</v>
          </cell>
        </row>
        <row r="401">
          <cell r="A401" t="str">
            <v>EUR_EONIA_EOD</v>
          </cell>
          <cell r="F401">
            <v>1.00003344534825</v>
          </cell>
        </row>
        <row r="402">
          <cell r="A402" t="str">
            <v>EUR_EONIA_EOD</v>
          </cell>
          <cell r="F402">
            <v>1.0000602809879</v>
          </cell>
        </row>
        <row r="403">
          <cell r="A403" t="str">
            <v>EUR_EONIA_EOD</v>
          </cell>
          <cell r="F403">
            <v>1.0000865346377501</v>
          </cell>
        </row>
        <row r="404">
          <cell r="A404" t="str">
            <v>EUR_EONIA_EOD</v>
          </cell>
          <cell r="F404">
            <v>1.00011529021685</v>
          </cell>
        </row>
        <row r="405">
          <cell r="A405" t="str">
            <v>EUR_EONIA_EOD</v>
          </cell>
          <cell r="F405">
            <v>1.0002331914865501</v>
          </cell>
        </row>
        <row r="406">
          <cell r="A406" t="str">
            <v>EUR_EONIA_EOD</v>
          </cell>
          <cell r="F406">
            <v>1.0003390289777201</v>
          </cell>
        </row>
        <row r="407">
          <cell r="A407" t="str">
            <v>EUR_EONIA_EOD</v>
          </cell>
          <cell r="F407">
            <v>1.0004708429737299</v>
          </cell>
        </row>
        <row r="408">
          <cell r="A408" t="str">
            <v>EUR_EONIA_EOD</v>
          </cell>
          <cell r="F408">
            <v>1.00058930782149</v>
          </cell>
        </row>
        <row r="409">
          <cell r="A409" t="str">
            <v>EUR_EONIA_EOD</v>
          </cell>
          <cell r="F409">
            <v>1.00070656983099</v>
          </cell>
        </row>
        <row r="410">
          <cell r="A410" t="str">
            <v>EUR_EONIA_EOD</v>
          </cell>
          <cell r="F410">
            <v>1.0008498296216399</v>
          </cell>
        </row>
        <row r="411">
          <cell r="A411" t="str">
            <v>EUR_EONIA_EOD</v>
          </cell>
          <cell r="F411">
            <v>1.0009672048890299</v>
          </cell>
        </row>
        <row r="412">
          <cell r="A412" t="str">
            <v>EUR_EONIA_EOD</v>
          </cell>
          <cell r="F412">
            <v>1.0011021284435999</v>
          </cell>
        </row>
        <row r="413">
          <cell r="A413" t="str">
            <v>EUR_EONIA_EOD</v>
          </cell>
          <cell r="F413">
            <v>1.0012492643328399</v>
          </cell>
        </row>
        <row r="414">
          <cell r="A414" t="str">
            <v>EUR_EONIA_EOD</v>
          </cell>
          <cell r="F414">
            <v>1.00139624152859</v>
          </cell>
        </row>
        <row r="415">
          <cell r="A415" t="str">
            <v>EUR_EONIA_EOD</v>
          </cell>
          <cell r="F415">
            <v>1.0016065087455199</v>
          </cell>
        </row>
        <row r="416">
          <cell r="A416" t="str">
            <v>EUR_EONIA_EOD</v>
          </cell>
          <cell r="F416">
            <v>1.0019638097064201</v>
          </cell>
        </row>
        <row r="417">
          <cell r="A417" t="str">
            <v>EUR_EONIA_EOD</v>
          </cell>
          <cell r="F417">
            <v>1.0023036682809701</v>
          </cell>
        </row>
        <row r="418">
          <cell r="A418" t="str">
            <v>EUR_EONIA_EOD</v>
          </cell>
          <cell r="F418">
            <v>1.0026845115843499</v>
          </cell>
        </row>
        <row r="419">
          <cell r="A419" t="str">
            <v>EUR_EONIA_EOD</v>
          </cell>
          <cell r="F419">
            <v>1.0029055810154099</v>
          </cell>
        </row>
        <row r="420">
          <cell r="A420" t="str">
            <v>EUR_EONIA_EOD</v>
          </cell>
          <cell r="F420">
            <v>1.0028942053793799</v>
          </cell>
        </row>
        <row r="421">
          <cell r="A421" t="str">
            <v>EUR_EONIA_EOD</v>
          </cell>
          <cell r="F421">
            <v>1.0002886808148601</v>
          </cell>
        </row>
        <row r="422">
          <cell r="A422" t="str">
            <v>EUR_EONIA_EOD</v>
          </cell>
          <cell r="F422">
            <v>0.99464886418158205</v>
          </cell>
        </row>
        <row r="423">
          <cell r="A423" t="str">
            <v>EUR_EONIA_EOD</v>
          </cell>
          <cell r="F423">
            <v>0.98562122915064898</v>
          </cell>
        </row>
        <row r="424">
          <cell r="A424" t="str">
            <v>EUR_EONIA_EOD</v>
          </cell>
          <cell r="F424">
            <v>0.97358672167719595</v>
          </cell>
        </row>
        <row r="425">
          <cell r="A425" t="str">
            <v>EUR_EONIA_EOD</v>
          </cell>
          <cell r="F425">
            <v>0.95898485409991296</v>
          </cell>
        </row>
        <row r="426">
          <cell r="A426" t="str">
            <v>EUR_EONIA_EOD</v>
          </cell>
          <cell r="F426">
            <v>0.94287923215062697</v>
          </cell>
        </row>
        <row r="427">
          <cell r="A427" t="str">
            <v>EUR_EONIA_EOD</v>
          </cell>
          <cell r="F427">
            <v>0.92557525248962502</v>
          </cell>
        </row>
        <row r="428">
          <cell r="A428" t="str">
            <v>EUR_EONIA_EOD</v>
          </cell>
          <cell r="F428">
            <v>0.88902157296437001</v>
          </cell>
        </row>
        <row r="429">
          <cell r="A429" t="str">
            <v>EUR_EONIA_EOD</v>
          </cell>
          <cell r="F429">
            <v>0.83481419295584602</v>
          </cell>
        </row>
        <row r="430">
          <cell r="A430" t="str">
            <v>EUR_EONIA_EOD</v>
          </cell>
          <cell r="F430">
            <v>0.75472969833285397</v>
          </cell>
        </row>
        <row r="431">
          <cell r="A431" t="str">
            <v>EUR_EONIA_EOD</v>
          </cell>
          <cell r="F431">
            <v>0.691756304457261</v>
          </cell>
        </row>
        <row r="432">
          <cell r="A432" t="str">
            <v>EUR_EONIA_EOD</v>
          </cell>
          <cell r="F432">
            <v>0.637597100331314</v>
          </cell>
        </row>
        <row r="433">
          <cell r="A433" t="str">
            <v>EUR_EONIA_EOD</v>
          </cell>
          <cell r="F433">
            <v>0.54271693964338497</v>
          </cell>
        </row>
        <row r="434">
          <cell r="A434" t="str">
            <v>EUR_EONIA_EOD</v>
          </cell>
          <cell r="F434">
            <v>0.47676530162499398</v>
          </cell>
        </row>
        <row r="435">
          <cell r="A435" t="str">
            <v>EUR_EONIA_EOD</v>
          </cell>
          <cell r="F435">
            <v>0.42703296877049501</v>
          </cell>
        </row>
        <row r="436">
          <cell r="A436" t="str">
            <v>EUR_EURIBOR_12M_EOD</v>
          </cell>
          <cell r="F436">
            <v>0.99839767567942095</v>
          </cell>
        </row>
        <row r="437">
          <cell r="A437" t="str">
            <v>EUR_EURIBOR_12M_EOD</v>
          </cell>
          <cell r="F437">
            <v>0.99826789831732998</v>
          </cell>
        </row>
        <row r="438">
          <cell r="A438" t="str">
            <v>EUR_EURIBOR_12M_EOD</v>
          </cell>
          <cell r="F438">
            <v>0.99811205857782803</v>
          </cell>
        </row>
        <row r="439">
          <cell r="A439" t="str">
            <v>EUR_EURIBOR_12M_EOD</v>
          </cell>
          <cell r="F439">
            <v>0.99798158488670397</v>
          </cell>
        </row>
        <row r="440">
          <cell r="A440" t="str">
            <v>EUR_EURIBOR_12M_EOD</v>
          </cell>
          <cell r="F440">
            <v>0.99781497871595104</v>
          </cell>
        </row>
        <row r="441">
          <cell r="A441" t="str">
            <v>EUR_EURIBOR_12M_EOD</v>
          </cell>
          <cell r="F441">
            <v>0.99763604632287906</v>
          </cell>
        </row>
        <row r="442">
          <cell r="A442" t="str">
            <v>EUR_EURIBOR_12M_EOD</v>
          </cell>
          <cell r="F442">
            <v>0.99750449079620795</v>
          </cell>
        </row>
        <row r="443">
          <cell r="A443" t="str">
            <v>EUR_EURIBOR_12M_EOD</v>
          </cell>
          <cell r="F443">
            <v>0.99716424459750197</v>
          </cell>
        </row>
        <row r="444">
          <cell r="A444" t="str">
            <v>EUR_EURIBOR_12M_EOD</v>
          </cell>
          <cell r="F444">
            <v>0.99697196084558204</v>
          </cell>
        </row>
        <row r="445">
          <cell r="A445" t="str">
            <v>EUR_EURIBOR_12M_EOD</v>
          </cell>
          <cell r="F445">
            <v>0.99676668845374305</v>
          </cell>
        </row>
        <row r="446">
          <cell r="A446" t="str">
            <v>EUR_EURIBOR_12M_EOD</v>
          </cell>
          <cell r="F446">
            <v>0.99653465731473501</v>
          </cell>
        </row>
        <row r="447">
          <cell r="A447" t="str">
            <v>EUR_EURIBOR_12M_EOD</v>
          </cell>
          <cell r="F447">
            <v>0.99630015078660294</v>
          </cell>
        </row>
        <row r="448">
          <cell r="A448" t="str">
            <v>EUR_EURIBOR_12M_EOD</v>
          </cell>
          <cell r="F448">
            <v>0.99605068363643701</v>
          </cell>
        </row>
        <row r="449">
          <cell r="A449" t="str">
            <v>EUR_EURIBOR_12M_EOD</v>
          </cell>
          <cell r="F449">
            <v>0.99174354848777102</v>
          </cell>
        </row>
        <row r="450">
          <cell r="A450" t="str">
            <v>EUR_EURIBOR_12M_EOD</v>
          </cell>
          <cell r="F450">
            <v>0.98485100101873002</v>
          </cell>
        </row>
        <row r="451">
          <cell r="A451" t="str">
            <v>EUR_EURIBOR_12M_EOD</v>
          </cell>
          <cell r="F451">
            <v>0.97507327844549796</v>
          </cell>
        </row>
        <row r="452">
          <cell r="A452" t="str">
            <v>EUR_EURIBOR_12M_EOD</v>
          </cell>
          <cell r="F452">
            <v>0.96255657181182797</v>
          </cell>
        </row>
        <row r="453">
          <cell r="A453" t="str">
            <v>EUR_EURIBOR_12M_EOD</v>
          </cell>
          <cell r="F453">
            <v>0.94733921170579505</v>
          </cell>
        </row>
        <row r="454">
          <cell r="A454" t="str">
            <v>EUR_EURIBOR_12M_EOD</v>
          </cell>
          <cell r="F454">
            <v>0.93015503972044</v>
          </cell>
        </row>
        <row r="455">
          <cell r="A455" t="str">
            <v>EUR_EURIBOR_12M_EOD</v>
          </cell>
          <cell r="F455">
            <v>0.91185819374559496</v>
          </cell>
        </row>
        <row r="456">
          <cell r="A456" t="str">
            <v>EUR_EURIBOR_12M_EOD</v>
          </cell>
          <cell r="F456">
            <v>0.89284978216217903</v>
          </cell>
        </row>
        <row r="457">
          <cell r="A457" t="str">
            <v>EUR_EURIBOR_12M_EOD</v>
          </cell>
          <cell r="F457">
            <v>0.85441214458352699</v>
          </cell>
        </row>
        <row r="458">
          <cell r="A458" t="str">
            <v>EUR_EURIBOR_12M_EOD</v>
          </cell>
          <cell r="F458">
            <v>0.79897488079629897</v>
          </cell>
        </row>
        <row r="459">
          <cell r="A459" t="str">
            <v>EUR_EURIBOR_12M_EOD</v>
          </cell>
          <cell r="F459">
            <v>0.71890781531082004</v>
          </cell>
        </row>
        <row r="460">
          <cell r="A460" t="str">
            <v>EUR_EURIBOR_12M_EOD</v>
          </cell>
          <cell r="F460">
            <v>0.65700934262215305</v>
          </cell>
        </row>
        <row r="461">
          <cell r="A461" t="str">
            <v>EUR_EURIBOR_12M_EOD</v>
          </cell>
          <cell r="F461">
            <v>0.60398041563555405</v>
          </cell>
        </row>
        <row r="462">
          <cell r="A462" t="str">
            <v>EUR_EURIBOR_12M_EOD</v>
          </cell>
          <cell r="F462">
            <v>0.51059710172744099</v>
          </cell>
        </row>
        <row r="463">
          <cell r="A463" t="str">
            <v>EUR_EURIBOR_12M_EOD</v>
          </cell>
          <cell r="F463">
            <v>0.44860476848077901</v>
          </cell>
        </row>
        <row r="464">
          <cell r="A464" t="str">
            <v>EUR_EURIBOR_12M_EOD</v>
          </cell>
          <cell r="F464">
            <v>0.396184031922721</v>
          </cell>
        </row>
        <row r="465">
          <cell r="A465" t="str">
            <v>EUR_EURIBOR_1M_EOD</v>
          </cell>
          <cell r="F465">
            <v>1.00009245272409</v>
          </cell>
        </row>
        <row r="466">
          <cell r="A466" t="str">
            <v>EUR_EURIBOR_1M_EOD</v>
          </cell>
          <cell r="F466">
            <v>1.0001833059795999</v>
          </cell>
        </row>
        <row r="467">
          <cell r="A467" t="str">
            <v>EUR_EURIBOR_1M_EOD</v>
          </cell>
          <cell r="F467">
            <v>1.0002794905226999</v>
          </cell>
        </row>
        <row r="468">
          <cell r="A468" t="str">
            <v>EUR_EURIBOR_1M_EOD</v>
          </cell>
          <cell r="F468">
            <v>1.0005653110499999</v>
          </cell>
        </row>
        <row r="469">
          <cell r="A469" t="str">
            <v>EUR_EURIBOR_1M_EOD</v>
          </cell>
          <cell r="F469">
            <v>1.0008590016800301</v>
          </cell>
        </row>
        <row r="470">
          <cell r="A470" t="str">
            <v>EUR_EURIBOR_1M_EOD</v>
          </cell>
          <cell r="F470">
            <v>1.0011803491685101</v>
          </cell>
        </row>
        <row r="471">
          <cell r="A471" t="str">
            <v>EUR_EURIBOR_1M_EOD</v>
          </cell>
          <cell r="F471">
            <v>1.0021093138216099</v>
          </cell>
        </row>
        <row r="472">
          <cell r="A472" t="str">
            <v>EUR_EURIBOR_1M_EOD</v>
          </cell>
          <cell r="F472">
            <v>1.0015819869479601</v>
          </cell>
        </row>
        <row r="473">
          <cell r="A473" t="str">
            <v>EUR_EURIBOR_1M_EOD</v>
          </cell>
          <cell r="F473">
            <v>0.99836447797535399</v>
          </cell>
        </row>
        <row r="474">
          <cell r="A474" t="str">
            <v>EUR_EURIBOR_1M_EOD</v>
          </cell>
          <cell r="F474">
            <v>0.99223760365319602</v>
          </cell>
        </row>
        <row r="475">
          <cell r="A475" t="str">
            <v>EUR_EURIBOR_1M_EOD</v>
          </cell>
          <cell r="F475">
            <v>0.98276867185039696</v>
          </cell>
        </row>
        <row r="476">
          <cell r="A476" t="str">
            <v>EUR_EURIBOR_1M_EOD</v>
          </cell>
          <cell r="F476">
            <v>0.97040356471744005</v>
          </cell>
        </row>
        <row r="477">
          <cell r="A477" t="str">
            <v>EUR_EURIBOR_1M_EOD</v>
          </cell>
          <cell r="F477">
            <v>0.95545493895004796</v>
          </cell>
        </row>
        <row r="478">
          <cell r="A478" t="str">
            <v>EUR_EURIBOR_1M_EOD</v>
          </cell>
          <cell r="F478">
            <v>0.938985669457292</v>
          </cell>
        </row>
        <row r="479">
          <cell r="A479" t="str">
            <v>EUR_EURIBOR_1M_EOD</v>
          </cell>
          <cell r="F479">
            <v>0.921469233996834</v>
          </cell>
        </row>
        <row r="480">
          <cell r="A480" t="str">
            <v>EUR_EURIBOR_1M_EOD</v>
          </cell>
          <cell r="F480">
            <v>0.88453499129082203</v>
          </cell>
        </row>
        <row r="481">
          <cell r="A481" t="str">
            <v>EUR_EURIBOR_1M_EOD</v>
          </cell>
          <cell r="F481">
            <v>0.82964526792066595</v>
          </cell>
        </row>
        <row r="482">
          <cell r="A482" t="str">
            <v>EUR_EURIBOR_1M_EOD</v>
          </cell>
          <cell r="F482">
            <v>0.74937513736922201</v>
          </cell>
        </row>
        <row r="483">
          <cell r="A483" t="str">
            <v>EUR_EURIBOR_1M_EOD</v>
          </cell>
          <cell r="F483">
            <v>0.68704477840279299</v>
          </cell>
        </row>
        <row r="484">
          <cell r="A484" t="str">
            <v>EUR_EURIBOR_1M_EOD</v>
          </cell>
          <cell r="F484">
            <v>0.63330486114719697</v>
          </cell>
        </row>
        <row r="485">
          <cell r="A485" t="str">
            <v>EUR_EURIBOR_1M_EOD</v>
          </cell>
          <cell r="F485">
            <v>0.53910124051141095</v>
          </cell>
        </row>
        <row r="486">
          <cell r="A486" t="str">
            <v>EUR_EURIBOR_1M_EOD</v>
          </cell>
          <cell r="F486">
            <v>0.475137937970672</v>
          </cell>
        </row>
        <row r="487">
          <cell r="A487" t="str">
            <v>EUR_EURIBOR_1M_EOD</v>
          </cell>
          <cell r="F487">
            <v>0.42296878707251501</v>
          </cell>
        </row>
        <row r="488">
          <cell r="A488" t="str">
            <v>EUR_EURIBOR_3M_EOD</v>
          </cell>
          <cell r="F488">
            <v>1.00009817620066</v>
          </cell>
        </row>
        <row r="489">
          <cell r="A489" t="str">
            <v>EUR_EURIBOR_3M_EOD</v>
          </cell>
          <cell r="F489">
            <v>1.00020006602572</v>
          </cell>
        </row>
        <row r="490">
          <cell r="A490" t="str">
            <v>EUR_EURIBOR_3M_EOD</v>
          </cell>
          <cell r="F490">
            <v>1.0003034835715701</v>
          </cell>
        </row>
        <row r="491">
          <cell r="A491" t="str">
            <v>EUR_EURIBOR_3M_EOD</v>
          </cell>
          <cell r="F491">
            <v>1.00041677482069</v>
          </cell>
        </row>
        <row r="492">
          <cell r="A492" t="str">
            <v>EUR_EURIBOR_3M_EOD</v>
          </cell>
          <cell r="F492">
            <v>1.00049922151487</v>
          </cell>
        </row>
        <row r="493">
          <cell r="A493" t="str">
            <v>EUR_EURIBOR_3M_EOD</v>
          </cell>
          <cell r="F493">
            <v>1.0005309717336901</v>
          </cell>
        </row>
        <row r="494">
          <cell r="A494" t="str">
            <v>EUR_EURIBOR_3M_EOD</v>
          </cell>
          <cell r="F494">
            <v>1.0005037357759701</v>
          </cell>
        </row>
        <row r="495">
          <cell r="A495" t="str">
            <v>EUR_EURIBOR_3M_EOD</v>
          </cell>
          <cell r="F495">
            <v>1.00039373421473</v>
          </cell>
        </row>
        <row r="496">
          <cell r="A496" t="str">
            <v>EUR_EURIBOR_3M_EOD</v>
          </cell>
          <cell r="F496">
            <v>1.00018692334195</v>
          </cell>
        </row>
        <row r="497">
          <cell r="A497" t="str">
            <v>EUR_EURIBOR_3M_EOD</v>
          </cell>
          <cell r="F497">
            <v>0.99987730802936303</v>
          </cell>
        </row>
        <row r="498">
          <cell r="A498" t="str">
            <v>EUR_EURIBOR_3M_EOD</v>
          </cell>
          <cell r="F498">
            <v>0.99942130931912398</v>
          </cell>
        </row>
        <row r="499">
          <cell r="A499" t="str">
            <v>EUR_EURIBOR_3M_EOD</v>
          </cell>
          <cell r="F499">
            <v>0.99880678442416104</v>
          </cell>
        </row>
        <row r="500">
          <cell r="A500" t="str">
            <v>EUR_EURIBOR_3M_EOD</v>
          </cell>
          <cell r="F500">
            <v>0.99802220036048295</v>
          </cell>
        </row>
        <row r="501">
          <cell r="A501" t="str">
            <v>EUR_EURIBOR_3M_EOD</v>
          </cell>
          <cell r="F501">
            <v>0.99430199052673196</v>
          </cell>
        </row>
        <row r="502">
          <cell r="A502" t="str">
            <v>EUR_EURIBOR_3M_EOD</v>
          </cell>
          <cell r="F502">
            <v>0.98710459736644296</v>
          </cell>
        </row>
        <row r="503">
          <cell r="A503" t="str">
            <v>EUR_EURIBOR_3M_EOD</v>
          </cell>
          <cell r="F503">
            <v>0.97677834051063706</v>
          </cell>
        </row>
        <row r="504">
          <cell r="A504" t="str">
            <v>EUR_EURIBOR_3M_EOD</v>
          </cell>
          <cell r="F504">
            <v>0.96354833276954499</v>
          </cell>
        </row>
        <row r="505">
          <cell r="A505" t="str">
            <v>EUR_EURIBOR_3M_EOD</v>
          </cell>
          <cell r="F505">
            <v>0.94792298982823997</v>
          </cell>
        </row>
        <row r="506">
          <cell r="A506" t="str">
            <v>EUR_EURIBOR_3M_EOD</v>
          </cell>
          <cell r="F506">
            <v>0.93084116040794096</v>
          </cell>
        </row>
        <row r="507">
          <cell r="A507" t="str">
            <v>EUR_EURIBOR_3M_EOD</v>
          </cell>
          <cell r="F507">
            <v>0.91290443749457195</v>
          </cell>
        </row>
        <row r="508">
          <cell r="A508" t="str">
            <v>EUR_EURIBOR_3M_EOD</v>
          </cell>
          <cell r="F508">
            <v>0.87525568045241797</v>
          </cell>
        </row>
        <row r="509">
          <cell r="A509" t="str">
            <v>EUR_EURIBOR_3M_EOD</v>
          </cell>
          <cell r="F509">
            <v>0.82011105571342402</v>
          </cell>
        </row>
        <row r="510">
          <cell r="A510" t="str">
            <v>EUR_EURIBOR_3M_EOD</v>
          </cell>
          <cell r="F510">
            <v>0.74007470386365803</v>
          </cell>
        </row>
        <row r="511">
          <cell r="A511" t="str">
            <v>EUR_EURIBOR_3M_EOD</v>
          </cell>
          <cell r="F511">
            <v>0.67802839448198504</v>
          </cell>
        </row>
        <row r="512">
          <cell r="A512" t="str">
            <v>EUR_EURIBOR_3M_EOD</v>
          </cell>
          <cell r="F512">
            <v>0.62466706003665895</v>
          </cell>
        </row>
        <row r="513">
          <cell r="A513" t="str">
            <v>EUR_EURIBOR_3M_EOD</v>
          </cell>
          <cell r="F513">
            <v>0.53140953729512697</v>
          </cell>
        </row>
        <row r="514">
          <cell r="A514" t="str">
            <v>EUR_EURIBOR_3M_EOD</v>
          </cell>
          <cell r="F514">
            <v>0.46787370703709702</v>
          </cell>
        </row>
        <row r="515">
          <cell r="A515" t="str">
            <v>EUR_EURIBOR_3M_EOD</v>
          </cell>
          <cell r="F515">
            <v>0.41668992258323101</v>
          </cell>
        </row>
        <row r="516">
          <cell r="A516" t="str">
            <v>EUR_EURIBOR_6M_EOD</v>
          </cell>
          <cell r="F516">
            <v>0.99981092445085995</v>
          </cell>
        </row>
        <row r="517">
          <cell r="A517" t="str">
            <v>EUR_EURIBOR_6M_EOD</v>
          </cell>
          <cell r="F517">
            <v>0.999794997241501</v>
          </cell>
        </row>
        <row r="518">
          <cell r="A518" t="str">
            <v>EUR_EURIBOR_6M_EOD</v>
          </cell>
          <cell r="F518">
            <v>0.99974740746537605</v>
          </cell>
        </row>
        <row r="519">
          <cell r="A519" t="str">
            <v>EUR_EURIBOR_6M_EOD</v>
          </cell>
          <cell r="F519">
            <v>0.999713859717827</v>
          </cell>
        </row>
        <row r="520">
          <cell r="A520" t="str">
            <v>EUR_EURIBOR_6M_EOD</v>
          </cell>
          <cell r="F520">
            <v>0.99966583891301497</v>
          </cell>
        </row>
        <row r="521">
          <cell r="A521" t="str">
            <v>EUR_EURIBOR_6M_EOD</v>
          </cell>
          <cell r="F521">
            <v>0.99962762548436301</v>
          </cell>
        </row>
        <row r="522">
          <cell r="A522" t="str">
            <v>EUR_EURIBOR_6M_EOD</v>
          </cell>
          <cell r="F522">
            <v>0.99960911447741596</v>
          </cell>
        </row>
        <row r="523">
          <cell r="A523" t="str">
            <v>EUR_EURIBOR_6M_EOD</v>
          </cell>
          <cell r="F523">
            <v>0.99925429246276798</v>
          </cell>
        </row>
        <row r="524">
          <cell r="A524" t="str">
            <v>EUR_EURIBOR_6M_EOD</v>
          </cell>
          <cell r="F524">
            <v>0.99855738265584104</v>
          </cell>
        </row>
        <row r="525">
          <cell r="A525" t="str">
            <v>EUR_EURIBOR_6M_EOD</v>
          </cell>
          <cell r="F525">
            <v>0.99576741800006496</v>
          </cell>
        </row>
        <row r="526">
          <cell r="A526" t="str">
            <v>EUR_EURIBOR_6M_EOD</v>
          </cell>
          <cell r="F526">
            <v>0.990239878091148</v>
          </cell>
        </row>
        <row r="527">
          <cell r="A527" t="str">
            <v>EUR_EURIBOR_6M_EOD</v>
          </cell>
          <cell r="F527">
            <v>0.98185334224818099</v>
          </cell>
        </row>
        <row r="528">
          <cell r="A528" t="str">
            <v>EUR_EURIBOR_6M_EOD</v>
          </cell>
          <cell r="F528">
            <v>0.97056431599910198</v>
          </cell>
        </row>
        <row r="529">
          <cell r="A529" t="str">
            <v>EUR_EURIBOR_6M_EOD</v>
          </cell>
          <cell r="F529">
            <v>0.95650505313349499</v>
          </cell>
        </row>
        <row r="530">
          <cell r="A530" t="str">
            <v>EUR_EURIBOR_6M_EOD</v>
          </cell>
          <cell r="F530">
            <v>0.94021653443782505</v>
          </cell>
        </row>
        <row r="531">
          <cell r="A531" t="str">
            <v>EUR_EURIBOR_6M_EOD</v>
          </cell>
          <cell r="F531">
            <v>0.92269484659746104</v>
          </cell>
        </row>
        <row r="532">
          <cell r="A532" t="str">
            <v>EUR_EURIBOR_6M_EOD</v>
          </cell>
          <cell r="F532">
            <v>0.90445329777737904</v>
          </cell>
        </row>
        <row r="533">
          <cell r="A533" t="str">
            <v>EUR_EURIBOR_6M_EOD</v>
          </cell>
          <cell r="F533">
            <v>0.86649764479742797</v>
          </cell>
        </row>
        <row r="534">
          <cell r="A534" t="str">
            <v>EUR_EURIBOR_6M_EOD</v>
          </cell>
          <cell r="F534">
            <v>0.81127606975195798</v>
          </cell>
        </row>
        <row r="535">
          <cell r="A535" t="str">
            <v>EUR_EURIBOR_6M_EOD</v>
          </cell>
          <cell r="F535">
            <v>0.73139799361996205</v>
          </cell>
        </row>
        <row r="536">
          <cell r="A536" t="str">
            <v>EUR_EURIBOR_6M_EOD</v>
          </cell>
          <cell r="F536">
            <v>0.66969136506048599</v>
          </cell>
        </row>
        <row r="537">
          <cell r="A537" t="str">
            <v>EUR_EURIBOR_6M_EOD</v>
          </cell>
          <cell r="F537">
            <v>0.61673664530478001</v>
          </cell>
        </row>
        <row r="538">
          <cell r="A538" t="str">
            <v>EUR_EURIBOR_6M_EOD</v>
          </cell>
          <cell r="F538">
            <v>0.52430869322979801</v>
          </cell>
        </row>
        <row r="539">
          <cell r="A539" t="str">
            <v>EUR_EURIBOR_6M_EOD</v>
          </cell>
          <cell r="F539">
            <v>0.46138830777224099</v>
          </cell>
        </row>
        <row r="540">
          <cell r="A540" t="str">
            <v>EUR_EURIBOR_6M_EOD</v>
          </cell>
          <cell r="F540">
            <v>0.41011140863198597</v>
          </cell>
        </row>
        <row r="541">
          <cell r="A541" t="str">
            <v>EUR_EURIBOR_EOD</v>
          </cell>
          <cell r="F541">
            <v>1.0000036111241499</v>
          </cell>
        </row>
        <row r="542">
          <cell r="A542" t="str">
            <v>EUR_EURIBOR_EOD</v>
          </cell>
          <cell r="F542">
            <v>1.0000072222613401</v>
          </cell>
        </row>
        <row r="543">
          <cell r="A543" t="str">
            <v>EUR_EURIBOR_EOD</v>
          </cell>
          <cell r="F543">
            <v>1.0000360010751499</v>
          </cell>
        </row>
        <row r="544">
          <cell r="A544" t="str">
            <v>EUR_EURIBOR_EOD</v>
          </cell>
          <cell r="F544">
            <v>1.00009389706576</v>
          </cell>
        </row>
        <row r="545">
          <cell r="A545" t="str">
            <v>EUR_EURIBOR_EOD</v>
          </cell>
          <cell r="F545">
            <v>1.00011398442918</v>
          </cell>
        </row>
        <row r="546">
          <cell r="A546" t="str">
            <v>EUR_EURIBOR_EOD</v>
          </cell>
          <cell r="F546">
            <v>1.0001032877382601</v>
          </cell>
        </row>
        <row r="547">
          <cell r="A547" t="str">
            <v>EUR_EURIBOR_EOD</v>
          </cell>
          <cell r="F547">
            <v>1.0002051780840799</v>
          </cell>
        </row>
        <row r="548">
          <cell r="A548" t="str">
            <v>EUR_EURIBOR_EOD</v>
          </cell>
          <cell r="F548">
            <v>1.0003085961585001</v>
          </cell>
        </row>
        <row r="549">
          <cell r="A549" t="str">
            <v>EUR_EURIBOR_EOD</v>
          </cell>
          <cell r="F549">
            <v>1.00042188798665</v>
          </cell>
        </row>
        <row r="550">
          <cell r="A550" t="str">
            <v>EUR_EURIBOR_EOD</v>
          </cell>
          <cell r="F550">
            <v>1.00050433510222</v>
          </cell>
        </row>
        <row r="551">
          <cell r="A551" t="str">
            <v>EUR_EURIBOR_EOD</v>
          </cell>
          <cell r="F551">
            <v>1.0005360854833201</v>
          </cell>
        </row>
        <row r="552">
          <cell r="A552" t="str">
            <v>EUR_EURIBOR_EOD</v>
          </cell>
          <cell r="F552">
            <v>1.0005088493863901</v>
          </cell>
        </row>
        <row r="553">
          <cell r="A553" t="str">
            <v>EUR_EURIBOR_EOD</v>
          </cell>
          <cell r="F553">
            <v>1.0003988472629299</v>
          </cell>
        </row>
        <row r="554">
          <cell r="A554" t="str">
            <v>EUR_EURIBOR_EOD</v>
          </cell>
          <cell r="F554">
            <v>1.0001920353331399</v>
          </cell>
        </row>
        <row r="555">
          <cell r="A555" t="str">
            <v>EUR_EURIBOR_EOD</v>
          </cell>
          <cell r="F555">
            <v>0.999882418438094</v>
          </cell>
        </row>
        <row r="556">
          <cell r="A556" t="str">
            <v>EUR_EURIBOR_EOD</v>
          </cell>
          <cell r="F556">
            <v>0.99942641739722904</v>
          </cell>
        </row>
        <row r="557">
          <cell r="A557" t="str">
            <v>EUR_EURIBOR_EOD</v>
          </cell>
          <cell r="F557">
            <v>0.99881188936140697</v>
          </cell>
        </row>
        <row r="558">
          <cell r="A558" t="str">
            <v>EUR_EURIBOR_EOD</v>
          </cell>
          <cell r="F558">
            <v>0.99802730128769201</v>
          </cell>
        </row>
        <row r="559">
          <cell r="A559" t="str">
            <v>EUR_EURIBOR_EOD</v>
          </cell>
          <cell r="F559">
            <v>0.99020906208103898</v>
          </cell>
        </row>
        <row r="560">
          <cell r="A560" t="str">
            <v>EUR_EURIBOR_EOD</v>
          </cell>
          <cell r="F560">
            <v>0.98178728611417898</v>
          </cell>
        </row>
        <row r="561">
          <cell r="A561" t="str">
            <v>EUR_EURIBOR_EOD</v>
          </cell>
          <cell r="F561">
            <v>0.97044518764392096</v>
          </cell>
        </row>
        <row r="562">
          <cell r="A562" t="str">
            <v>EUR_EURIBOR_EOD</v>
          </cell>
          <cell r="F562">
            <v>0.95631427990544504</v>
          </cell>
        </row>
        <row r="563">
          <cell r="A563" t="str">
            <v>EUR_EURIBOR_EOD</v>
          </cell>
          <cell r="F563">
            <v>0.93993902844450505</v>
          </cell>
        </row>
        <row r="564">
          <cell r="A564" t="str">
            <v>EUR_EURIBOR_EOD</v>
          </cell>
          <cell r="F564">
            <v>0.92232092032292101</v>
          </cell>
        </row>
        <row r="565">
          <cell r="A565" t="str">
            <v>EUR_EURIBOR_EOD</v>
          </cell>
          <cell r="F565">
            <v>0.90398287515469999</v>
          </cell>
        </row>
        <row r="566">
          <cell r="A566" t="str">
            <v>EUR_EURIBOR_EOD</v>
          </cell>
          <cell r="F566">
            <v>0.86583938002930505</v>
          </cell>
        </row>
        <row r="567">
          <cell r="A567" t="str">
            <v>EUR_EURIBOR_EOD</v>
          </cell>
          <cell r="F567">
            <v>0.81038698171867696</v>
          </cell>
        </row>
        <row r="568">
          <cell r="A568" t="str">
            <v>EUR_EURIBOR_EOD</v>
          </cell>
          <cell r="F568">
            <v>0.73031155427660399</v>
          </cell>
        </row>
        <row r="569">
          <cell r="A569" t="str">
            <v>EUR_EURIBOR_EOD</v>
          </cell>
          <cell r="F569">
            <v>0.66860727074790705</v>
          </cell>
        </row>
        <row r="570">
          <cell r="A570" t="str">
            <v>EUR_EURIBOR_EOD</v>
          </cell>
          <cell r="F570">
            <v>0.61571039674274197</v>
          </cell>
        </row>
        <row r="571">
          <cell r="A571" t="str">
            <v>EUR_EURIBOR_EOD</v>
          </cell>
          <cell r="F571">
            <v>0.52340945391347304</v>
          </cell>
        </row>
        <row r="572">
          <cell r="A572" t="str">
            <v>EUR_EURIBOR_EOD</v>
          </cell>
          <cell r="F572">
            <v>0.46069381687094202</v>
          </cell>
        </row>
        <row r="573">
          <cell r="A573" t="str">
            <v>EUR_EURIBOR_EOD</v>
          </cell>
          <cell r="F573">
            <v>0.409627984927043</v>
          </cell>
        </row>
        <row r="574">
          <cell r="A574" t="str">
            <v>GBP_LIBOR_12M_EOD</v>
          </cell>
          <cell r="F574">
            <v>0.98953792512106797</v>
          </cell>
        </row>
        <row r="575">
          <cell r="A575" t="str">
            <v>GBP_LIBOR_12M_EOD</v>
          </cell>
          <cell r="F575">
            <v>0.98863011681311896</v>
          </cell>
        </row>
        <row r="576">
          <cell r="A576" t="str">
            <v>GBP_LIBOR_12M_EOD</v>
          </cell>
          <cell r="F576">
            <v>0.98752220329728302</v>
          </cell>
        </row>
        <row r="577">
          <cell r="A577" t="str">
            <v>GBP_LIBOR_12M_EOD</v>
          </cell>
          <cell r="F577">
            <v>0.98640934552299397</v>
          </cell>
        </row>
        <row r="578">
          <cell r="A578" t="str">
            <v>GBP_LIBOR_12M_EOD</v>
          </cell>
          <cell r="F578">
            <v>0.98512798345526598</v>
          </cell>
        </row>
        <row r="579">
          <cell r="A579" t="str">
            <v>GBP_LIBOR_12M_EOD</v>
          </cell>
          <cell r="F579">
            <v>0.98393141367249604</v>
          </cell>
        </row>
        <row r="580">
          <cell r="A580" t="str">
            <v>GBP_LIBOR_12M_EOD</v>
          </cell>
          <cell r="F580">
            <v>0.98293937436431</v>
          </cell>
        </row>
        <row r="581">
          <cell r="A581" t="str">
            <v>GBP_LIBOR_12M_EOD</v>
          </cell>
          <cell r="F581">
            <v>0.97913489825191802</v>
          </cell>
        </row>
        <row r="582">
          <cell r="A582" t="str">
            <v>GBP_LIBOR_12M_EOD</v>
          </cell>
          <cell r="F582">
            <v>0.97567321133513996</v>
          </cell>
        </row>
        <row r="583">
          <cell r="A583" t="str">
            <v>GBP_LIBOR_12M_EOD</v>
          </cell>
          <cell r="F583">
            <v>0.95881058386846196</v>
          </cell>
        </row>
        <row r="584">
          <cell r="A584" t="str">
            <v>GBP_LIBOR_12M_EOD</v>
          </cell>
          <cell r="F584">
            <v>0.93962754434169005</v>
          </cell>
        </row>
        <row r="585">
          <cell r="A585" t="str">
            <v>GBP_LIBOR_12M_EOD</v>
          </cell>
          <cell r="F585">
            <v>0.91918389530273503</v>
          </cell>
        </row>
        <row r="586">
          <cell r="A586" t="str">
            <v>GBP_LIBOR_12M_EOD</v>
          </cell>
          <cell r="F586">
            <v>0.89808834294044604</v>
          </cell>
        </row>
        <row r="587">
          <cell r="A587" t="str">
            <v>GBP_LIBOR_12M_EOD</v>
          </cell>
          <cell r="F587">
            <v>0.87669797402466798</v>
          </cell>
        </row>
        <row r="588">
          <cell r="A588" t="str">
            <v>GBP_LIBOR_12M_EOD</v>
          </cell>
          <cell r="F588">
            <v>0.85541314493479603</v>
          </cell>
        </row>
        <row r="589">
          <cell r="A589" t="str">
            <v>GBP_LIBOR_12M_EOD</v>
          </cell>
          <cell r="F589">
            <v>0.83436211978953101</v>
          </cell>
        </row>
        <row r="590">
          <cell r="A590" t="str">
            <v>GBP_LIBOR_12M_EOD</v>
          </cell>
          <cell r="F590">
            <v>0.81385877888487601</v>
          </cell>
        </row>
        <row r="591">
          <cell r="A591" t="str">
            <v>GBP_LIBOR_12M_EOD</v>
          </cell>
          <cell r="F591">
            <v>0.77383225945330403</v>
          </cell>
        </row>
        <row r="592">
          <cell r="A592" t="str">
            <v>GBP_LIBOR_12M_EOD</v>
          </cell>
          <cell r="F592">
            <v>0.71737929509680298</v>
          </cell>
        </row>
        <row r="593">
          <cell r="A593" t="str">
            <v>GBP_LIBOR_12M_EOD</v>
          </cell>
          <cell r="F593">
            <v>0.63590950697135196</v>
          </cell>
        </row>
        <row r="594">
          <cell r="A594" t="str">
            <v>GBP_LIBOR_12M_EOD</v>
          </cell>
          <cell r="F594">
            <v>0.57043263250215104</v>
          </cell>
        </row>
        <row r="595">
          <cell r="A595" t="str">
            <v>GBP_LIBOR_12M_EOD</v>
          </cell>
          <cell r="F595">
            <v>0.51307241682310301</v>
          </cell>
        </row>
        <row r="596">
          <cell r="A596" t="str">
            <v>GBP_LIBOR_12M_EOD</v>
          </cell>
          <cell r="F596">
            <v>0.42418421724154898</v>
          </cell>
        </row>
        <row r="597">
          <cell r="A597" t="str">
            <v>GBP_LIBOR_12M_EOD</v>
          </cell>
          <cell r="F597">
            <v>0.354415874492573</v>
          </cell>
        </row>
        <row r="598">
          <cell r="A598" t="str">
            <v>GBP_LIBOR_12M_EOD</v>
          </cell>
          <cell r="F598">
            <v>0.28974651214395702</v>
          </cell>
        </row>
        <row r="599">
          <cell r="A599" t="str">
            <v>GBP_LIBOR_1M_EOD</v>
          </cell>
          <cell r="F599">
            <v>0.99958273856334701</v>
          </cell>
        </row>
        <row r="600">
          <cell r="A600" t="str">
            <v>GBP_LIBOR_1M_EOD</v>
          </cell>
          <cell r="F600">
            <v>0.99912393266157196</v>
          </cell>
        </row>
        <row r="601">
          <cell r="A601" t="str">
            <v>GBP_LIBOR_1M_EOD</v>
          </cell>
          <cell r="F601">
            <v>0.99871169281666305</v>
          </cell>
        </row>
        <row r="602">
          <cell r="A602" t="str">
            <v>GBP_LIBOR_1M_EOD</v>
          </cell>
          <cell r="F602">
            <v>0.99730328698971904</v>
          </cell>
        </row>
        <row r="603">
          <cell r="A603" t="str">
            <v>GBP_LIBOR_1M_EOD</v>
          </cell>
          <cell r="F603">
            <v>0.99565881044717097</v>
          </cell>
        </row>
        <row r="604">
          <cell r="A604" t="str">
            <v>GBP_LIBOR_1M_EOD</v>
          </cell>
          <cell r="F604">
            <v>0.99375013856240402</v>
          </cell>
        </row>
        <row r="605">
          <cell r="A605" t="str">
            <v>GBP_LIBOR_1M_EOD</v>
          </cell>
          <cell r="F605">
            <v>0.98372300961446602</v>
          </cell>
        </row>
        <row r="606">
          <cell r="A606" t="str">
            <v>GBP_LIBOR_1M_EOD</v>
          </cell>
          <cell r="F606">
            <v>0.97005543036411601</v>
          </cell>
        </row>
        <row r="607">
          <cell r="A607" t="str">
            <v>GBP_LIBOR_1M_EOD</v>
          </cell>
          <cell r="F607">
            <v>0.95386209310043801</v>
          </cell>
        </row>
        <row r="608">
          <cell r="A608" t="str">
            <v>GBP_LIBOR_1M_EOD</v>
          </cell>
          <cell r="F608">
            <v>0.93622522387374596</v>
          </cell>
        </row>
        <row r="609">
          <cell r="A609" t="str">
            <v>GBP_LIBOR_1M_EOD</v>
          </cell>
          <cell r="F609">
            <v>0.91773278385804602</v>
          </cell>
        </row>
        <row r="610">
          <cell r="A610" t="str">
            <v>GBP_LIBOR_1M_EOD</v>
          </cell>
          <cell r="F610">
            <v>0.89876591806325301</v>
          </cell>
        </row>
        <row r="611">
          <cell r="A611" t="str">
            <v>GBP_LIBOR_1M_EOD</v>
          </cell>
          <cell r="F611">
            <v>0.87949929683621197</v>
          </cell>
        </row>
        <row r="612">
          <cell r="A612" t="str">
            <v>GBP_LIBOR_1M_EOD</v>
          </cell>
          <cell r="F612">
            <v>0.86013695935581402</v>
          </cell>
        </row>
        <row r="613">
          <cell r="A613" t="str">
            <v>GBP_LIBOR_1M_EOD</v>
          </cell>
          <cell r="F613">
            <v>0.84115491267191</v>
          </cell>
        </row>
        <row r="614">
          <cell r="A614" t="str">
            <v>GBP_LIBOR_1M_EOD</v>
          </cell>
          <cell r="F614">
            <v>0.80272148151048095</v>
          </cell>
        </row>
        <row r="615">
          <cell r="A615" t="str">
            <v>GBP_LIBOR_1M_EOD</v>
          </cell>
          <cell r="F615">
            <v>0.74685856760953995</v>
          </cell>
        </row>
        <row r="616">
          <cell r="A616" t="str">
            <v>GBP_LIBOR_1M_EOD</v>
          </cell>
          <cell r="F616">
            <v>0.66557191816228101</v>
          </cell>
        </row>
        <row r="617">
          <cell r="A617" t="str">
            <v>GBP_LIBOR_1M_EOD</v>
          </cell>
          <cell r="F617">
            <v>0.59915748207446395</v>
          </cell>
        </row>
        <row r="618">
          <cell r="A618" t="str">
            <v>GBP_LIBOR_1M_EOD</v>
          </cell>
          <cell r="F618">
            <v>0.54072362770042504</v>
          </cell>
        </row>
        <row r="619">
          <cell r="A619" t="str">
            <v>GBP_LIBOR_1M_EOD</v>
          </cell>
          <cell r="F619">
            <v>0.44963974873770102</v>
          </cell>
        </row>
        <row r="620">
          <cell r="A620" t="str">
            <v>GBP_LIBOR_1M_EOD</v>
          </cell>
          <cell r="F620">
            <v>0.37717357798981699</v>
          </cell>
        </row>
        <row r="621">
          <cell r="A621" t="str">
            <v>GBP_LIBOR_1M_EOD</v>
          </cell>
          <cell r="F621">
            <v>0.31158929152139497</v>
          </cell>
        </row>
        <row r="622">
          <cell r="A622" t="str">
            <v>GBP_LIBOR_3M_EOD</v>
          </cell>
          <cell r="F622">
            <v>0.99853430893782902</v>
          </cell>
        </row>
        <row r="623">
          <cell r="A623" t="str">
            <v>GBP_LIBOR_3M_EOD</v>
          </cell>
          <cell r="F623">
            <v>0.99688625382385498</v>
          </cell>
        </row>
        <row r="624">
          <cell r="A624" t="str">
            <v>GBP_LIBOR_3M_EOD</v>
          </cell>
          <cell r="F624">
            <v>0.99503016863107896</v>
          </cell>
        </row>
        <row r="625">
          <cell r="A625" t="str">
            <v>GBP_LIBOR_3M_EOD</v>
          </cell>
          <cell r="F625">
            <v>0.99277337733165205</v>
          </cell>
        </row>
        <row r="626">
          <cell r="A626" t="str">
            <v>GBP_LIBOR_3M_EOD</v>
          </cell>
          <cell r="F626">
            <v>0.99041622470542101</v>
          </cell>
        </row>
        <row r="627">
          <cell r="A627" t="str">
            <v>GBP_LIBOR_3M_EOD</v>
          </cell>
          <cell r="F627">
            <v>0.98800079162070198</v>
          </cell>
        </row>
        <row r="628">
          <cell r="A628" t="str">
            <v>GBP_LIBOR_3M_EOD</v>
          </cell>
          <cell r="F628">
            <v>0.98490786325787405</v>
          </cell>
        </row>
        <row r="629">
          <cell r="A629" t="str">
            <v>GBP_LIBOR_3M_EOD</v>
          </cell>
          <cell r="F629">
            <v>0.98178362943139097</v>
          </cell>
        </row>
        <row r="630">
          <cell r="A630" t="str">
            <v>GBP_LIBOR_3M_EOD</v>
          </cell>
          <cell r="F630">
            <v>0.97843459791870901</v>
          </cell>
        </row>
        <row r="631">
          <cell r="A631" t="str">
            <v>GBP_LIBOR_3M_EOD</v>
          </cell>
          <cell r="F631">
            <v>0.96768681783034804</v>
          </cell>
        </row>
        <row r="632">
          <cell r="A632" t="str">
            <v>GBP_LIBOR_3M_EOD</v>
          </cell>
          <cell r="F632">
            <v>0.95070033299336099</v>
          </cell>
        </row>
        <row r="633">
          <cell r="A633" t="str">
            <v>GBP_LIBOR_3M_EOD</v>
          </cell>
          <cell r="F633">
            <v>0.93244539743280097</v>
          </cell>
        </row>
        <row r="634">
          <cell r="A634" t="str">
            <v>GBP_LIBOR_3M_EOD</v>
          </cell>
          <cell r="F634">
            <v>0.91336327766909398</v>
          </cell>
        </row>
        <row r="635">
          <cell r="A635" t="str">
            <v>GBP_LIBOR_3M_EOD</v>
          </cell>
          <cell r="F635">
            <v>0.89402420744600097</v>
          </cell>
        </row>
        <row r="636">
          <cell r="A636" t="str">
            <v>GBP_LIBOR_3M_EOD</v>
          </cell>
          <cell r="F636">
            <v>0.87447646979538196</v>
          </cell>
        </row>
        <row r="637">
          <cell r="A637" t="str">
            <v>GBP_LIBOR_3M_EOD</v>
          </cell>
          <cell r="F637">
            <v>0.85470918080298597</v>
          </cell>
        </row>
        <row r="638">
          <cell r="A638" t="str">
            <v>GBP_LIBOR_3M_EOD</v>
          </cell>
          <cell r="F638">
            <v>0.835260376878046</v>
          </cell>
        </row>
        <row r="639">
          <cell r="A639" t="str">
            <v>GBP_LIBOR_3M_EOD</v>
          </cell>
          <cell r="F639">
            <v>0.79610673056008996</v>
          </cell>
        </row>
        <row r="640">
          <cell r="A640" t="str">
            <v>GBP_LIBOR_3M_EOD</v>
          </cell>
          <cell r="F640">
            <v>0.73963190000495105</v>
          </cell>
        </row>
        <row r="641">
          <cell r="A641" t="str">
            <v>GBP_LIBOR_3M_EOD</v>
          </cell>
          <cell r="F641">
            <v>0.65736241012310503</v>
          </cell>
        </row>
        <row r="642">
          <cell r="A642" t="str">
            <v>GBP_LIBOR_3M_EOD</v>
          </cell>
          <cell r="F642">
            <v>0.590590812807818</v>
          </cell>
        </row>
        <row r="643">
          <cell r="A643" t="str">
            <v>GBP_LIBOR_3M_EOD</v>
          </cell>
          <cell r="F643">
            <v>0.53193308017661001</v>
          </cell>
        </row>
        <row r="644">
          <cell r="A644" t="str">
            <v>GBP_LIBOR_3M_EOD</v>
          </cell>
          <cell r="F644">
            <v>0.44103999230928198</v>
          </cell>
        </row>
        <row r="645">
          <cell r="A645" t="str">
            <v>GBP_LIBOR_3M_EOD</v>
          </cell>
          <cell r="F645">
            <v>0.368723407140574</v>
          </cell>
        </row>
        <row r="646">
          <cell r="A646" t="str">
            <v>GBP_LIBOR_3M_EOD</v>
          </cell>
          <cell r="F646">
            <v>0.30270821230651301</v>
          </cell>
        </row>
        <row r="647">
          <cell r="A647" t="str">
            <v>GBP_LIBOR_6M_EOD</v>
          </cell>
          <cell r="F647">
            <v>0.996258716614837</v>
          </cell>
        </row>
        <row r="648">
          <cell r="A648" t="str">
            <v>GBP_LIBOR_6M_EOD</v>
          </cell>
          <cell r="F648">
            <v>0.99175414212997604</v>
          </cell>
        </row>
        <row r="649">
          <cell r="A649" t="str">
            <v>GBP_LIBOR_6M_EOD</v>
          </cell>
          <cell r="F649">
            <v>0.98634692075465003</v>
          </cell>
        </row>
        <row r="650">
          <cell r="A650" t="str">
            <v>GBP_LIBOR_6M_EOD</v>
          </cell>
          <cell r="F650">
            <v>0.97975773880879202</v>
          </cell>
        </row>
        <row r="651">
          <cell r="A651" t="str">
            <v>GBP_LIBOR_6M_EOD</v>
          </cell>
          <cell r="F651">
            <v>0.96427958237095102</v>
          </cell>
        </row>
        <row r="652">
          <cell r="A652" t="str">
            <v>GBP_LIBOR_6M_EOD</v>
          </cell>
          <cell r="F652">
            <v>0.94620296483432997</v>
          </cell>
        </row>
        <row r="653">
          <cell r="A653" t="str">
            <v>GBP_LIBOR_6M_EOD</v>
          </cell>
          <cell r="F653">
            <v>0.92674004070053495</v>
          </cell>
        </row>
        <row r="654">
          <cell r="A654" t="str">
            <v>GBP_LIBOR_6M_EOD</v>
          </cell>
          <cell r="F654">
            <v>0.90652894501587999</v>
          </cell>
        </row>
        <row r="655">
          <cell r="A655" t="str">
            <v>GBP_LIBOR_6M_EOD</v>
          </cell>
          <cell r="F655">
            <v>0.88598997736398499</v>
          </cell>
        </row>
        <row r="656">
          <cell r="A656" t="str">
            <v>GBP_LIBOR_6M_EOD</v>
          </cell>
          <cell r="F656">
            <v>0.86532703275574796</v>
          </cell>
        </row>
        <row r="657">
          <cell r="A657" t="str">
            <v>GBP_LIBOR_6M_EOD</v>
          </cell>
          <cell r="F657">
            <v>0.84465534447148904</v>
          </cell>
        </row>
        <row r="658">
          <cell r="A658" t="str">
            <v>GBP_LIBOR_6M_EOD</v>
          </cell>
          <cell r="F658">
            <v>0.82447360160951599</v>
          </cell>
        </row>
        <row r="659">
          <cell r="A659" t="str">
            <v>GBP_LIBOR_6M_EOD</v>
          </cell>
          <cell r="F659">
            <v>0.78470309380334002</v>
          </cell>
        </row>
        <row r="660">
          <cell r="A660" t="str">
            <v>GBP_LIBOR_6M_EOD</v>
          </cell>
          <cell r="F660">
            <v>0.72839359214949495</v>
          </cell>
        </row>
        <row r="661">
          <cell r="A661" t="str">
            <v>GBP_LIBOR_6M_EOD</v>
          </cell>
          <cell r="F661">
            <v>0.64702546449044795</v>
          </cell>
        </row>
        <row r="662">
          <cell r="A662" t="str">
            <v>GBP_LIBOR_6M_EOD</v>
          </cell>
          <cell r="F662">
            <v>0.581085448911282</v>
          </cell>
        </row>
        <row r="663">
          <cell r="A663" t="str">
            <v>GBP_LIBOR_6M_EOD</v>
          </cell>
          <cell r="F663">
            <v>0.52326686023666802</v>
          </cell>
        </row>
        <row r="664">
          <cell r="A664" t="str">
            <v>GBP_LIBOR_6M_EOD</v>
          </cell>
          <cell r="F664">
            <v>0.433468268879389</v>
          </cell>
        </row>
        <row r="665">
          <cell r="A665" t="str">
            <v>GBP_LIBOR_6M_EOD</v>
          </cell>
          <cell r="F665">
            <v>0.36247737824170501</v>
          </cell>
        </row>
        <row r="666">
          <cell r="A666" t="str">
            <v>GBP_LIBOR_6M_EOD</v>
          </cell>
          <cell r="F666">
            <v>0.29654910141637297</v>
          </cell>
        </row>
        <row r="667">
          <cell r="A667" t="str">
            <v>GBP_LIBOR_EOD</v>
          </cell>
          <cell r="F667">
            <v>0.99998678099666205</v>
          </cell>
        </row>
        <row r="668">
          <cell r="A668" t="str">
            <v>GBP_LIBOR_EOD</v>
          </cell>
          <cell r="F668">
            <v>0.999906899079547</v>
          </cell>
        </row>
        <row r="669">
          <cell r="A669" t="str">
            <v>GBP_LIBOR_EOD</v>
          </cell>
          <cell r="F669">
            <v>0.99958273856334701</v>
          </cell>
        </row>
        <row r="670">
          <cell r="A670" t="str">
            <v>GBP_LIBOR_EOD</v>
          </cell>
          <cell r="F670">
            <v>0.99907074267851204</v>
          </cell>
        </row>
        <row r="671">
          <cell r="A671" t="str">
            <v>GBP_LIBOR_EOD</v>
          </cell>
          <cell r="F671">
            <v>0.99853430893782902</v>
          </cell>
        </row>
        <row r="672">
          <cell r="A672" t="str">
            <v>GBP_LIBOR_EOD</v>
          </cell>
          <cell r="F672">
            <v>0.99688204535063696</v>
          </cell>
        </row>
        <row r="673">
          <cell r="A673" t="str">
            <v>GBP_LIBOR_EOD</v>
          </cell>
          <cell r="F673">
            <v>0.99502596799354404</v>
          </cell>
        </row>
        <row r="674">
          <cell r="A674" t="str">
            <v>GBP_LIBOR_EOD</v>
          </cell>
          <cell r="F674">
            <v>0.99276918622142896</v>
          </cell>
        </row>
        <row r="675">
          <cell r="A675" t="str">
            <v>GBP_LIBOR_EOD</v>
          </cell>
          <cell r="F675">
            <v>0.99041204354619605</v>
          </cell>
        </row>
        <row r="676">
          <cell r="A676" t="str">
            <v>GBP_LIBOR_EOD</v>
          </cell>
          <cell r="F676">
            <v>0.98799662065851401</v>
          </cell>
        </row>
        <row r="677">
          <cell r="A677" t="str">
            <v>GBP_LIBOR_EOD</v>
          </cell>
          <cell r="F677">
            <v>0.98490370535284899</v>
          </cell>
        </row>
        <row r="678">
          <cell r="A678" t="str">
            <v>GBP_LIBOR_EOD</v>
          </cell>
          <cell r="F678">
            <v>0.98177948471568899</v>
          </cell>
        </row>
        <row r="679">
          <cell r="A679" t="str">
            <v>GBP_LIBOR_EOD</v>
          </cell>
          <cell r="F679">
            <v>0.97843046734133798</v>
          </cell>
        </row>
        <row r="680">
          <cell r="A680" t="str">
            <v>GBP_LIBOR_EOD</v>
          </cell>
          <cell r="F680">
            <v>0.96420728468663397</v>
          </cell>
        </row>
        <row r="681">
          <cell r="A681" t="str">
            <v>GBP_LIBOR_EOD</v>
          </cell>
          <cell r="F681">
            <v>0.94609516458614396</v>
          </cell>
        </row>
        <row r="682">
          <cell r="A682" t="str">
            <v>GBP_LIBOR_EOD</v>
          </cell>
          <cell r="F682">
            <v>0.92657936614759595</v>
          </cell>
        </row>
        <row r="683">
          <cell r="A683" t="str">
            <v>GBP_LIBOR_EOD</v>
          </cell>
          <cell r="F683">
            <v>0.90631095806772</v>
          </cell>
        </row>
        <row r="684">
          <cell r="A684" t="str">
            <v>GBP_LIBOR_EOD</v>
          </cell>
          <cell r="F684">
            <v>0.88570904457613897</v>
          </cell>
        </row>
        <row r="685">
          <cell r="A685" t="str">
            <v>GBP_LIBOR_EOD</v>
          </cell>
          <cell r="F685">
            <v>0.86497895125261104</v>
          </cell>
        </row>
        <row r="686">
          <cell r="A686" t="str">
            <v>GBP_LIBOR_EOD</v>
          </cell>
          <cell r="F686">
            <v>0.84423886634030598</v>
          </cell>
        </row>
        <row r="687">
          <cell r="A687" t="str">
            <v>GBP_LIBOR_EOD</v>
          </cell>
          <cell r="F687">
            <v>0.82398908948621896</v>
          </cell>
        </row>
        <row r="688">
          <cell r="A688" t="str">
            <v>GBP_LIBOR_EOD</v>
          </cell>
          <cell r="F688">
            <v>0.78408963270311804</v>
          </cell>
        </row>
        <row r="689">
          <cell r="A689" t="str">
            <v>GBP_LIBOR_EOD</v>
          </cell>
          <cell r="F689">
            <v>0.72764015356955203</v>
          </cell>
        </row>
        <row r="690">
          <cell r="A690" t="str">
            <v>GBP_LIBOR_EOD</v>
          </cell>
          <cell r="F690">
            <v>0.64618871044799298</v>
          </cell>
        </row>
        <row r="691">
          <cell r="A691" t="str">
            <v>GBP_LIBOR_EOD</v>
          </cell>
          <cell r="F691">
            <v>0.58033066107906095</v>
          </cell>
        </row>
        <row r="692">
          <cell r="A692" t="str">
            <v>GBP_LIBOR_EOD</v>
          </cell>
          <cell r="F692">
            <v>0.52261242695496901</v>
          </cell>
        </row>
        <row r="693">
          <cell r="A693" t="str">
            <v>GBP_LIBOR_EOD</v>
          </cell>
          <cell r="F693">
            <v>0.43315976964970798</v>
          </cell>
        </row>
        <row r="694">
          <cell r="A694" t="str">
            <v>GBP_LIBOR_EOD</v>
          </cell>
          <cell r="F694">
            <v>0.36245388763376302</v>
          </cell>
        </row>
        <row r="695">
          <cell r="A695" t="str">
            <v>GBP_LIBOR_EOD</v>
          </cell>
          <cell r="F695">
            <v>0.29656081688306002</v>
          </cell>
        </row>
        <row r="696">
          <cell r="A696" t="str">
            <v>GBP_SONIA_EOD</v>
          </cell>
          <cell r="F696">
            <v>0.99998738098115902</v>
          </cell>
        </row>
        <row r="697">
          <cell r="A697" t="str">
            <v>GBP_SONIA_EOD</v>
          </cell>
          <cell r="F697">
            <v>0.99991154892017597</v>
          </cell>
        </row>
        <row r="698">
          <cell r="A698" t="str">
            <v>GBP_SONIA_EOD</v>
          </cell>
          <cell r="F698">
            <v>0.99982292177321097</v>
          </cell>
        </row>
        <row r="699">
          <cell r="A699" t="str">
            <v>GBP_SONIA_EOD</v>
          </cell>
          <cell r="F699">
            <v>0.999621023814386</v>
          </cell>
        </row>
        <row r="700">
          <cell r="A700" t="str">
            <v>GBP_SONIA_EOD</v>
          </cell>
          <cell r="F700">
            <v>0.99919470929032095</v>
          </cell>
        </row>
        <row r="701">
          <cell r="A701" t="str">
            <v>GBP_SONIA_EOD</v>
          </cell>
          <cell r="F701">
            <v>0.998822408561991</v>
          </cell>
        </row>
        <row r="702">
          <cell r="A702" t="str">
            <v>GBP_SONIA_EOD</v>
          </cell>
          <cell r="F702">
            <v>0.99841022251273903</v>
          </cell>
        </row>
        <row r="703">
          <cell r="A703" t="str">
            <v>GBP_SONIA_EOD</v>
          </cell>
          <cell r="F703">
            <v>0.99795794746248401</v>
          </cell>
        </row>
        <row r="704">
          <cell r="A704" t="str">
            <v>GBP_SONIA_EOD</v>
          </cell>
          <cell r="F704">
            <v>0.99753208989505304</v>
          </cell>
        </row>
        <row r="705">
          <cell r="A705" t="str">
            <v>GBP_SONIA_EOD</v>
          </cell>
          <cell r="F705">
            <v>0.99704796735318901</v>
          </cell>
        </row>
        <row r="706">
          <cell r="A706" t="str">
            <v>GBP_SONIA_EOD</v>
          </cell>
          <cell r="F706">
            <v>0.99655172625625099</v>
          </cell>
        </row>
        <row r="707">
          <cell r="A707" t="str">
            <v>GBP_SONIA_EOD</v>
          </cell>
          <cell r="F707">
            <v>0.99604793557917803</v>
          </cell>
        </row>
        <row r="708">
          <cell r="A708" t="str">
            <v>GBP_SONIA_EOD</v>
          </cell>
          <cell r="F708">
            <v>0.99550526916302395</v>
          </cell>
        </row>
        <row r="709">
          <cell r="A709" t="str">
            <v>GBP_SONIA_EOD</v>
          </cell>
          <cell r="F709">
            <v>0.99491525797327895</v>
          </cell>
        </row>
        <row r="710">
          <cell r="A710" t="str">
            <v>GBP_SONIA_EOD</v>
          </cell>
          <cell r="F710">
            <v>0.99432297969299399</v>
          </cell>
        </row>
        <row r="711">
          <cell r="A711" t="str">
            <v>GBP_SONIA_EOD</v>
          </cell>
          <cell r="F711">
            <v>0.99242799082047894</v>
          </cell>
        </row>
        <row r="712">
          <cell r="A712" t="str">
            <v>GBP_SONIA_EOD</v>
          </cell>
          <cell r="F712">
            <v>0.99033123752974495</v>
          </cell>
        </row>
        <row r="713">
          <cell r="A713" t="str">
            <v>GBP_SONIA_EOD</v>
          </cell>
          <cell r="F713">
            <v>0.98792297495926495</v>
          </cell>
        </row>
        <row r="714">
          <cell r="A714" t="str">
            <v>GBP_SONIA_EOD</v>
          </cell>
          <cell r="F714">
            <v>0.98530088927218695</v>
          </cell>
        </row>
        <row r="715">
          <cell r="A715" t="str">
            <v>GBP_SONIA_EOD</v>
          </cell>
          <cell r="F715">
            <v>0.97302746436488996</v>
          </cell>
        </row>
        <row r="716">
          <cell r="A716" t="str">
            <v>GBP_SONIA_EOD</v>
          </cell>
          <cell r="F716">
            <v>0.95823931161186904</v>
          </cell>
        </row>
        <row r="717">
          <cell r="A717" t="str">
            <v>GBP_SONIA_EOD</v>
          </cell>
          <cell r="F717">
            <v>0.94185917543886</v>
          </cell>
        </row>
        <row r="718">
          <cell r="A718" t="str">
            <v>GBP_SONIA_EOD</v>
          </cell>
          <cell r="F718">
            <v>0.92442920180971</v>
          </cell>
        </row>
        <row r="719">
          <cell r="A719" t="str">
            <v>GBP_SONIA_EOD</v>
          </cell>
          <cell r="F719">
            <v>0.90674771553742095</v>
          </cell>
        </row>
        <row r="720">
          <cell r="A720" t="str">
            <v>GBP_SONIA_EOD</v>
          </cell>
          <cell r="F720">
            <v>0.88851760409911895</v>
          </cell>
        </row>
        <row r="721">
          <cell r="A721" t="str">
            <v>GBP_SONIA_EOD</v>
          </cell>
          <cell r="F721">
            <v>0.87006698139468397</v>
          </cell>
        </row>
        <row r="722">
          <cell r="A722" t="str">
            <v>GBP_SONIA_EOD</v>
          </cell>
          <cell r="F722">
            <v>0.85170977253410995</v>
          </cell>
        </row>
        <row r="723">
          <cell r="A723" t="str">
            <v>GBP_SONIA_EOD</v>
          </cell>
          <cell r="F723">
            <v>0.81400432391345401</v>
          </cell>
        </row>
        <row r="724">
          <cell r="A724" t="str">
            <v>GBP_SONIA_EOD</v>
          </cell>
          <cell r="F724">
            <v>0.75872984808886801</v>
          </cell>
        </row>
        <row r="725">
          <cell r="A725" t="str">
            <v>GBP_SONIA_EOD</v>
          </cell>
          <cell r="F725">
            <v>0.67816895312595304</v>
          </cell>
        </row>
        <row r="726">
          <cell r="A726" t="str">
            <v>GBP_SONIA_EOD</v>
          </cell>
          <cell r="F726">
            <v>0.61202762967623003</v>
          </cell>
        </row>
        <row r="727">
          <cell r="A727" t="str">
            <v>GBP_SONIA_EOD</v>
          </cell>
          <cell r="F727">
            <v>0.55316958187032195</v>
          </cell>
        </row>
        <row r="728">
          <cell r="A728" t="str">
            <v>GBP_SONIA_EOD</v>
          </cell>
          <cell r="F728">
            <v>0.46056567987757702</v>
          </cell>
        </row>
        <row r="729">
          <cell r="A729" t="str">
            <v>GBP_SONIA_EOD</v>
          </cell>
          <cell r="F729">
            <v>0.387206477232448</v>
          </cell>
        </row>
        <row r="730">
          <cell r="A730" t="str">
            <v>GBP_SONIA_EOD</v>
          </cell>
          <cell r="F730">
            <v>0.32151705191961699</v>
          </cell>
        </row>
        <row r="731">
          <cell r="A731" t="str">
            <v>HKD_HIBOR_3M_EOD</v>
          </cell>
          <cell r="F731">
            <v>0.99900826178135604</v>
          </cell>
        </row>
        <row r="732">
          <cell r="A732" t="str">
            <v>HKD_HIBOR_3M_EOD</v>
          </cell>
          <cell r="F732">
            <v>0.99766510388533303</v>
          </cell>
        </row>
        <row r="733">
          <cell r="A733" t="str">
            <v>HKD_HIBOR_3M_EOD</v>
          </cell>
          <cell r="F733">
            <v>0.99583277158571604</v>
          </cell>
        </row>
        <row r="734">
          <cell r="A734" t="str">
            <v>HKD_HIBOR_3M_EOD</v>
          </cell>
          <cell r="F734">
            <v>0.99359550302768895</v>
          </cell>
        </row>
        <row r="735">
          <cell r="A735" t="str">
            <v>HKD_HIBOR_3M_EOD</v>
          </cell>
          <cell r="F735">
            <v>0.98168248462234498</v>
          </cell>
        </row>
        <row r="736">
          <cell r="A736" t="str">
            <v>HKD_HIBOR_3M_EOD</v>
          </cell>
          <cell r="F736">
            <v>0.96598510215525402</v>
          </cell>
        </row>
        <row r="737">
          <cell r="A737" t="str">
            <v>HKD_HIBOR_3M_EOD</v>
          </cell>
          <cell r="F737">
            <v>0.94682383681710403</v>
          </cell>
        </row>
        <row r="738">
          <cell r="A738" t="str">
            <v>HKD_HIBOR_3M_EOD</v>
          </cell>
          <cell r="F738">
            <v>0.92662117387367804</v>
          </cell>
        </row>
        <row r="739">
          <cell r="A739" t="str">
            <v>HKD_HIBOR_3M_EOD</v>
          </cell>
          <cell r="F739">
            <v>0.88102075247506295</v>
          </cell>
        </row>
        <row r="740">
          <cell r="A740" t="str">
            <v>HKD_HIBOR_3M_EOD</v>
          </cell>
          <cell r="F740">
            <v>0.81410187511912102</v>
          </cell>
        </row>
        <row r="741">
          <cell r="A741" t="str">
            <v>HKD_HIBOR_3M_EOD</v>
          </cell>
          <cell r="F741">
            <v>0.77665712173192103</v>
          </cell>
        </row>
        <row r="742">
          <cell r="A742" t="str">
            <v>HKD_HIBOR_3M_EOD</v>
          </cell>
          <cell r="F742">
            <v>0.71700712615526296</v>
          </cell>
        </row>
        <row r="743">
          <cell r="A743" t="str">
            <v>HKD_HIBOR_6M_EOD</v>
          </cell>
          <cell r="F743">
            <v>0.99721133102461101</v>
          </cell>
        </row>
        <row r="744">
          <cell r="A744" t="str">
            <v>HKD_HIBOR_6M_EOD</v>
          </cell>
          <cell r="F744">
            <v>0.99211520039800205</v>
          </cell>
        </row>
        <row r="745">
          <cell r="A745" t="str">
            <v>HKD_HIBOR_6M_EOD</v>
          </cell>
          <cell r="F745">
            <v>0.978944315845376</v>
          </cell>
        </row>
        <row r="746">
          <cell r="A746" t="str">
            <v>HKD_HIBOR_6M_EOD</v>
          </cell>
          <cell r="F746">
            <v>0.96224264349676403</v>
          </cell>
        </row>
        <row r="747">
          <cell r="A747" t="str">
            <v>HKD_HIBOR_6M_EOD</v>
          </cell>
          <cell r="F747">
            <v>0.94231707355332595</v>
          </cell>
        </row>
        <row r="748">
          <cell r="A748" t="str">
            <v>HKD_HIBOR_6M_EOD</v>
          </cell>
          <cell r="F748">
            <v>0.92159327175665096</v>
          </cell>
        </row>
        <row r="749">
          <cell r="A749" t="str">
            <v>HKD_HIBOR_6M_EOD</v>
          </cell>
          <cell r="F749">
            <v>0.87497261554310601</v>
          </cell>
        </row>
        <row r="750">
          <cell r="A750" t="str">
            <v>HKD_HIBOR_6M_EOD</v>
          </cell>
          <cell r="F750">
            <v>0.80610027864872502</v>
          </cell>
        </row>
        <row r="751">
          <cell r="A751" t="str">
            <v>HKD_HIBOR_6M_EOD</v>
          </cell>
          <cell r="F751">
            <v>0.76647151880277298</v>
          </cell>
        </row>
        <row r="752">
          <cell r="A752" t="str">
            <v>HKD_HIBOR_6M_EOD</v>
          </cell>
          <cell r="F752">
            <v>0.70529908880149705</v>
          </cell>
        </row>
        <row r="753">
          <cell r="A753" t="str">
            <v>HKD_HIBOR_EOD</v>
          </cell>
          <cell r="F753">
            <v>0.99999862575531295</v>
          </cell>
        </row>
        <row r="754">
          <cell r="A754" t="str">
            <v>HKD_HIBOR_EOD</v>
          </cell>
          <cell r="F754">
            <v>0.99998216470166501</v>
          </cell>
        </row>
        <row r="755">
          <cell r="A755" t="str">
            <v>HKD_HIBOR_EOD</v>
          </cell>
          <cell r="F755">
            <v>0.99979935259622699</v>
          </cell>
        </row>
        <row r="756">
          <cell r="A756" t="str">
            <v>HKD_HIBOR_EOD</v>
          </cell>
          <cell r="F756">
            <v>0.999444958926611</v>
          </cell>
        </row>
        <row r="757">
          <cell r="A757" t="str">
            <v>HKD_HIBOR_EOD</v>
          </cell>
          <cell r="F757">
            <v>0.99900826178135604</v>
          </cell>
        </row>
        <row r="758">
          <cell r="A758" t="str">
            <v>HKD_HIBOR_EOD</v>
          </cell>
          <cell r="F758">
            <v>0.99721133102461101</v>
          </cell>
        </row>
        <row r="759">
          <cell r="A759" t="str">
            <v>HKD_HIBOR_EOD</v>
          </cell>
          <cell r="F759">
            <v>0.99360611009106004</v>
          </cell>
        </row>
        <row r="760">
          <cell r="A760" t="str">
            <v>HKD_HIBOR_EOD</v>
          </cell>
          <cell r="F760">
            <v>0.98168229340163005</v>
          </cell>
        </row>
        <row r="761">
          <cell r="A761" t="str">
            <v>HKD_HIBOR_EOD</v>
          </cell>
          <cell r="F761">
            <v>0.96598542161302503</v>
          </cell>
        </row>
        <row r="762">
          <cell r="A762" t="str">
            <v>HKD_HIBOR_EOD</v>
          </cell>
          <cell r="F762">
            <v>0.94682397568076104</v>
          </cell>
        </row>
        <row r="763">
          <cell r="A763" t="str">
            <v>HKD_HIBOR_EOD</v>
          </cell>
          <cell r="F763">
            <v>0.92661933667642005</v>
          </cell>
        </row>
        <row r="764">
          <cell r="A764" t="str">
            <v>HKD_HIBOR_EOD</v>
          </cell>
          <cell r="F764">
            <v>0.88101811902401805</v>
          </cell>
        </row>
        <row r="765">
          <cell r="A765" t="str">
            <v>HKD_HIBOR_EOD</v>
          </cell>
          <cell r="F765">
            <v>0.81410074022401602</v>
          </cell>
        </row>
        <row r="766">
          <cell r="A766" t="str">
            <v>HKD_HIBOR_EOD</v>
          </cell>
          <cell r="F766">
            <v>0.77665546565497101</v>
          </cell>
        </row>
        <row r="767">
          <cell r="A767" t="str">
            <v>HKD_HIBOR_EOD</v>
          </cell>
          <cell r="F767">
            <v>0.71700560966767601</v>
          </cell>
        </row>
        <row r="768">
          <cell r="A768" t="str">
            <v>HUF_BUBOR_3M_EOD</v>
          </cell>
          <cell r="F768">
            <v>0.99649883531201899</v>
          </cell>
        </row>
        <row r="769">
          <cell r="A769" t="str">
            <v>HUF_BUBOR_3M_EOD</v>
          </cell>
          <cell r="F769">
            <v>0.993197419500781</v>
          </cell>
        </row>
        <row r="770">
          <cell r="A770" t="str">
            <v>HUF_BUBOR_3M_EOD</v>
          </cell>
          <cell r="F770">
            <v>0.98989611595407401</v>
          </cell>
        </row>
        <row r="771">
          <cell r="A771" t="str">
            <v>HUF_BUBOR_3M_EOD</v>
          </cell>
          <cell r="F771">
            <v>0.98655552931453405</v>
          </cell>
        </row>
        <row r="772">
          <cell r="A772" t="str">
            <v>HUF_BUBOR_3M_EOD</v>
          </cell>
          <cell r="F772">
            <v>0.97155375581574499</v>
          </cell>
        </row>
        <row r="773">
          <cell r="A773" t="str">
            <v>HUF_BUBOR_3M_EOD</v>
          </cell>
          <cell r="F773">
            <v>0.95216808636172401</v>
          </cell>
        </row>
        <row r="774">
          <cell r="A774" t="str">
            <v>HUF_BUBOR_3M_EOD</v>
          </cell>
          <cell r="F774">
            <v>0.92753538184696704</v>
          </cell>
        </row>
        <row r="775">
          <cell r="A775" t="str">
            <v>HUF_BUBOR_3M_EOD</v>
          </cell>
          <cell r="F775">
            <v>0.89767903053517395</v>
          </cell>
        </row>
        <row r="776">
          <cell r="A776" t="str">
            <v>HUF_BUBOR_3M_EOD</v>
          </cell>
          <cell r="F776">
            <v>0.86447061518249801</v>
          </cell>
        </row>
        <row r="777">
          <cell r="A777" t="str">
            <v>HUF_BUBOR_3M_EOD</v>
          </cell>
          <cell r="F777">
            <v>0.82969374671910401</v>
          </cell>
        </row>
        <row r="778">
          <cell r="A778" t="str">
            <v>HUF_BUBOR_3M_EOD</v>
          </cell>
          <cell r="F778">
            <v>0.794182859864899</v>
          </cell>
        </row>
        <row r="779">
          <cell r="A779" t="str">
            <v>HUF_BUBOR_3M_EOD</v>
          </cell>
          <cell r="F779">
            <v>0.76023968811949605</v>
          </cell>
        </row>
        <row r="780">
          <cell r="A780" t="str">
            <v>HUF_BUBOR_3M_EOD</v>
          </cell>
          <cell r="F780">
            <v>0.72761050951329098</v>
          </cell>
        </row>
        <row r="781">
          <cell r="A781" t="str">
            <v>HUF_BUBOR_3M_EOD</v>
          </cell>
          <cell r="F781">
            <v>0.67541801005734003</v>
          </cell>
        </row>
        <row r="782">
          <cell r="A782" t="str">
            <v>HUF_BUBOR_3M_EOD</v>
          </cell>
          <cell r="F782">
            <v>0.60708316633233395</v>
          </cell>
        </row>
        <row r="783">
          <cell r="A783" t="str">
            <v>HUF_BUBOR_3M_EOD</v>
          </cell>
          <cell r="F783">
            <v>0.51096469031876302</v>
          </cell>
        </row>
        <row r="784">
          <cell r="A784" t="str">
            <v>HUF_BUBOR_6M_EOD</v>
          </cell>
          <cell r="F784">
            <v>0.99304620577194003</v>
          </cell>
        </row>
        <row r="785">
          <cell r="A785" t="str">
            <v>HUF_BUBOR_6M_EOD</v>
          </cell>
          <cell r="F785">
            <v>0.98631624128556805</v>
          </cell>
        </row>
        <row r="786">
          <cell r="A786" t="str">
            <v>HUF_BUBOR_6M_EOD</v>
          </cell>
          <cell r="F786">
            <v>0.97925108074517997</v>
          </cell>
        </row>
        <row r="787">
          <cell r="A787" t="str">
            <v>HUF_BUBOR_6M_EOD</v>
          </cell>
          <cell r="F787">
            <v>0.97142171187411597</v>
          </cell>
        </row>
        <row r="788">
          <cell r="A788" t="str">
            <v>HUF_BUBOR_6M_EOD</v>
          </cell>
          <cell r="F788">
            <v>0.952408692766753</v>
          </cell>
        </row>
        <row r="789">
          <cell r="A789" t="str">
            <v>HUF_BUBOR_6M_EOD</v>
          </cell>
          <cell r="F789">
            <v>0.92830070429071299</v>
          </cell>
        </row>
        <row r="790">
          <cell r="A790" t="str">
            <v>HUF_BUBOR_6M_EOD</v>
          </cell>
          <cell r="F790">
            <v>0.89892088574671702</v>
          </cell>
        </row>
        <row r="791">
          <cell r="A791" t="str">
            <v>HUF_BUBOR_6M_EOD</v>
          </cell>
          <cell r="F791">
            <v>0.86589425963866495</v>
          </cell>
        </row>
        <row r="792">
          <cell r="A792" t="str">
            <v>HUF_BUBOR_6M_EOD</v>
          </cell>
          <cell r="F792">
            <v>0.83121595294065398</v>
          </cell>
        </row>
        <row r="793">
          <cell r="A793" t="str">
            <v>HUF_BUBOR_6M_EOD</v>
          </cell>
          <cell r="F793">
            <v>0.79577202588051899</v>
          </cell>
        </row>
        <row r="794">
          <cell r="A794" t="str">
            <v>HUF_BUBOR_6M_EOD</v>
          </cell>
          <cell r="F794">
            <v>0.76194774994788295</v>
          </cell>
        </row>
        <row r="795">
          <cell r="A795" t="str">
            <v>HUF_BUBOR_6M_EOD</v>
          </cell>
          <cell r="F795">
            <v>0.72933618506674402</v>
          </cell>
        </row>
        <row r="796">
          <cell r="A796" t="str">
            <v>HUF_BUBOR_6M_EOD</v>
          </cell>
          <cell r="F796">
            <v>0.67724067107520902</v>
          </cell>
        </row>
        <row r="797">
          <cell r="A797" t="str">
            <v>HUF_BUBOR_6M_EOD</v>
          </cell>
          <cell r="F797">
            <v>0.60879130171433804</v>
          </cell>
        </row>
        <row r="798">
          <cell r="A798" t="str">
            <v>HUF_BUBOR_6M_EOD</v>
          </cell>
          <cell r="F798">
            <v>0.51236506128550097</v>
          </cell>
        </row>
        <row r="799">
          <cell r="A799" t="str">
            <v>HUF_BUBOR_EOD</v>
          </cell>
          <cell r="F799">
            <v>0.999935559708374</v>
          </cell>
        </row>
        <row r="800">
          <cell r="A800" t="str">
            <v>HUF_BUBOR_EOD</v>
          </cell>
          <cell r="F800">
            <v>0.99987112356929997</v>
          </cell>
        </row>
        <row r="801">
          <cell r="A801" t="str">
            <v>HUF_BUBOR_EOD</v>
          </cell>
          <cell r="F801">
            <v>0.99960678310887796</v>
          </cell>
        </row>
        <row r="802">
          <cell r="A802" t="str">
            <v>HUF_BUBOR_EOD</v>
          </cell>
          <cell r="F802">
            <v>0.99874753259513005</v>
          </cell>
        </row>
        <row r="803">
          <cell r="A803" t="str">
            <v>HUF_BUBOR_EOD</v>
          </cell>
          <cell r="F803">
            <v>0.99758913841517505</v>
          </cell>
        </row>
        <row r="804">
          <cell r="A804" t="str">
            <v>HUF_BUBOR_EOD</v>
          </cell>
          <cell r="F804">
            <v>0.996445565148667</v>
          </cell>
        </row>
        <row r="805">
          <cell r="A805" t="str">
            <v>HUF_BUBOR_EOD</v>
          </cell>
          <cell r="F805">
            <v>0.99314432582229095</v>
          </cell>
        </row>
        <row r="806">
          <cell r="A806" t="str">
            <v>HUF_BUBOR_EOD</v>
          </cell>
          <cell r="F806">
            <v>0.98984319875444504</v>
          </cell>
        </row>
        <row r="807">
          <cell r="A807" t="str">
            <v>HUF_BUBOR_EOD</v>
          </cell>
          <cell r="F807">
            <v>0.98650279069373503</v>
          </cell>
        </row>
        <row r="808">
          <cell r="A808" t="str">
            <v>HUF_BUBOR_EOD</v>
          </cell>
          <cell r="F808">
            <v>0.97136566413935699</v>
          </cell>
        </row>
        <row r="809">
          <cell r="A809" t="str">
            <v>HUF_BUBOR_EOD</v>
          </cell>
          <cell r="F809">
            <v>0.95234633948814995</v>
          </cell>
        </row>
        <row r="810">
          <cell r="A810" t="str">
            <v>HUF_BUBOR_EOD</v>
          </cell>
          <cell r="F810">
            <v>0.92823053608169703</v>
          </cell>
        </row>
        <row r="811">
          <cell r="A811" t="str">
            <v>HUF_BUBOR_EOD</v>
          </cell>
          <cell r="F811">
            <v>0.898853019487592</v>
          </cell>
        </row>
        <row r="812">
          <cell r="A812" t="str">
            <v>HUF_BUBOR_EOD</v>
          </cell>
          <cell r="F812">
            <v>0.865828861316565</v>
          </cell>
        </row>
        <row r="813">
          <cell r="A813" t="str">
            <v>HUF_BUBOR_EOD</v>
          </cell>
          <cell r="F813">
            <v>0.83115318334468002</v>
          </cell>
        </row>
        <row r="814">
          <cell r="A814" t="str">
            <v>HUF_BUBOR_EOD</v>
          </cell>
          <cell r="F814">
            <v>0.79571192124527101</v>
          </cell>
        </row>
        <row r="815">
          <cell r="A815" t="str">
            <v>HUF_BUBOR_EOD</v>
          </cell>
          <cell r="F815">
            <v>0.76188638384477603</v>
          </cell>
        </row>
        <row r="816">
          <cell r="A816" t="str">
            <v>HUF_BUBOR_EOD</v>
          </cell>
          <cell r="F816">
            <v>0.72927936472630495</v>
          </cell>
        </row>
        <row r="817">
          <cell r="A817" t="str">
            <v>HUF_BUBOR_EOD</v>
          </cell>
          <cell r="F817">
            <v>0.67718786939857101</v>
          </cell>
        </row>
        <row r="818">
          <cell r="A818" t="str">
            <v>HUF_BUBOR_EOD</v>
          </cell>
          <cell r="F818">
            <v>0.60874222604030903</v>
          </cell>
        </row>
        <row r="819">
          <cell r="A819" t="str">
            <v>HUF_BUBOR_EOD</v>
          </cell>
          <cell r="F819">
            <v>0.51232435742532401</v>
          </cell>
        </row>
        <row r="820">
          <cell r="A820" t="str">
            <v>JPY_LIBOR_1M_EOD</v>
          </cell>
          <cell r="F820">
            <v>0.99995606409234306</v>
          </cell>
        </row>
        <row r="821">
          <cell r="A821" t="str">
            <v>JPY_LIBOR_1M_EOD</v>
          </cell>
          <cell r="F821">
            <v>0.99990195074911903</v>
          </cell>
        </row>
        <row r="822">
          <cell r="A822" t="str">
            <v>JPY_LIBOR_1M_EOD</v>
          </cell>
          <cell r="F822">
            <v>0.99986140548440405</v>
          </cell>
        </row>
        <row r="823">
          <cell r="A823" t="str">
            <v>JPY_LIBOR_1M_EOD</v>
          </cell>
          <cell r="F823">
            <v>0.99972878554775901</v>
          </cell>
        </row>
        <row r="824">
          <cell r="A824" t="str">
            <v>JPY_LIBOR_1M_EOD</v>
          </cell>
          <cell r="F824">
            <v>0.99959785276941704</v>
          </cell>
        </row>
        <row r="825">
          <cell r="A825" t="str">
            <v>JPY_LIBOR_1M_EOD</v>
          </cell>
          <cell r="F825">
            <v>0.99946982971627096</v>
          </cell>
        </row>
        <row r="826">
          <cell r="A826" t="str">
            <v>JPY_LIBOR_1M_EOD</v>
          </cell>
          <cell r="F826">
            <v>0.999092851586459</v>
          </cell>
        </row>
        <row r="827">
          <cell r="A827" t="str">
            <v>JPY_LIBOR_1M_EOD</v>
          </cell>
          <cell r="F827">
            <v>0.99838218881219298</v>
          </cell>
        </row>
        <row r="828">
          <cell r="A828" t="str">
            <v>JPY_LIBOR_1M_EOD</v>
          </cell>
          <cell r="F828">
            <v>0.99667868711207597</v>
          </cell>
        </row>
        <row r="829">
          <cell r="A829" t="str">
            <v>JPY_LIBOR_1M_EOD</v>
          </cell>
          <cell r="F829">
            <v>0.99363285404706503</v>
          </cell>
        </row>
        <row r="830">
          <cell r="A830" t="str">
            <v>JPY_LIBOR_1M_EOD</v>
          </cell>
          <cell r="F830">
            <v>0.98893599837975898</v>
          </cell>
        </row>
        <row r="831">
          <cell r="A831" t="str">
            <v>JPY_LIBOR_1M_EOD</v>
          </cell>
          <cell r="F831">
            <v>0.98267585965978499</v>
          </cell>
        </row>
        <row r="832">
          <cell r="A832" t="str">
            <v>JPY_LIBOR_1M_EOD</v>
          </cell>
          <cell r="F832">
            <v>0.97476797409661597</v>
          </cell>
        </row>
        <row r="833">
          <cell r="A833" t="str">
            <v>JPY_LIBOR_1M_EOD</v>
          </cell>
          <cell r="F833">
            <v>0.96569780703616404</v>
          </cell>
        </row>
        <row r="834">
          <cell r="A834" t="str">
            <v>JPY_LIBOR_1M_EOD</v>
          </cell>
          <cell r="F834">
            <v>0.95500696061378398</v>
          </cell>
        </row>
        <row r="835">
          <cell r="A835" t="str">
            <v>JPY_LIBOR_1M_EOD</v>
          </cell>
          <cell r="F835">
            <v>0.92945990730223405</v>
          </cell>
        </row>
        <row r="836">
          <cell r="A836" t="str">
            <v>JPY_LIBOR_1M_EOD</v>
          </cell>
          <cell r="F836">
            <v>0.88159587456453803</v>
          </cell>
        </row>
        <row r="837">
          <cell r="A837" t="str">
            <v>JPY_LIBOR_1M_EOD</v>
          </cell>
          <cell r="F837">
            <v>0.79545130781191198</v>
          </cell>
        </row>
        <row r="838">
          <cell r="A838" t="str">
            <v>JPY_LIBOR_1M_EOD</v>
          </cell>
          <cell r="F838">
            <v>0.71924832221295998</v>
          </cell>
        </row>
        <row r="839">
          <cell r="A839" t="str">
            <v>JPY_LIBOR_1M_EOD</v>
          </cell>
          <cell r="F839">
            <v>0.65396699093449995</v>
          </cell>
        </row>
        <row r="840">
          <cell r="A840" t="str">
            <v>JPY_LIBOR_1M_EOD</v>
          </cell>
          <cell r="F840">
            <v>0.53384705651801501</v>
          </cell>
        </row>
        <row r="841">
          <cell r="A841" t="str">
            <v>JPY_LIBOR_3M_EOD</v>
          </cell>
          <cell r="F841">
            <v>0.99978415693049405</v>
          </cell>
        </row>
        <row r="842">
          <cell r="A842" t="str">
            <v>JPY_LIBOR_3M_EOD</v>
          </cell>
          <cell r="F842">
            <v>0.99970058525641203</v>
          </cell>
        </row>
        <row r="843">
          <cell r="A843" t="str">
            <v>JPY_LIBOR_3M_EOD</v>
          </cell>
          <cell r="F843">
            <v>0.99964148810564801</v>
          </cell>
        </row>
        <row r="844">
          <cell r="A844" t="str">
            <v>JPY_LIBOR_3M_EOD</v>
          </cell>
          <cell r="F844">
            <v>0.99957780890082704</v>
          </cell>
        </row>
        <row r="845">
          <cell r="A845" t="str">
            <v>JPY_LIBOR_3M_EOD</v>
          </cell>
          <cell r="F845">
            <v>0.99950004320781105</v>
          </cell>
        </row>
        <row r="846">
          <cell r="A846" t="str">
            <v>JPY_LIBOR_3M_EOD</v>
          </cell>
          <cell r="F846">
            <v>0.999452529111863</v>
          </cell>
        </row>
        <row r="847">
          <cell r="A847" t="str">
            <v>JPY_LIBOR_3M_EOD</v>
          </cell>
          <cell r="F847">
            <v>0.99938519591187402</v>
          </cell>
        </row>
        <row r="848">
          <cell r="A848" t="str">
            <v>JPY_LIBOR_3M_EOD</v>
          </cell>
          <cell r="F848">
            <v>0.99931642436659196</v>
          </cell>
        </row>
        <row r="849">
          <cell r="A849" t="str">
            <v>JPY_LIBOR_3M_EOD</v>
          </cell>
          <cell r="F849">
            <v>0.99927223819404298</v>
          </cell>
        </row>
        <row r="850">
          <cell r="A850" t="str">
            <v>JPY_LIBOR_3M_EOD</v>
          </cell>
          <cell r="F850">
            <v>0.99920325765204399</v>
          </cell>
        </row>
        <row r="851">
          <cell r="A851" t="str">
            <v>JPY_LIBOR_3M_EOD</v>
          </cell>
          <cell r="F851">
            <v>0.99853873169836105</v>
          </cell>
        </row>
        <row r="852">
          <cell r="A852" t="str">
            <v>JPY_LIBOR_3M_EOD</v>
          </cell>
          <cell r="F852">
            <v>0.99766777149192198</v>
          </cell>
        </row>
        <row r="853">
          <cell r="A853" t="str">
            <v>JPY_LIBOR_3M_EOD</v>
          </cell>
          <cell r="F853">
            <v>0.99572992781309799</v>
          </cell>
        </row>
        <row r="854">
          <cell r="A854" t="str">
            <v>JPY_LIBOR_3M_EOD</v>
          </cell>
          <cell r="F854">
            <v>0.99238875907844903</v>
          </cell>
        </row>
        <row r="855">
          <cell r="A855" t="str">
            <v>JPY_LIBOR_3M_EOD</v>
          </cell>
          <cell r="F855">
            <v>0.98745102227052595</v>
          </cell>
        </row>
        <row r="856">
          <cell r="A856" t="str">
            <v>JPY_LIBOR_3M_EOD</v>
          </cell>
          <cell r="F856">
            <v>0.98095399371682901</v>
          </cell>
        </row>
        <row r="857">
          <cell r="A857" t="str">
            <v>JPY_LIBOR_3M_EOD</v>
          </cell>
          <cell r="F857">
            <v>0.97291396753362902</v>
          </cell>
        </row>
        <row r="858">
          <cell r="A858" t="str">
            <v>JPY_LIBOR_3M_EOD</v>
          </cell>
          <cell r="F858">
            <v>0.96352380604287302</v>
          </cell>
        </row>
        <row r="859">
          <cell r="A859" t="str">
            <v>JPY_LIBOR_3M_EOD</v>
          </cell>
          <cell r="F859">
            <v>0.952621462681007</v>
          </cell>
        </row>
        <row r="860">
          <cell r="A860" t="str">
            <v>JPY_LIBOR_3M_EOD</v>
          </cell>
          <cell r="F860">
            <v>0.92641962542217704</v>
          </cell>
        </row>
        <row r="861">
          <cell r="A861" t="str">
            <v>JPY_LIBOR_3M_EOD</v>
          </cell>
          <cell r="F861">
            <v>0.87831600459624404</v>
          </cell>
        </row>
        <row r="862">
          <cell r="A862" t="str">
            <v>JPY_LIBOR_3M_EOD</v>
          </cell>
          <cell r="F862">
            <v>0.79194739710886897</v>
          </cell>
        </row>
        <row r="863">
          <cell r="A863" t="str">
            <v>JPY_LIBOR_3M_EOD</v>
          </cell>
          <cell r="F863">
            <v>0.71554904720389201</v>
          </cell>
        </row>
        <row r="864">
          <cell r="A864" t="str">
            <v>JPY_LIBOR_3M_EOD</v>
          </cell>
          <cell r="F864">
            <v>0.65022235411084095</v>
          </cell>
        </row>
        <row r="865">
          <cell r="A865" t="str">
            <v>JPY_LIBOR_3M_EOD</v>
          </cell>
          <cell r="F865">
            <v>0.52973873762683799</v>
          </cell>
        </row>
        <row r="866">
          <cell r="A866" t="str">
            <v>JPY_LIBOR_6M_EOD</v>
          </cell>
          <cell r="F866">
            <v>0.99935712685876998</v>
          </cell>
        </row>
        <row r="867">
          <cell r="A867" t="str">
            <v>JPY_LIBOR_6M_EOD</v>
          </cell>
          <cell r="F867">
            <v>0.99925911878211104</v>
          </cell>
        </row>
        <row r="868">
          <cell r="A868" t="str">
            <v>JPY_LIBOR_6M_EOD</v>
          </cell>
          <cell r="F868">
            <v>0.99919588700177298</v>
          </cell>
        </row>
        <row r="869">
          <cell r="A869" t="str">
            <v>JPY_LIBOR_6M_EOD</v>
          </cell>
          <cell r="F869">
            <v>0.99910974656557305</v>
          </cell>
        </row>
        <row r="870">
          <cell r="A870" t="str">
            <v>JPY_LIBOR_6M_EOD</v>
          </cell>
          <cell r="F870">
            <v>0.99901685295268605</v>
          </cell>
        </row>
        <row r="871">
          <cell r="A871" t="str">
            <v>JPY_LIBOR_6M_EOD</v>
          </cell>
          <cell r="F871">
            <v>0.99894077625302802</v>
          </cell>
        </row>
        <row r="872">
          <cell r="A872" t="str">
            <v>JPY_LIBOR_6M_EOD</v>
          </cell>
          <cell r="F872">
            <v>0.99884022704127595</v>
          </cell>
        </row>
        <row r="873">
          <cell r="A873" t="str">
            <v>JPY_LIBOR_6M_EOD</v>
          </cell>
          <cell r="F873">
            <v>0.99788437058232005</v>
          </cell>
        </row>
        <row r="874">
          <cell r="A874" t="str">
            <v>JPY_LIBOR_6M_EOD</v>
          </cell>
          <cell r="F874">
            <v>0.99654201222671002</v>
          </cell>
        </row>
        <row r="875">
          <cell r="A875" t="str">
            <v>JPY_LIBOR_6M_EOD</v>
          </cell>
          <cell r="F875">
            <v>0.994135547224547</v>
          </cell>
        </row>
        <row r="876">
          <cell r="A876" t="str">
            <v>JPY_LIBOR_6M_EOD</v>
          </cell>
          <cell r="F876">
            <v>0.99028100688376697</v>
          </cell>
        </row>
        <row r="877">
          <cell r="A877" t="str">
            <v>JPY_LIBOR_6M_EOD</v>
          </cell>
          <cell r="F877">
            <v>0.98478841166473097</v>
          </cell>
        </row>
        <row r="878">
          <cell r="A878" t="str">
            <v>JPY_LIBOR_6M_EOD</v>
          </cell>
          <cell r="F878">
            <v>0.97769883280279501</v>
          </cell>
        </row>
        <row r="879">
          <cell r="A879" t="str">
            <v>JPY_LIBOR_6M_EOD</v>
          </cell>
          <cell r="F879">
            <v>0.96902826169118295</v>
          </cell>
        </row>
        <row r="880">
          <cell r="A880" t="str">
            <v>JPY_LIBOR_6M_EOD</v>
          </cell>
          <cell r="F880">
            <v>0.958983080222506</v>
          </cell>
        </row>
        <row r="881">
          <cell r="A881" t="str">
            <v>JPY_LIBOR_6M_EOD</v>
          </cell>
          <cell r="F881">
            <v>0.947398413298154</v>
          </cell>
        </row>
        <row r="882">
          <cell r="A882" t="str">
            <v>JPY_LIBOR_6M_EOD</v>
          </cell>
          <cell r="F882">
            <v>0.92045412003413396</v>
          </cell>
        </row>
        <row r="883">
          <cell r="A883" t="str">
            <v>JPY_LIBOR_6M_EOD</v>
          </cell>
          <cell r="F883">
            <v>0.87147110634541602</v>
          </cell>
        </row>
        <row r="884">
          <cell r="A884" t="str">
            <v>JPY_LIBOR_6M_EOD</v>
          </cell>
          <cell r="F884">
            <v>0.78418012885676502</v>
          </cell>
        </row>
        <row r="885">
          <cell r="A885" t="str">
            <v>JPY_LIBOR_6M_EOD</v>
          </cell>
          <cell r="F885">
            <v>0.70756745929845</v>
          </cell>
        </row>
        <row r="886">
          <cell r="A886" t="str">
            <v>JPY_LIBOR_6M_EOD</v>
          </cell>
          <cell r="F886">
            <v>0.64239390300494004</v>
          </cell>
        </row>
        <row r="887">
          <cell r="A887" t="str">
            <v>JPY_LIBOR_6M_EOD</v>
          </cell>
          <cell r="F887">
            <v>0.52115965602964798</v>
          </cell>
        </row>
        <row r="888">
          <cell r="A888" t="str">
            <v>JPY_LIBOR_EOD</v>
          </cell>
          <cell r="F888">
            <v>0.99999942472255299</v>
          </cell>
        </row>
        <row r="889">
          <cell r="A889" t="str">
            <v>JPY_LIBOR_EOD</v>
          </cell>
          <cell r="F889">
            <v>0.99999884944543704</v>
          </cell>
        </row>
        <row r="890">
          <cell r="A890" t="str">
            <v>JPY_LIBOR_EOD</v>
          </cell>
          <cell r="F890">
            <v>0.99999265837977902</v>
          </cell>
        </row>
        <row r="891">
          <cell r="A891" t="str">
            <v>JPY_LIBOR_EOD</v>
          </cell>
          <cell r="F891">
            <v>0.99995765952284499</v>
          </cell>
        </row>
        <row r="892">
          <cell r="A892" t="str">
            <v>JPY_LIBOR_EOD</v>
          </cell>
          <cell r="F892">
            <v>0.99987420484931799</v>
          </cell>
        </row>
        <row r="893">
          <cell r="A893" t="str">
            <v>JPY_LIBOR_EOD</v>
          </cell>
          <cell r="F893">
            <v>0.99978764791515995</v>
          </cell>
        </row>
        <row r="894">
          <cell r="A894" t="str">
            <v>JPY_LIBOR_EOD</v>
          </cell>
          <cell r="F894">
            <v>0.99936296256517998</v>
          </cell>
        </row>
        <row r="895">
          <cell r="A895" t="str">
            <v>JPY_LIBOR_EOD</v>
          </cell>
          <cell r="F895">
            <v>0.998845330869226</v>
          </cell>
        </row>
        <row r="896">
          <cell r="A896" t="str">
            <v>JPY_LIBOR_EOD</v>
          </cell>
          <cell r="F896">
            <v>0.99789024642169699</v>
          </cell>
        </row>
        <row r="897">
          <cell r="A897" t="str">
            <v>JPY_LIBOR_EOD</v>
          </cell>
          <cell r="F897">
            <v>0.99654610574967994</v>
          </cell>
        </row>
        <row r="898">
          <cell r="A898" t="str">
            <v>JPY_LIBOR_EOD</v>
          </cell>
          <cell r="F898">
            <v>0.99413694826500199</v>
          </cell>
        </row>
        <row r="899">
          <cell r="A899" t="str">
            <v>JPY_LIBOR_EOD</v>
          </cell>
          <cell r="F899">
            <v>0.990276499923609</v>
          </cell>
        </row>
        <row r="900">
          <cell r="A900" t="str">
            <v>JPY_LIBOR_EOD</v>
          </cell>
          <cell r="F900">
            <v>0.98477376845273401</v>
          </cell>
        </row>
        <row r="901">
          <cell r="A901" t="str">
            <v>JPY_LIBOR_EOD</v>
          </cell>
          <cell r="F901">
            <v>0.97766679567749204</v>
          </cell>
        </row>
        <row r="902">
          <cell r="A902" t="str">
            <v>JPY_LIBOR_EOD</v>
          </cell>
          <cell r="F902">
            <v>0.96896947822393897</v>
          </cell>
        </row>
        <row r="903">
          <cell r="A903" t="str">
            <v>JPY_LIBOR_EOD</v>
          </cell>
          <cell r="F903">
            <v>0.95888399910403999</v>
          </cell>
        </row>
        <row r="904">
          <cell r="A904" t="str">
            <v>JPY_LIBOR_EOD</v>
          </cell>
          <cell r="F904">
            <v>0.94724612991407298</v>
          </cell>
        </row>
        <row r="905">
          <cell r="A905" t="str">
            <v>JPY_LIBOR_EOD</v>
          </cell>
          <cell r="F905">
            <v>0.92015487308961896</v>
          </cell>
        </row>
        <row r="906">
          <cell r="A906" t="str">
            <v>JPY_LIBOR_EOD</v>
          </cell>
          <cell r="F906">
            <v>0.87085091110637003</v>
          </cell>
        </row>
        <row r="907">
          <cell r="A907" t="str">
            <v>JPY_LIBOR_EOD</v>
          </cell>
          <cell r="F907">
            <v>0.78296656130067399</v>
          </cell>
        </row>
        <row r="908">
          <cell r="A908" t="str">
            <v>JPY_LIBOR_EOD</v>
          </cell>
          <cell r="F908">
            <v>0.70589590505992805</v>
          </cell>
        </row>
        <row r="909">
          <cell r="A909" t="str">
            <v>JPY_LIBOR_EOD</v>
          </cell>
          <cell r="F909">
            <v>0.64042620024571595</v>
          </cell>
        </row>
        <row r="910">
          <cell r="A910" t="str">
            <v>JPY_LIBOR_EOD</v>
          </cell>
          <cell r="F910">
            <v>0.51850102574726697</v>
          </cell>
        </row>
        <row r="911">
          <cell r="A911" t="str">
            <v>JPY_TONA_EOD</v>
          </cell>
          <cell r="F911">
            <v>0.99999791781255498</v>
          </cell>
        </row>
        <row r="912">
          <cell r="A912" t="str">
            <v>JPY_TONA_EOD</v>
          </cell>
          <cell r="F912">
            <v>0.99999583562944505</v>
          </cell>
        </row>
        <row r="913">
          <cell r="A913" t="str">
            <v>JPY_TONA_EOD</v>
          </cell>
          <cell r="F913">
            <v>0.99998062507483898</v>
          </cell>
        </row>
        <row r="914">
          <cell r="A914" t="str">
            <v>JPY_TONA_EOD</v>
          </cell>
          <cell r="F914">
            <v>0.99996935170143098</v>
          </cell>
        </row>
        <row r="915">
          <cell r="A915" t="str">
            <v>JPY_TONA_EOD</v>
          </cell>
          <cell r="F915">
            <v>0.99995628256415903</v>
          </cell>
        </row>
        <row r="916">
          <cell r="A916" t="str">
            <v>JPY_TONA_EOD</v>
          </cell>
          <cell r="F916">
            <v>0.99993830616517898</v>
          </cell>
        </row>
        <row r="917">
          <cell r="A917" t="str">
            <v>JPY_TONA_EOD</v>
          </cell>
          <cell r="F917">
            <v>0.99988529625538503</v>
          </cell>
        </row>
        <row r="918">
          <cell r="A918" t="str">
            <v>JPY_TONA_EOD</v>
          </cell>
          <cell r="F918">
            <v>0.99983630010583402</v>
          </cell>
        </row>
        <row r="919">
          <cell r="A919" t="str">
            <v>JPY_TONA_EOD</v>
          </cell>
          <cell r="F919">
            <v>0.99978168513161803</v>
          </cell>
        </row>
        <row r="920">
          <cell r="A920" t="str">
            <v>JPY_TONA_EOD</v>
          </cell>
          <cell r="F920">
            <v>0.99974104135374398</v>
          </cell>
        </row>
        <row r="921">
          <cell r="A921" t="str">
            <v>JPY_TONA_EOD</v>
          </cell>
          <cell r="F921">
            <v>0.99970222993179003</v>
          </cell>
        </row>
        <row r="922">
          <cell r="A922" t="str">
            <v>JPY_TONA_EOD</v>
          </cell>
          <cell r="F922">
            <v>0.99966902602251295</v>
          </cell>
        </row>
        <row r="923">
          <cell r="A923" t="str">
            <v>JPY_TONA_EOD</v>
          </cell>
          <cell r="F923">
            <v>0.99962315420800796</v>
          </cell>
        </row>
        <row r="924">
          <cell r="A924" t="str">
            <v>JPY_TONA_EOD</v>
          </cell>
          <cell r="F924">
            <v>0.99957713057013797</v>
          </cell>
        </row>
        <row r="925">
          <cell r="A925" t="str">
            <v>JPY_TONA_EOD</v>
          </cell>
          <cell r="F925">
            <v>0.99955025529509101</v>
          </cell>
        </row>
        <row r="926">
          <cell r="A926" t="str">
            <v>JPY_TONA_EOD</v>
          </cell>
          <cell r="F926">
            <v>0.99951880501072499</v>
          </cell>
        </row>
        <row r="927">
          <cell r="A927" t="str">
            <v>JPY_TONA_EOD</v>
          </cell>
          <cell r="F927">
            <v>0.99946799196752401</v>
          </cell>
        </row>
        <row r="928">
          <cell r="A928" t="str">
            <v>JPY_TONA_EOD</v>
          </cell>
          <cell r="F928">
            <v>0.99926643230856105</v>
          </cell>
        </row>
        <row r="929">
          <cell r="A929" t="str">
            <v>JPY_TONA_EOD</v>
          </cell>
          <cell r="F929">
            <v>0.99910260369325099</v>
          </cell>
        </row>
        <row r="930">
          <cell r="A930" t="str">
            <v>JPY_TONA_EOD</v>
          </cell>
          <cell r="F930">
            <v>0.99858237386908699</v>
          </cell>
        </row>
        <row r="931">
          <cell r="A931" t="str">
            <v>JPY_TONA_EOD</v>
          </cell>
          <cell r="F931">
            <v>0.997205706657049</v>
          </cell>
        </row>
        <row r="932">
          <cell r="A932" t="str">
            <v>JPY_TONA_EOD</v>
          </cell>
          <cell r="F932">
            <v>0.994552814328303</v>
          </cell>
        </row>
        <row r="933">
          <cell r="A933" t="str">
            <v>JPY_TONA_EOD</v>
          </cell>
          <cell r="F933">
            <v>0.99046944975206797</v>
          </cell>
        </row>
        <row r="934">
          <cell r="A934" t="str">
            <v>JPY_TONA_EOD</v>
          </cell>
          <cell r="F934">
            <v>0.98493801593447095</v>
          </cell>
        </row>
        <row r="935">
          <cell r="A935" t="str">
            <v>JPY_TONA_EOD</v>
          </cell>
          <cell r="F935">
            <v>0.97796512950727399</v>
          </cell>
        </row>
        <row r="936">
          <cell r="A936" t="str">
            <v>JPY_TONA_EOD</v>
          </cell>
          <cell r="F936">
            <v>0.96973555079077201</v>
          </cell>
        </row>
        <row r="937">
          <cell r="A937" t="str">
            <v>JPY_TONA_EOD</v>
          </cell>
          <cell r="F937">
            <v>0.96001151712003496</v>
          </cell>
        </row>
        <row r="938">
          <cell r="A938" t="str">
            <v>JPY_TONA_EOD</v>
          </cell>
          <cell r="F938">
            <v>0.93650565927404605</v>
          </cell>
        </row>
        <row r="939">
          <cell r="A939" t="str">
            <v>JPY_TONA_EOD</v>
          </cell>
          <cell r="F939">
            <v>0.89089383071398898</v>
          </cell>
        </row>
        <row r="940">
          <cell r="A940" t="str">
            <v>JPY_TONA_EOD</v>
          </cell>
          <cell r="F940">
            <v>0.80771099503876698</v>
          </cell>
        </row>
        <row r="941">
          <cell r="A941" t="str">
            <v>JPY_TONA_EOD</v>
          </cell>
          <cell r="F941">
            <v>0.73440828933536095</v>
          </cell>
        </row>
        <row r="942">
          <cell r="A942" t="str">
            <v>JPY_TONA_EOD</v>
          </cell>
          <cell r="F942">
            <v>0.671214411689526</v>
          </cell>
        </row>
        <row r="943">
          <cell r="A943" t="str">
            <v>JPY_TONA_EOD</v>
          </cell>
          <cell r="F943">
            <v>0.55384009046458305</v>
          </cell>
        </row>
        <row r="944">
          <cell r="A944" t="str">
            <v>MXN_TIIE_EOD</v>
          </cell>
          <cell r="F944">
            <v>0.99181049096276397</v>
          </cell>
        </row>
        <row r="945">
          <cell r="A945" t="str">
            <v>MXN_TIIE_EOD</v>
          </cell>
          <cell r="F945">
            <v>0.98317438281556702</v>
          </cell>
        </row>
        <row r="946">
          <cell r="A946" t="str">
            <v>MXN_TIIE_EOD</v>
          </cell>
          <cell r="F946">
            <v>0.97395655531992498</v>
          </cell>
        </row>
        <row r="947">
          <cell r="A947" t="str">
            <v>MXN_TIIE_EOD</v>
          </cell>
          <cell r="F947">
            <v>0.96107528805734299</v>
          </cell>
        </row>
        <row r="948">
          <cell r="A948" t="str">
            <v>MXN_TIIE_EOD</v>
          </cell>
          <cell r="F948">
            <v>0.91459297716435195</v>
          </cell>
        </row>
        <row r="949">
          <cell r="A949" t="str">
            <v>MXN_TIIE_EOD</v>
          </cell>
          <cell r="F949">
            <v>0.86314630143989501</v>
          </cell>
        </row>
        <row r="950">
          <cell r="A950" t="str">
            <v>MXN_TIIE_EOD</v>
          </cell>
          <cell r="F950">
            <v>0.80919947670360304</v>
          </cell>
        </row>
        <row r="951">
          <cell r="A951" t="str">
            <v>MXN_TIIE_EOD</v>
          </cell>
          <cell r="F951">
            <v>0.754525991703204</v>
          </cell>
        </row>
        <row r="952">
          <cell r="A952" t="str">
            <v>MXN_TIIE_EOD</v>
          </cell>
          <cell r="F952">
            <v>0.64863177594403099</v>
          </cell>
        </row>
        <row r="953">
          <cell r="A953" t="str">
            <v>MXN_TIIE_EOD</v>
          </cell>
          <cell r="F953">
            <v>0.51423738330672597</v>
          </cell>
        </row>
        <row r="954">
          <cell r="A954" t="str">
            <v>MXN_TIIE_EOD</v>
          </cell>
          <cell r="F954">
            <v>0.33836067491002397</v>
          </cell>
        </row>
        <row r="955">
          <cell r="A955" t="str">
            <v>MXN_TIIE_EOD</v>
          </cell>
          <cell r="F955">
            <v>0.221780812775624</v>
          </cell>
        </row>
        <row r="956">
          <cell r="A956" t="str">
            <v>MXN_TIIE_EOD</v>
          </cell>
          <cell r="F956">
            <v>9.5899661678261999E-2</v>
          </cell>
        </row>
        <row r="957">
          <cell r="A957" t="str">
            <v>MXN_USDMXNBASIS_EOD</v>
          </cell>
          <cell r="F957">
            <v>0.99966523582413103</v>
          </cell>
        </row>
        <row r="958">
          <cell r="A958" t="str">
            <v>MXN_USDMXNBASIS_EOD</v>
          </cell>
          <cell r="F958">
            <v>0.99714948893031297</v>
          </cell>
        </row>
        <row r="959">
          <cell r="A959" t="str">
            <v>MXN_USDMXNBASIS_EOD</v>
          </cell>
          <cell r="F959">
            <v>0.99477154182837302</v>
          </cell>
        </row>
        <row r="960">
          <cell r="A960" t="str">
            <v>MXN_USDMXNBASIS_EOD</v>
          </cell>
          <cell r="F960">
            <v>0.99231096278829201</v>
          </cell>
        </row>
        <row r="961">
          <cell r="A961" t="str">
            <v>MXN_USDMXNBASIS_EOD</v>
          </cell>
          <cell r="F961">
            <v>0.98427664799486703</v>
          </cell>
        </row>
        <row r="962">
          <cell r="A962" t="str">
            <v>MXN_USDMXNBASIS_EOD</v>
          </cell>
          <cell r="F962">
            <v>0.97540456279232501</v>
          </cell>
        </row>
        <row r="963">
          <cell r="A963" t="str">
            <v>MXN_USDMXNBASIS_EOD</v>
          </cell>
          <cell r="F963">
            <v>0.96597648491507004</v>
          </cell>
        </row>
        <row r="964">
          <cell r="A964" t="str">
            <v>MXN_USDMXNBASIS_EOD</v>
          </cell>
          <cell r="F964">
            <v>0.94659073461719001</v>
          </cell>
        </row>
        <row r="965">
          <cell r="A965" t="str">
            <v>MXN_USDMXNBASIS_EOD</v>
          </cell>
          <cell r="F965">
            <v>0.92727981409079696</v>
          </cell>
        </row>
        <row r="966">
          <cell r="A966" t="str">
            <v>MXN_USDMXNBASIS_EOD</v>
          </cell>
          <cell r="F966">
            <v>0.88435459711505504</v>
          </cell>
        </row>
        <row r="967">
          <cell r="A967" t="str">
            <v>MXN_USDMXNBASIS_EOD</v>
          </cell>
          <cell r="F967">
            <v>0.84000357583673402</v>
          </cell>
        </row>
        <row r="968">
          <cell r="A968" t="str">
            <v>MXN_USDMXNBASIS_EOD</v>
          </cell>
          <cell r="F968">
            <v>0.79571830626968998</v>
          </cell>
        </row>
        <row r="969">
          <cell r="A969" t="str">
            <v>MXN_USDMXNBASIS_EOD</v>
          </cell>
          <cell r="F969">
            <v>0.70540856842083899</v>
          </cell>
        </row>
        <row r="970">
          <cell r="A970" t="str">
            <v>MXN_USDMXNBASIS_EOD</v>
          </cell>
          <cell r="F970">
            <v>0.58473979041824198</v>
          </cell>
        </row>
        <row r="971">
          <cell r="A971" t="str">
            <v>MXN_USDMXNBASIS_EOD</v>
          </cell>
          <cell r="F971">
            <v>0.41696885275800599</v>
          </cell>
        </row>
        <row r="972">
          <cell r="A972" t="str">
            <v>MXN_USDMXNBASIS_EOD</v>
          </cell>
          <cell r="F972">
            <v>0.30201380426078001</v>
          </cell>
        </row>
        <row r="973">
          <cell r="A973" t="str">
            <v>MXN_USDMXNBASIS_EOD</v>
          </cell>
          <cell r="F973">
            <v>0.16854773369223899</v>
          </cell>
        </row>
        <row r="974">
          <cell r="A974" t="str">
            <v>NOK_NIBOR_3M_EOD</v>
          </cell>
          <cell r="F974">
            <v>0.996935153973184</v>
          </cell>
        </row>
        <row r="975">
          <cell r="A975" t="str">
            <v>NOK_NIBOR_3M_EOD</v>
          </cell>
          <cell r="F975">
            <v>0.99468481772380801</v>
          </cell>
        </row>
        <row r="976">
          <cell r="A976" t="str">
            <v>NOK_NIBOR_3M_EOD</v>
          </cell>
          <cell r="F976">
            <v>0.99251465685680595</v>
          </cell>
        </row>
        <row r="977">
          <cell r="A977" t="str">
            <v>NOK_NIBOR_3M_EOD</v>
          </cell>
          <cell r="F977">
            <v>0.99020994321403499</v>
          </cell>
        </row>
        <row r="978">
          <cell r="A978" t="str">
            <v>NOK_NIBOR_3M_EOD</v>
          </cell>
          <cell r="F978">
            <v>0.988037084991222</v>
          </cell>
        </row>
        <row r="979">
          <cell r="A979" t="str">
            <v>NOK_NIBOR_3M_EOD</v>
          </cell>
          <cell r="F979">
            <v>0.98083485255679403</v>
          </cell>
        </row>
        <row r="980">
          <cell r="A980" t="str">
            <v>NOK_NIBOR_3M_EOD</v>
          </cell>
          <cell r="F980">
            <v>0.968820548292329</v>
          </cell>
        </row>
        <row r="981">
          <cell r="A981" t="str">
            <v>NOK_NIBOR_3M_EOD</v>
          </cell>
          <cell r="F981">
            <v>0.95341506824710998</v>
          </cell>
        </row>
        <row r="982">
          <cell r="A982" t="str">
            <v>NOK_NIBOR_3M_EOD</v>
          </cell>
          <cell r="F982">
            <v>0.93477241079668605</v>
          </cell>
        </row>
        <row r="983">
          <cell r="A983" t="str">
            <v>NOK_NIBOR_3M_EOD</v>
          </cell>
          <cell r="F983">
            <v>0.91348603035287301</v>
          </cell>
        </row>
        <row r="984">
          <cell r="A984" t="str">
            <v>NOK_NIBOR_3M_EOD</v>
          </cell>
          <cell r="F984">
            <v>0.89103775457376699</v>
          </cell>
        </row>
        <row r="985">
          <cell r="A985" t="str">
            <v>NOK_NIBOR_3M_EOD</v>
          </cell>
          <cell r="F985">
            <v>0.86775465008375696</v>
          </cell>
        </row>
        <row r="986">
          <cell r="A986" t="str">
            <v>NOK_NIBOR_3M_EOD</v>
          </cell>
          <cell r="F986">
            <v>0.84385771682035604</v>
          </cell>
        </row>
        <row r="987">
          <cell r="A987" t="str">
            <v>NOK_NIBOR_3M_EOD</v>
          </cell>
          <cell r="F987">
            <v>0.82122234694558305</v>
          </cell>
        </row>
        <row r="988">
          <cell r="A988" t="str">
            <v>NOK_NIBOR_3M_EOD</v>
          </cell>
          <cell r="F988">
            <v>0.77831658971253403</v>
          </cell>
        </row>
        <row r="989">
          <cell r="A989" t="str">
            <v>NOK_NIBOR_3M_EOD</v>
          </cell>
          <cell r="F989">
            <v>0.72161222922519197</v>
          </cell>
        </row>
        <row r="990">
          <cell r="A990" t="str">
            <v>NOK_NIBOR_3M_EOD</v>
          </cell>
          <cell r="F990">
            <v>0.63832464266405897</v>
          </cell>
        </row>
        <row r="991">
          <cell r="A991" t="str">
            <v>NOK_NIBOR_3M_EOD</v>
          </cell>
          <cell r="F991">
            <v>0.56933666777206904</v>
          </cell>
        </row>
        <row r="992">
          <cell r="A992" t="str">
            <v>NOK_NIBOR_3M_EOD</v>
          </cell>
          <cell r="F992">
            <v>0.51080520228513404</v>
          </cell>
        </row>
        <row r="993">
          <cell r="A993" t="str">
            <v>NOK_NIBOR_6M_EOD</v>
          </cell>
          <cell r="F993">
            <v>0.99385336291809401</v>
          </cell>
        </row>
        <row r="994">
          <cell r="A994" t="str">
            <v>NOK_NIBOR_6M_EOD</v>
          </cell>
          <cell r="F994">
            <v>0.98902607794282305</v>
          </cell>
        </row>
        <row r="995">
          <cell r="A995" t="str">
            <v>NOK_NIBOR_6M_EOD</v>
          </cell>
          <cell r="F995">
            <v>0.97931043649417104</v>
          </cell>
        </row>
        <row r="996">
          <cell r="A996" t="str">
            <v>NOK_NIBOR_6M_EOD</v>
          </cell>
          <cell r="F996">
            <v>0.96673931909896305</v>
          </cell>
        </row>
        <row r="997">
          <cell r="A997" t="str">
            <v>NOK_NIBOR_6M_EOD</v>
          </cell>
          <cell r="F997">
            <v>0.95081994268583103</v>
          </cell>
        </row>
        <row r="998">
          <cell r="A998" t="str">
            <v>NOK_NIBOR_6M_EOD</v>
          </cell>
          <cell r="F998">
            <v>0.93168266172206704</v>
          </cell>
        </row>
        <row r="999">
          <cell r="A999" t="str">
            <v>NOK_NIBOR_6M_EOD</v>
          </cell>
          <cell r="F999">
            <v>0.909875304561091</v>
          </cell>
        </row>
        <row r="1000">
          <cell r="A1000" t="str">
            <v>NOK_NIBOR_6M_EOD</v>
          </cell>
          <cell r="F1000">
            <v>0.88693075512084196</v>
          </cell>
        </row>
        <row r="1001">
          <cell r="A1001" t="str">
            <v>NOK_NIBOR_6M_EOD</v>
          </cell>
          <cell r="F1001">
            <v>0.86318312406278397</v>
          </cell>
        </row>
        <row r="1002">
          <cell r="A1002" t="str">
            <v>NOK_NIBOR_6M_EOD</v>
          </cell>
          <cell r="F1002">
            <v>0.83890345999194105</v>
          </cell>
        </row>
        <row r="1003">
          <cell r="A1003" t="str">
            <v>NOK_NIBOR_6M_EOD</v>
          </cell>
          <cell r="F1003">
            <v>0.815912736118653</v>
          </cell>
        </row>
        <row r="1004">
          <cell r="A1004" t="str">
            <v>NOK_NIBOR_6M_EOD</v>
          </cell>
          <cell r="F1004">
            <v>0.772385412368223</v>
          </cell>
        </row>
        <row r="1005">
          <cell r="A1005" t="str">
            <v>NOK_NIBOR_6M_EOD</v>
          </cell>
          <cell r="F1005">
            <v>0.714864495650124</v>
          </cell>
        </row>
        <row r="1006">
          <cell r="A1006" t="str">
            <v>NOK_NIBOR_6M_EOD</v>
          </cell>
          <cell r="F1006">
            <v>0.63059371628626404</v>
          </cell>
        </row>
        <row r="1007">
          <cell r="A1007" t="str">
            <v>NOK_NIBOR_6M_EOD</v>
          </cell>
          <cell r="F1007">
            <v>0.56080143022663997</v>
          </cell>
        </row>
        <row r="1008">
          <cell r="A1008" t="str">
            <v>NOK_NIBOR_6M_EOD</v>
          </cell>
          <cell r="F1008">
            <v>0.50171392869055298</v>
          </cell>
        </row>
        <row r="1009">
          <cell r="A1009" t="str">
            <v>NOK_NIBOR_EOD</v>
          </cell>
          <cell r="F1009">
            <v>0.99997222299380595</v>
          </cell>
        </row>
        <row r="1010">
          <cell r="A1010" t="str">
            <v>NOK_NIBOR_EOD</v>
          </cell>
          <cell r="F1010">
            <v>0.99994444675917404</v>
          </cell>
        </row>
        <row r="1011">
          <cell r="A1011" t="str">
            <v>NOK_NIBOR_EOD</v>
          </cell>
          <cell r="F1011">
            <v>0.99971506769086504</v>
          </cell>
        </row>
        <row r="1012">
          <cell r="A1012" t="str">
            <v>NOK_NIBOR_EOD</v>
          </cell>
          <cell r="F1012">
            <v>0.998970450569868</v>
          </cell>
        </row>
        <row r="1013">
          <cell r="A1013" t="str">
            <v>NOK_NIBOR_EOD</v>
          </cell>
          <cell r="F1013">
            <v>0.99794910296940298</v>
          </cell>
        </row>
        <row r="1014">
          <cell r="A1014" t="str">
            <v>NOK_NIBOR_EOD</v>
          </cell>
          <cell r="F1014">
            <v>0.99694557907146097</v>
          </cell>
        </row>
        <row r="1015">
          <cell r="A1015" t="str">
            <v>NOK_NIBOR_EOD</v>
          </cell>
          <cell r="F1015">
            <v>0.99469521928998395</v>
          </cell>
        </row>
        <row r="1016">
          <cell r="A1016" t="str">
            <v>NOK_NIBOR_EOD</v>
          </cell>
          <cell r="F1016">
            <v>0.99252503572928696</v>
          </cell>
        </row>
        <row r="1017">
          <cell r="A1017" t="str">
            <v>NOK_NIBOR_EOD</v>
          </cell>
          <cell r="F1017">
            <v>0.99022029798578304</v>
          </cell>
        </row>
        <row r="1018">
          <cell r="A1018" t="str">
            <v>NOK_NIBOR_EOD</v>
          </cell>
          <cell r="F1018">
            <v>0.98804741704107202</v>
          </cell>
        </row>
        <row r="1019">
          <cell r="A1019" t="str">
            <v>NOK_NIBOR_EOD</v>
          </cell>
          <cell r="F1019">
            <v>0.97930485289535096</v>
          </cell>
        </row>
        <row r="1020">
          <cell r="A1020" t="str">
            <v>NOK_NIBOR_EOD</v>
          </cell>
          <cell r="F1020">
            <v>0.96672745992617004</v>
          </cell>
        </row>
        <row r="1021">
          <cell r="A1021" t="str">
            <v>NOK_NIBOR_EOD</v>
          </cell>
          <cell r="F1021">
            <v>0.95080269271189199</v>
          </cell>
        </row>
        <row r="1022">
          <cell r="A1022" t="str">
            <v>NOK_NIBOR_EOD</v>
          </cell>
          <cell r="F1022">
            <v>0.93166594361740696</v>
          </cell>
        </row>
        <row r="1023">
          <cell r="A1023" t="str">
            <v>NOK_NIBOR_EOD</v>
          </cell>
          <cell r="F1023">
            <v>0.90985892056861595</v>
          </cell>
        </row>
        <row r="1024">
          <cell r="A1024" t="str">
            <v>NOK_NIBOR_EOD</v>
          </cell>
          <cell r="F1024">
            <v>0.88691480055758198</v>
          </cell>
        </row>
        <row r="1025">
          <cell r="A1025" t="str">
            <v>NOK_NIBOR_EOD</v>
          </cell>
          <cell r="F1025">
            <v>0.86316759283593603</v>
          </cell>
        </row>
        <row r="1026">
          <cell r="A1026" t="str">
            <v>NOK_NIBOR_EOD</v>
          </cell>
          <cell r="F1026">
            <v>0.83888881016794503</v>
          </cell>
        </row>
        <row r="1027">
          <cell r="A1027" t="str">
            <v>NOK_NIBOR_EOD</v>
          </cell>
          <cell r="F1027">
            <v>0.81589810498944504</v>
          </cell>
        </row>
        <row r="1028">
          <cell r="A1028" t="str">
            <v>NOK_NIBOR_EOD</v>
          </cell>
          <cell r="F1028">
            <v>0.772371565821526</v>
          </cell>
        </row>
        <row r="1029">
          <cell r="A1029" t="str">
            <v>NOK_NIBOR_EOD</v>
          </cell>
          <cell r="F1029">
            <v>0.71485091464085904</v>
          </cell>
        </row>
        <row r="1030">
          <cell r="A1030" t="str">
            <v>NOK_NIBOR_EOD</v>
          </cell>
          <cell r="F1030">
            <v>0.63058118603477098</v>
          </cell>
        </row>
        <row r="1031">
          <cell r="A1031" t="str">
            <v>NOK_NIBOR_EOD</v>
          </cell>
          <cell r="F1031">
            <v>0.56079021877348001</v>
          </cell>
        </row>
        <row r="1032">
          <cell r="A1032" t="str">
            <v>NOK_NIBOR_EOD</v>
          </cell>
          <cell r="F1032">
            <v>0.501703564737217</v>
          </cell>
        </row>
        <row r="1033">
          <cell r="A1033" t="str">
            <v>NZD_BKBM_EOD</v>
          </cell>
          <cell r="F1033">
            <v>0.99992466321030604</v>
          </cell>
        </row>
        <row r="1034">
          <cell r="A1034" t="str">
            <v>NZD_BKBM_EOD</v>
          </cell>
          <cell r="F1034">
            <v>0.99946891705964602</v>
          </cell>
        </row>
        <row r="1035">
          <cell r="A1035" t="str">
            <v>NZD_BKBM_EOD</v>
          </cell>
          <cell r="F1035">
            <v>0.99766300856896895</v>
          </cell>
        </row>
        <row r="1036">
          <cell r="A1036" t="str">
            <v>NZD_BKBM_EOD</v>
          </cell>
          <cell r="F1036">
            <v>0.99513908636416804</v>
          </cell>
        </row>
        <row r="1037">
          <cell r="A1037" t="str">
            <v>NZD_BKBM_EOD</v>
          </cell>
          <cell r="F1037">
            <v>0.99294465217692895</v>
          </cell>
        </row>
        <row r="1038">
          <cell r="A1038" t="str">
            <v>NZD_BKBM_EOD</v>
          </cell>
          <cell r="F1038">
            <v>0.98632760776912698</v>
          </cell>
        </row>
        <row r="1039">
          <cell r="A1039" t="str">
            <v>NZD_BKBM_EOD</v>
          </cell>
          <cell r="F1039">
            <v>0.973652952665919</v>
          </cell>
        </row>
        <row r="1040">
          <cell r="A1040" t="str">
            <v>NZD_BKBM_EOD</v>
          </cell>
          <cell r="F1040">
            <v>0.94755090120995</v>
          </cell>
        </row>
        <row r="1041">
          <cell r="A1041" t="str">
            <v>NZD_BKBM_EOD</v>
          </cell>
          <cell r="F1041">
            <v>0.91967607946298302</v>
          </cell>
        </row>
        <row r="1042">
          <cell r="A1042" t="str">
            <v>NZD_BKBM_EOD</v>
          </cell>
          <cell r="F1042">
            <v>0.88929338826858295</v>
          </cell>
        </row>
        <row r="1043">
          <cell r="A1043" t="str">
            <v>NZD_BKBM_EOD</v>
          </cell>
          <cell r="F1043">
            <v>0.85753067923919701</v>
          </cell>
        </row>
        <row r="1044">
          <cell r="A1044" t="str">
            <v>NZD_BKBM_EOD</v>
          </cell>
          <cell r="F1044">
            <v>0.79131910768441505</v>
          </cell>
        </row>
        <row r="1045">
          <cell r="A1045" t="str">
            <v>NZD_BKBM_EOD</v>
          </cell>
          <cell r="F1045">
            <v>0.69511055894109097</v>
          </cell>
        </row>
        <row r="1046">
          <cell r="A1046" t="str">
            <v>NZD_BKBM_EOD</v>
          </cell>
          <cell r="F1046">
            <v>0.63485309046167504</v>
          </cell>
        </row>
        <row r="1047">
          <cell r="A1047" t="str">
            <v>NZD_BKBM_EOD</v>
          </cell>
          <cell r="F1047">
            <v>0.55319788717111396</v>
          </cell>
        </row>
        <row r="1048">
          <cell r="A1048" t="str">
            <v>NZD_BKBM_EOD</v>
          </cell>
          <cell r="F1048">
            <v>0.44107431272630998</v>
          </cell>
        </row>
        <row r="1049">
          <cell r="A1049" t="str">
            <v>PLN_WIBOR_3M_EOD</v>
          </cell>
          <cell r="F1049">
            <v>0.99563645201795903</v>
          </cell>
        </row>
        <row r="1050">
          <cell r="A1050" t="str">
            <v>PLN_WIBOR_3M_EOD</v>
          </cell>
          <cell r="F1050">
            <v>0.99150209202751105</v>
          </cell>
        </row>
        <row r="1051">
          <cell r="A1051" t="str">
            <v>PLN_WIBOR_3M_EOD</v>
          </cell>
          <cell r="F1051">
            <v>0.98753346774222905</v>
          </cell>
        </row>
        <row r="1052">
          <cell r="A1052" t="str">
            <v>PLN_WIBOR_3M_EOD</v>
          </cell>
          <cell r="F1052">
            <v>0.983606989484617</v>
          </cell>
        </row>
        <row r="1053">
          <cell r="A1053" t="str">
            <v>PLN_WIBOR_3M_EOD</v>
          </cell>
          <cell r="F1053">
            <v>0.96681161269222005</v>
          </cell>
        </row>
        <row r="1054">
          <cell r="A1054" t="str">
            <v>PLN_WIBOR_3M_EOD</v>
          </cell>
          <cell r="F1054">
            <v>0.94720244564630396</v>
          </cell>
        </row>
        <row r="1055">
          <cell r="A1055" t="str">
            <v>PLN_WIBOR_3M_EOD</v>
          </cell>
          <cell r="F1055">
            <v>0.92505658599651996</v>
          </cell>
        </row>
        <row r="1056">
          <cell r="A1056" t="str">
            <v>PLN_WIBOR_3M_EOD</v>
          </cell>
          <cell r="F1056">
            <v>0.900974575807161</v>
          </cell>
        </row>
        <row r="1057">
          <cell r="A1057" t="str">
            <v>PLN_WIBOR_3M_EOD</v>
          </cell>
          <cell r="F1057">
            <v>0.87561354395383195</v>
          </cell>
        </row>
        <row r="1058">
          <cell r="A1058" t="str">
            <v>PLN_WIBOR_3M_EOD</v>
          </cell>
          <cell r="F1058">
            <v>0.84967305562089701</v>
          </cell>
        </row>
        <row r="1059">
          <cell r="A1059" t="str">
            <v>PLN_WIBOR_3M_EOD</v>
          </cell>
          <cell r="F1059">
            <v>0.82386226881883096</v>
          </cell>
        </row>
        <row r="1060">
          <cell r="A1060" t="str">
            <v>PLN_WIBOR_3M_EOD</v>
          </cell>
          <cell r="F1060">
            <v>0.79861713584319605</v>
          </cell>
        </row>
        <row r="1061">
          <cell r="A1061" t="str">
            <v>PLN_WIBOR_3M_EOD</v>
          </cell>
          <cell r="F1061">
            <v>0.77363633979762003</v>
          </cell>
        </row>
        <row r="1062">
          <cell r="A1062" t="str">
            <v>PLN_WIBOR_3M_EOD</v>
          </cell>
          <cell r="F1062">
            <v>0.72756604134070202</v>
          </cell>
        </row>
        <row r="1063">
          <cell r="A1063" t="str">
            <v>PLN_WIBOR_3M_EOD</v>
          </cell>
          <cell r="F1063">
            <v>0.66321027011548594</v>
          </cell>
        </row>
        <row r="1064">
          <cell r="A1064" t="str">
            <v>PLN_WIBOR_3M_EOD</v>
          </cell>
          <cell r="F1064">
            <v>0.57402894880234201</v>
          </cell>
        </row>
        <row r="1065">
          <cell r="A1065" t="str">
            <v>PLN_WIBOR_3M_EOD</v>
          </cell>
          <cell r="F1065">
            <v>0.50713767450634295</v>
          </cell>
        </row>
        <row r="1066">
          <cell r="A1066" t="str">
            <v>PLN_WIBOR_3M_EOD</v>
          </cell>
          <cell r="F1066">
            <v>0.45275511958645398</v>
          </cell>
        </row>
        <row r="1067">
          <cell r="A1067" t="str">
            <v>PLN_WIBOR_6M_EOD</v>
          </cell>
          <cell r="F1067">
            <v>0.99100718579387304</v>
          </cell>
        </row>
        <row r="1068">
          <cell r="A1068" t="str">
            <v>PLN_WIBOR_6M_EOD</v>
          </cell>
          <cell r="F1068">
            <v>0.98286298598092303</v>
          </cell>
        </row>
        <row r="1069">
          <cell r="A1069" t="str">
            <v>PLN_WIBOR_6M_EOD</v>
          </cell>
          <cell r="F1069">
            <v>0.97495821177811304</v>
          </cell>
        </row>
        <row r="1070">
          <cell r="A1070" t="str">
            <v>PLN_WIBOR_6M_EOD</v>
          </cell>
          <cell r="F1070">
            <v>0.96638293325759606</v>
          </cell>
        </row>
        <row r="1071">
          <cell r="A1071" t="str">
            <v>PLN_WIBOR_6M_EOD</v>
          </cell>
          <cell r="F1071">
            <v>0.94695696220774395</v>
          </cell>
        </row>
        <row r="1072">
          <cell r="A1072" t="str">
            <v>PLN_WIBOR_6M_EOD</v>
          </cell>
          <cell r="F1072">
            <v>0.92501447707511197</v>
          </cell>
        </row>
        <row r="1073">
          <cell r="A1073" t="str">
            <v>PLN_WIBOR_6M_EOD</v>
          </cell>
          <cell r="F1073">
            <v>0.901118359495101</v>
          </cell>
        </row>
        <row r="1074">
          <cell r="A1074" t="str">
            <v>PLN_WIBOR_6M_EOD</v>
          </cell>
          <cell r="F1074">
            <v>0.87586065784970502</v>
          </cell>
        </row>
        <row r="1075">
          <cell r="A1075" t="str">
            <v>PLN_WIBOR_6M_EOD</v>
          </cell>
          <cell r="F1075">
            <v>0.84993351481408197</v>
          </cell>
        </row>
        <row r="1076">
          <cell r="A1076" t="str">
            <v>PLN_WIBOR_6M_EOD</v>
          </cell>
          <cell r="F1076">
            <v>0.82399265754699602</v>
          </cell>
        </row>
        <row r="1077">
          <cell r="A1077" t="str">
            <v>PLN_WIBOR_6M_EOD</v>
          </cell>
          <cell r="F1077">
            <v>0.79878632473495503</v>
          </cell>
        </row>
        <row r="1078">
          <cell r="A1078" t="str">
            <v>PLN_WIBOR_6M_EOD</v>
          </cell>
          <cell r="F1078">
            <v>0.77427559144356595</v>
          </cell>
        </row>
        <row r="1079">
          <cell r="A1079" t="str">
            <v>PLN_WIBOR_6M_EOD</v>
          </cell>
          <cell r="F1079">
            <v>0.72816846145167702</v>
          </cell>
        </row>
        <row r="1080">
          <cell r="A1080" t="str">
            <v>PLN_WIBOR_6M_EOD</v>
          </cell>
          <cell r="F1080">
            <v>0.66390721558713295</v>
          </cell>
        </row>
        <row r="1081">
          <cell r="A1081" t="str">
            <v>PLN_WIBOR_6M_EOD</v>
          </cell>
          <cell r="F1081">
            <v>0.57480391239197204</v>
          </cell>
        </row>
        <row r="1082">
          <cell r="A1082" t="str">
            <v>PLN_WIBOR_6M_EOD</v>
          </cell>
          <cell r="F1082">
            <v>0.50808088858806599</v>
          </cell>
        </row>
        <row r="1083">
          <cell r="A1083" t="str">
            <v>PLN_WIBOR_6M_EOD</v>
          </cell>
          <cell r="F1083">
            <v>0.45374337513354202</v>
          </cell>
        </row>
        <row r="1084">
          <cell r="A1084" t="str">
            <v>PLN_WIBOR_EOD</v>
          </cell>
          <cell r="F1084">
            <v>0.99995876882336798</v>
          </cell>
        </row>
        <row r="1085">
          <cell r="A1085" t="str">
            <v>PLN_WIBOR_EOD</v>
          </cell>
          <cell r="F1085">
            <v>0.99991753934674499</v>
          </cell>
        </row>
        <row r="1086">
          <cell r="A1086" t="str">
            <v>PLN_WIBOR_EOD</v>
          </cell>
          <cell r="F1086">
            <v>0.99960506006632499</v>
          </cell>
        </row>
        <row r="1087">
          <cell r="A1087" t="str">
            <v>PLN_WIBOR_EOD</v>
          </cell>
          <cell r="F1087">
            <v>0.99855512714587202</v>
          </cell>
        </row>
        <row r="1088">
          <cell r="A1088" t="str">
            <v>PLN_WIBOR_EOD</v>
          </cell>
          <cell r="F1088">
            <v>0.99709914073607997</v>
          </cell>
        </row>
        <row r="1089">
          <cell r="A1089" t="str">
            <v>PLN_WIBOR_EOD</v>
          </cell>
          <cell r="F1089">
            <v>0.99564798257325604</v>
          </cell>
        </row>
        <row r="1090">
          <cell r="A1090" t="str">
            <v>PLN_WIBOR_EOD</v>
          </cell>
          <cell r="F1090">
            <v>0.99151357470241297</v>
          </cell>
        </row>
        <row r="1091">
          <cell r="A1091" t="str">
            <v>PLN_WIBOR_EOD</v>
          </cell>
          <cell r="F1091">
            <v>0.98754490445613397</v>
          </cell>
        </row>
        <row r="1092">
          <cell r="A1092" t="str">
            <v>PLN_WIBOR_EOD</v>
          </cell>
          <cell r="F1092">
            <v>0.98361838072562302</v>
          </cell>
        </row>
        <row r="1093">
          <cell r="A1093" t="str">
            <v>PLN_WIBOR_EOD</v>
          </cell>
          <cell r="F1093">
            <v>0.96638394903677804</v>
          </cell>
        </row>
        <row r="1094">
          <cell r="A1094" t="str">
            <v>PLN_WIBOR_EOD</v>
          </cell>
          <cell r="F1094">
            <v>0.94695028356542399</v>
          </cell>
        </row>
        <row r="1095">
          <cell r="A1095" t="str">
            <v>PLN_WIBOR_EOD</v>
          </cell>
          <cell r="F1095">
            <v>0.92500366020001101</v>
          </cell>
        </row>
        <row r="1096">
          <cell r="A1096" t="str">
            <v>PLN_WIBOR_EOD</v>
          </cell>
          <cell r="F1096">
            <v>0.90110790982848499</v>
          </cell>
        </row>
        <row r="1097">
          <cell r="A1097" t="str">
            <v>PLN_WIBOR_EOD</v>
          </cell>
          <cell r="F1097">
            <v>0.87585047599033905</v>
          </cell>
        </row>
        <row r="1098">
          <cell r="A1098" t="str">
            <v>PLN_WIBOR_EOD</v>
          </cell>
          <cell r="F1098">
            <v>0.84992364178262203</v>
          </cell>
        </row>
        <row r="1099">
          <cell r="A1099" t="str">
            <v>PLN_WIBOR_EOD</v>
          </cell>
          <cell r="F1099">
            <v>0.82398308220477701</v>
          </cell>
        </row>
        <row r="1100">
          <cell r="A1100" t="str">
            <v>PLN_WIBOR_EOD</v>
          </cell>
          <cell r="F1100">
            <v>0.79877585902105497</v>
          </cell>
        </row>
        <row r="1101">
          <cell r="A1101" t="str">
            <v>PLN_WIBOR_EOD</v>
          </cell>
          <cell r="F1101">
            <v>0.77426518961401003</v>
          </cell>
        </row>
        <row r="1102">
          <cell r="A1102" t="str">
            <v>PLN_WIBOR_EOD</v>
          </cell>
          <cell r="F1102">
            <v>0.72815867559140501</v>
          </cell>
        </row>
        <row r="1103">
          <cell r="A1103" t="str">
            <v>PLN_WIBOR_EOD</v>
          </cell>
          <cell r="F1103">
            <v>0.663896637036965</v>
          </cell>
        </row>
        <row r="1104">
          <cell r="A1104" t="str">
            <v>PLN_WIBOR_EOD</v>
          </cell>
          <cell r="F1104">
            <v>0.57479487978549404</v>
          </cell>
        </row>
        <row r="1105">
          <cell r="A1105" t="str">
            <v>PLN_WIBOR_EOD</v>
          </cell>
          <cell r="F1105">
            <v>0.50807298693763503</v>
          </cell>
        </row>
        <row r="1106">
          <cell r="A1106" t="str">
            <v>PLN_WIBOR_EOD</v>
          </cell>
          <cell r="F1106">
            <v>0.45373608128077098</v>
          </cell>
        </row>
        <row r="1107">
          <cell r="A1107" t="str">
            <v>SEK_STIBOR_3M_EOD</v>
          </cell>
          <cell r="F1107">
            <v>1.0007419608522901</v>
          </cell>
        </row>
        <row r="1108">
          <cell r="A1108" t="str">
            <v>SEK_STIBOR_3M_EOD</v>
          </cell>
          <cell r="F1108">
            <v>1.00152043433989</v>
          </cell>
        </row>
        <row r="1109">
          <cell r="A1109" t="str">
            <v>SEK_STIBOR_3M_EOD</v>
          </cell>
          <cell r="F1109">
            <v>1.00218542612786</v>
          </cell>
        </row>
        <row r="1110">
          <cell r="A1110" t="str">
            <v>SEK_STIBOR_3M_EOD</v>
          </cell>
          <cell r="F1110">
            <v>1.0027313576448</v>
          </cell>
        </row>
        <row r="1111">
          <cell r="A1111" t="str">
            <v>SEK_STIBOR_3M_EOD</v>
          </cell>
          <cell r="F1111">
            <v>1.00303561178037</v>
          </cell>
        </row>
        <row r="1112">
          <cell r="A1112" t="str">
            <v>SEK_STIBOR_3M_EOD</v>
          </cell>
          <cell r="F1112">
            <v>1.00309178492032</v>
          </cell>
        </row>
        <row r="1113">
          <cell r="A1113" t="str">
            <v>SEK_STIBOR_3M_EOD</v>
          </cell>
          <cell r="F1113">
            <v>1.00285973432069</v>
          </cell>
        </row>
        <row r="1114">
          <cell r="A1114" t="str">
            <v>SEK_STIBOR_3M_EOD</v>
          </cell>
          <cell r="F1114">
            <v>1.00235298919837</v>
          </cell>
        </row>
        <row r="1115">
          <cell r="A1115" t="str">
            <v>SEK_STIBOR_3M_EOD</v>
          </cell>
          <cell r="F1115">
            <v>1.0015259883868901</v>
          </cell>
        </row>
        <row r="1116">
          <cell r="A1116" t="str">
            <v>SEK_STIBOR_3M_EOD</v>
          </cell>
          <cell r="F1116">
            <v>0.99975951893857695</v>
          </cell>
        </row>
        <row r="1117">
          <cell r="A1117" t="str">
            <v>SEK_STIBOR_3M_EOD</v>
          </cell>
          <cell r="F1117">
            <v>0.99113752150166001</v>
          </cell>
        </row>
        <row r="1118">
          <cell r="A1118" t="str">
            <v>SEK_STIBOR_3M_EOD</v>
          </cell>
          <cell r="F1118">
            <v>0.97761245531304497</v>
          </cell>
        </row>
        <row r="1119">
          <cell r="A1119" t="str">
            <v>SEK_STIBOR_3M_EOD</v>
          </cell>
          <cell r="F1119">
            <v>0.95996687220157295</v>
          </cell>
        </row>
        <row r="1120">
          <cell r="A1120" t="str">
            <v>SEK_STIBOR_3M_EOD</v>
          </cell>
          <cell r="F1120">
            <v>0.93992686168302297</v>
          </cell>
        </row>
        <row r="1121">
          <cell r="A1121" t="str">
            <v>SEK_STIBOR_3M_EOD</v>
          </cell>
          <cell r="F1121">
            <v>0.918924086647389</v>
          </cell>
        </row>
        <row r="1122">
          <cell r="A1122" t="str">
            <v>SEK_STIBOR_3M_EOD</v>
          </cell>
          <cell r="F1122">
            <v>0.89757333528775296</v>
          </cell>
        </row>
        <row r="1123">
          <cell r="A1123" t="str">
            <v>SEK_STIBOR_3M_EOD</v>
          </cell>
          <cell r="F1123">
            <v>0.87619933898495195</v>
          </cell>
        </row>
        <row r="1124">
          <cell r="A1124" t="str">
            <v>SEK_STIBOR_3M_EOD</v>
          </cell>
          <cell r="F1124">
            <v>0.83234801671255398</v>
          </cell>
        </row>
        <row r="1125">
          <cell r="A1125" t="str">
            <v>SEK_STIBOR_3M_EOD</v>
          </cell>
          <cell r="F1125">
            <v>0.76695824434340698</v>
          </cell>
        </row>
        <row r="1126">
          <cell r="A1126" t="str">
            <v>SEK_STIBOR_3M_EOD</v>
          </cell>
          <cell r="F1126">
            <v>0.67281284572404898</v>
          </cell>
        </row>
        <row r="1127">
          <cell r="A1127" t="str">
            <v>SEK_STIBOR_3M_EOD</v>
          </cell>
          <cell r="F1127">
            <v>0.59571657142809797</v>
          </cell>
        </row>
        <row r="1128">
          <cell r="A1128" t="str">
            <v>SEK_STIBOR_3M_EOD</v>
          </cell>
          <cell r="F1128">
            <v>0.53309894046227002</v>
          </cell>
        </row>
        <row r="1129">
          <cell r="A1129" t="str">
            <v>SEK_STIBOR_6M_EOD</v>
          </cell>
          <cell r="F1129">
            <v>1.0010591144510399</v>
          </cell>
        </row>
        <row r="1130">
          <cell r="A1130" t="str">
            <v>SEK_STIBOR_6M_EOD</v>
          </cell>
          <cell r="F1130">
            <v>1.0020622517364399</v>
          </cell>
        </row>
        <row r="1131">
          <cell r="A1131" t="str">
            <v>SEK_STIBOR_6M_EOD</v>
          </cell>
          <cell r="F1131">
            <v>1.00173117937686</v>
          </cell>
        </row>
        <row r="1132">
          <cell r="A1132" t="str">
            <v>SEK_STIBOR_6M_EOD</v>
          </cell>
          <cell r="F1132">
            <v>0.99684923273989201</v>
          </cell>
        </row>
        <row r="1133">
          <cell r="A1133" t="str">
            <v>SEK_STIBOR_6M_EOD</v>
          </cell>
          <cell r="F1133">
            <v>0.98728969242014297</v>
          </cell>
        </row>
        <row r="1134">
          <cell r="A1134" t="str">
            <v>SEK_STIBOR_6M_EOD</v>
          </cell>
          <cell r="F1134">
            <v>0.97287589352670401</v>
          </cell>
        </row>
        <row r="1135">
          <cell r="A1135" t="str">
            <v>SEK_STIBOR_6M_EOD</v>
          </cell>
          <cell r="F1135">
            <v>0.95440786509453002</v>
          </cell>
        </row>
        <row r="1136">
          <cell r="A1136" t="str">
            <v>SEK_STIBOR_6M_EOD</v>
          </cell>
          <cell r="F1136">
            <v>0.93360794114282597</v>
          </cell>
        </row>
        <row r="1137">
          <cell r="A1137" t="str">
            <v>SEK_STIBOR_6M_EOD</v>
          </cell>
          <cell r="F1137">
            <v>0.91188518094153803</v>
          </cell>
        </row>
        <row r="1138">
          <cell r="A1138" t="str">
            <v>SEK_STIBOR_6M_EOD</v>
          </cell>
          <cell r="F1138">
            <v>0.88988040805971602</v>
          </cell>
        </row>
        <row r="1139">
          <cell r="A1139" t="str">
            <v>SEK_STIBOR_6M_EOD</v>
          </cell>
          <cell r="F1139">
            <v>0.867921682293605</v>
          </cell>
        </row>
        <row r="1140">
          <cell r="A1140" t="str">
            <v>SEK_STIBOR_6M_EOD</v>
          </cell>
          <cell r="F1140">
            <v>0.82323494880393</v>
          </cell>
        </row>
        <row r="1141">
          <cell r="A1141" t="str">
            <v>SEK_STIBOR_6M_EOD</v>
          </cell>
          <cell r="F1141">
            <v>0.75738463952742396</v>
          </cell>
        </row>
        <row r="1142">
          <cell r="A1142" t="str">
            <v>SEK_STIBOR_6M_EOD</v>
          </cell>
          <cell r="F1142">
            <v>0.66315239884382404</v>
          </cell>
        </row>
        <row r="1143">
          <cell r="A1143" t="str">
            <v>SEK_STIBOR_6M_EOD</v>
          </cell>
          <cell r="F1143">
            <v>0.58627084924497397</v>
          </cell>
        </row>
        <row r="1144">
          <cell r="A1144" t="str">
            <v>SEK_STIBOR_6M_EOD</v>
          </cell>
          <cell r="F1144">
            <v>0.52407185755776597</v>
          </cell>
        </row>
        <row r="1145">
          <cell r="A1145" t="str">
            <v>SEK_STIBOR_EOD</v>
          </cell>
          <cell r="F1145">
            <v>1.00000975009506</v>
          </cell>
        </row>
        <row r="1146">
          <cell r="A1146" t="str">
            <v>SEK_STIBOR_EOD</v>
          </cell>
          <cell r="F1146">
            <v>1.0000195002851899</v>
          </cell>
        </row>
        <row r="1147">
          <cell r="A1147" t="str">
            <v>SEK_STIBOR_EOD</v>
          </cell>
          <cell r="F1147">
            <v>1.00008561705654</v>
          </cell>
        </row>
        <row r="1148">
          <cell r="A1148" t="str">
            <v>SEK_STIBOR_EOD</v>
          </cell>
          <cell r="F1148">
            <v>1.0003029194457</v>
          </cell>
        </row>
        <row r="1149">
          <cell r="A1149" t="str">
            <v>SEK_STIBOR_EOD</v>
          </cell>
          <cell r="F1149">
            <v>1.0005976511669099</v>
          </cell>
        </row>
        <row r="1150">
          <cell r="A1150" t="str">
            <v>SEK_STIBOR_EOD</v>
          </cell>
          <cell r="F1150">
            <v>1.0007455133566401</v>
          </cell>
        </row>
        <row r="1151">
          <cell r="A1151" t="str">
            <v>SEK_STIBOR_EOD</v>
          </cell>
          <cell r="F1151">
            <v>1.0015239896077299</v>
          </cell>
        </row>
        <row r="1152">
          <cell r="A1152" t="str">
            <v>SEK_STIBOR_EOD</v>
          </cell>
          <cell r="F1152">
            <v>1.00218898375633</v>
          </cell>
        </row>
        <row r="1153">
          <cell r="A1153" t="str">
            <v>SEK_STIBOR_EOD</v>
          </cell>
          <cell r="F1153">
            <v>1.0027349172112601</v>
          </cell>
        </row>
        <row r="1154">
          <cell r="A1154" t="str">
            <v>SEK_STIBOR_EOD</v>
          </cell>
          <cell r="F1154">
            <v>1.0030391724268899</v>
          </cell>
        </row>
        <row r="1155">
          <cell r="A1155" t="str">
            <v>SEK_STIBOR_EOD</v>
          </cell>
          <cell r="F1155">
            <v>1.0030953457662599</v>
          </cell>
        </row>
        <row r="1156">
          <cell r="A1156" t="str">
            <v>SEK_STIBOR_EOD</v>
          </cell>
          <cell r="F1156">
            <v>1.0028632943428699</v>
          </cell>
        </row>
        <row r="1157">
          <cell r="A1157" t="str">
            <v>SEK_STIBOR_EOD</v>
          </cell>
          <cell r="F1157">
            <v>1.00235654742167</v>
          </cell>
        </row>
        <row r="1158">
          <cell r="A1158" t="str">
            <v>SEK_STIBOR_EOD</v>
          </cell>
          <cell r="F1158">
            <v>1.00152954367445</v>
          </cell>
        </row>
        <row r="1159">
          <cell r="A1159" t="str">
            <v>SEK_STIBOR_EOD</v>
          </cell>
          <cell r="F1159">
            <v>0.99976385092875597</v>
          </cell>
        </row>
        <row r="1160">
          <cell r="A1160" t="str">
            <v>SEK_STIBOR_EOD</v>
          </cell>
          <cell r="F1160">
            <v>0.99113833547631403</v>
          </cell>
        </row>
        <row r="1161">
          <cell r="A1161" t="str">
            <v>SEK_STIBOR_EOD</v>
          </cell>
          <cell r="F1161">
            <v>0.97761326144497296</v>
          </cell>
        </row>
        <row r="1162">
          <cell r="A1162" t="str">
            <v>SEK_STIBOR_EOD</v>
          </cell>
          <cell r="F1162">
            <v>0.95996766258682098</v>
          </cell>
        </row>
        <row r="1163">
          <cell r="A1163" t="str">
            <v>SEK_STIBOR_EOD</v>
          </cell>
          <cell r="F1163">
            <v>0.93992763610021401</v>
          </cell>
        </row>
        <row r="1164">
          <cell r="A1164" t="str">
            <v>SEK_STIBOR_EOD</v>
          </cell>
          <cell r="F1164">
            <v>0.91892484298392896</v>
          </cell>
        </row>
        <row r="1165">
          <cell r="A1165" t="str">
            <v>SEK_STIBOR_EOD</v>
          </cell>
          <cell r="F1165">
            <v>0.89757349240905604</v>
          </cell>
        </row>
        <row r="1166">
          <cell r="A1166" t="str">
            <v>SEK_STIBOR_EOD</v>
          </cell>
          <cell r="F1166">
            <v>0.87619905342204096</v>
          </cell>
        </row>
        <row r="1167">
          <cell r="A1167" t="str">
            <v>SEK_STIBOR_EOD</v>
          </cell>
          <cell r="F1167">
            <v>0.83234774626172503</v>
          </cell>
        </row>
        <row r="1168">
          <cell r="A1168" t="str">
            <v>SEK_STIBOR_EOD</v>
          </cell>
          <cell r="F1168">
            <v>0.76695687562798398</v>
          </cell>
        </row>
        <row r="1169">
          <cell r="A1169" t="str">
            <v>SEK_STIBOR_EOD</v>
          </cell>
          <cell r="F1169">
            <v>0.67281131437581798</v>
          </cell>
        </row>
        <row r="1170">
          <cell r="A1170" t="str">
            <v>SEK_STIBOR_EOD</v>
          </cell>
          <cell r="F1170">
            <v>0.59571515442913403</v>
          </cell>
        </row>
        <row r="1171">
          <cell r="A1171" t="str">
            <v>SEK_STIBOR_EOD</v>
          </cell>
          <cell r="F1171">
            <v>0.53309763453192804</v>
          </cell>
        </row>
        <row r="1172">
          <cell r="A1172" t="str">
            <v>SGD_SOR_3M_EOD</v>
          </cell>
          <cell r="F1172">
            <v>0.99603824557729503</v>
          </cell>
        </row>
        <row r="1173">
          <cell r="A1173" t="str">
            <v>SGD_SOR_3M_EOD</v>
          </cell>
          <cell r="F1173">
            <v>0.99226559740524301</v>
          </cell>
        </row>
        <row r="1174">
          <cell r="A1174" t="str">
            <v>SGD_SOR_3M_EOD</v>
          </cell>
          <cell r="F1174">
            <v>0.98831720248834098</v>
          </cell>
        </row>
        <row r="1175">
          <cell r="A1175" t="str">
            <v>SGD_SOR_3M_EOD</v>
          </cell>
          <cell r="F1175">
            <v>0.98423626232558603</v>
          </cell>
        </row>
        <row r="1176">
          <cell r="A1176" t="str">
            <v>SGD_SOR_3M_EOD</v>
          </cell>
          <cell r="F1176">
            <v>0.96118450321472904</v>
          </cell>
        </row>
        <row r="1177">
          <cell r="A1177" t="str">
            <v>SGD_SOR_3M_EOD</v>
          </cell>
          <cell r="F1177">
            <v>0.93583340892534195</v>
          </cell>
        </row>
        <row r="1178">
          <cell r="A1178" t="str">
            <v>SGD_SOR_3M_EOD</v>
          </cell>
          <cell r="F1178">
            <v>0.90693309632806396</v>
          </cell>
        </row>
        <row r="1179">
          <cell r="A1179" t="str">
            <v>SGD_SOR_3M_EOD</v>
          </cell>
          <cell r="F1179">
            <v>0.87789412512522202</v>
          </cell>
        </row>
        <row r="1180">
          <cell r="A1180" t="str">
            <v>SGD_SOR_3M_EOD</v>
          </cell>
          <cell r="F1180">
            <v>0.81752739023234799</v>
          </cell>
        </row>
        <row r="1181">
          <cell r="A1181" t="str">
            <v>SGD_SOR_3M_EOD</v>
          </cell>
          <cell r="F1181">
            <v>0.73154900763619801</v>
          </cell>
        </row>
        <row r="1182">
          <cell r="A1182" t="str">
            <v>SGD_SOR_3M_EOD</v>
          </cell>
          <cell r="F1182">
            <v>0.67930023256755701</v>
          </cell>
        </row>
        <row r="1183">
          <cell r="A1183" t="str">
            <v>SGD_SOR_3M_EOD</v>
          </cell>
          <cell r="F1183">
            <v>0.609100663309594</v>
          </cell>
        </row>
        <row r="1184">
          <cell r="A1184" t="str">
            <v>SGD_SOR_3M_EOD</v>
          </cell>
          <cell r="F1184">
            <v>0.51227779898191295</v>
          </cell>
        </row>
        <row r="1185">
          <cell r="A1185" t="str">
            <v>SGD_SOR_3M_EOD</v>
          </cell>
          <cell r="F1185">
            <v>0.42874535729260299</v>
          </cell>
        </row>
        <row r="1186">
          <cell r="A1186" t="str">
            <v>SGD_SOR_3M_EOD</v>
          </cell>
          <cell r="F1186">
            <v>0.35647660961642702</v>
          </cell>
        </row>
        <row r="1187">
          <cell r="A1187" t="str">
            <v>SGD_SOR_3M_EOD</v>
          </cell>
          <cell r="F1187">
            <v>0.24085285504617501</v>
          </cell>
        </row>
        <row r="1188">
          <cell r="A1188" t="str">
            <v>SGD_SOR_6M_EOD</v>
          </cell>
          <cell r="F1188">
            <v>0.99141192268342704</v>
          </cell>
        </row>
        <row r="1189">
          <cell r="A1189" t="str">
            <v>SGD_SOR_6M_EOD</v>
          </cell>
          <cell r="F1189">
            <v>0.98263591688452101</v>
          </cell>
        </row>
        <row r="1190">
          <cell r="A1190" t="str">
            <v>SGD_SOR_6M_EOD</v>
          </cell>
          <cell r="F1190">
            <v>0.96053148873171501</v>
          </cell>
        </row>
        <row r="1191">
          <cell r="A1191" t="str">
            <v>SGD_SOR_6M_EOD</v>
          </cell>
          <cell r="F1191">
            <v>0.93501824713128201</v>
          </cell>
        </row>
        <row r="1192">
          <cell r="A1192" t="str">
            <v>SGD_SOR_6M_EOD</v>
          </cell>
          <cell r="F1192">
            <v>0.90643799775197598</v>
          </cell>
        </row>
        <row r="1193">
          <cell r="A1193" t="str">
            <v>SGD_SOR_6M_EOD</v>
          </cell>
          <cell r="F1193">
            <v>0.87728333936791103</v>
          </cell>
        </row>
        <row r="1194">
          <cell r="A1194" t="str">
            <v>SGD_SOR_6M_EOD</v>
          </cell>
          <cell r="F1194">
            <v>0.81671804442748697</v>
          </cell>
        </row>
        <row r="1195">
          <cell r="A1195" t="str">
            <v>SGD_SOR_6M_EOD</v>
          </cell>
          <cell r="F1195">
            <v>0.73050587785570398</v>
          </cell>
        </row>
        <row r="1196">
          <cell r="A1196" t="str">
            <v>SGD_SOR_6M_EOD</v>
          </cell>
          <cell r="F1196">
            <v>0.67861427531182195</v>
          </cell>
        </row>
        <row r="1197">
          <cell r="A1197" t="str">
            <v>SGD_SOR_6M_EOD</v>
          </cell>
          <cell r="F1197">
            <v>0.60830037525507097</v>
          </cell>
        </row>
        <row r="1198">
          <cell r="A1198" t="str">
            <v>SGD_SOR_6M_EOD</v>
          </cell>
          <cell r="F1198">
            <v>0.511363023404106</v>
          </cell>
        </row>
        <row r="1199">
          <cell r="A1199" t="str">
            <v>SGD_SOR_6M_EOD</v>
          </cell>
          <cell r="F1199">
            <v>0.35540867598091602</v>
          </cell>
        </row>
        <row r="1200">
          <cell r="A1200" t="str">
            <v>SGD_SOR_6M_EOD</v>
          </cell>
          <cell r="F1200">
            <v>0.239927068936784</v>
          </cell>
        </row>
        <row r="1201">
          <cell r="A1201" t="str">
            <v>SGD_SOR_EOD</v>
          </cell>
          <cell r="F1201">
            <v>0.99998185183621102</v>
          </cell>
        </row>
        <row r="1202">
          <cell r="A1202" t="str">
            <v>SGD_SOR_EOD</v>
          </cell>
          <cell r="F1202">
            <v>0.99996370400177803</v>
          </cell>
        </row>
        <row r="1203">
          <cell r="A1203" t="str">
            <v>SGD_SOR_EOD</v>
          </cell>
          <cell r="F1203">
            <v>0.99980527377192396</v>
          </cell>
        </row>
        <row r="1204">
          <cell r="A1204" t="str">
            <v>SGD_SOR_EOD</v>
          </cell>
          <cell r="F1204">
            <v>0.99876984294042004</v>
          </cell>
        </row>
        <row r="1205">
          <cell r="A1205" t="str">
            <v>SGD_SOR_EOD</v>
          </cell>
          <cell r="F1205">
            <v>0.99744902297302696</v>
          </cell>
        </row>
        <row r="1206">
          <cell r="A1206" t="str">
            <v>SGD_SOR_EOD</v>
          </cell>
          <cell r="F1206">
            <v>0.99608712394578802</v>
          </cell>
        </row>
        <row r="1207">
          <cell r="A1207" t="str">
            <v>SGD_SOR_EOD</v>
          </cell>
          <cell r="F1207">
            <v>0.99146888605264905</v>
          </cell>
        </row>
        <row r="1208">
          <cell r="A1208" t="str">
            <v>SGD_SOR_EOD</v>
          </cell>
          <cell r="F1208">
            <v>0.98269237601242099</v>
          </cell>
        </row>
        <row r="1209">
          <cell r="A1209" t="str">
            <v>SGD_SOR_EOD</v>
          </cell>
          <cell r="F1209">
            <v>0.96058577000102197</v>
          </cell>
        </row>
        <row r="1210">
          <cell r="A1210" t="str">
            <v>SGD_SOR_EOD</v>
          </cell>
          <cell r="F1210">
            <v>0.93506294073375595</v>
          </cell>
        </row>
        <row r="1211">
          <cell r="A1211" t="str">
            <v>SGD_SOR_EOD</v>
          </cell>
          <cell r="F1211">
            <v>0.90647881574441203</v>
          </cell>
        </row>
        <row r="1212">
          <cell r="A1212" t="str">
            <v>SGD_SOR_EOD</v>
          </cell>
          <cell r="F1212">
            <v>0.87732287188390101</v>
          </cell>
        </row>
        <row r="1213">
          <cell r="A1213" t="str">
            <v>SGD_SOR_EOD</v>
          </cell>
          <cell r="F1213">
            <v>0.81675479101402804</v>
          </cell>
        </row>
        <row r="1214">
          <cell r="A1214" t="str">
            <v>SGD_SOR_EOD</v>
          </cell>
          <cell r="F1214">
            <v>0.730536987978052</v>
          </cell>
        </row>
        <row r="1215">
          <cell r="A1215" t="str">
            <v>SGD_SOR_EOD</v>
          </cell>
          <cell r="F1215">
            <v>0.67864310714238496</v>
          </cell>
        </row>
        <row r="1216">
          <cell r="A1216" t="str">
            <v>SGD_SOR_EOD</v>
          </cell>
          <cell r="F1216">
            <v>0.60832511166329295</v>
          </cell>
        </row>
        <row r="1217">
          <cell r="A1217" t="str">
            <v>SGD_SOR_EOD</v>
          </cell>
          <cell r="F1217">
            <v>0.51137551345964105</v>
          </cell>
        </row>
        <row r="1218">
          <cell r="A1218" t="str">
            <v>SGD_SOR_EOD</v>
          </cell>
          <cell r="F1218">
            <v>0.42777750698311701</v>
          </cell>
        </row>
        <row r="1219">
          <cell r="A1219" t="str">
            <v>SGD_SOR_EOD</v>
          </cell>
          <cell r="F1219">
            <v>0.355495804706152</v>
          </cell>
        </row>
        <row r="1220">
          <cell r="A1220" t="str">
            <v>SGD_SOR_EOD</v>
          </cell>
          <cell r="F1220">
            <v>0.23995188512986099</v>
          </cell>
        </row>
        <row r="1221">
          <cell r="A1221" t="str">
            <v>USD_FEDFUND_EOD</v>
          </cell>
          <cell r="F1221">
            <v>0.99999611112623399</v>
          </cell>
        </row>
        <row r="1222">
          <cell r="A1222" t="str">
            <v>USD_FEDFUND_EOD</v>
          </cell>
          <cell r="F1222">
            <v>0.99999222226759199</v>
          </cell>
        </row>
        <row r="1223">
          <cell r="A1223" t="str">
            <v>USD_FEDFUND_EOD</v>
          </cell>
          <cell r="F1223">
            <v>0.999954501761665</v>
          </cell>
        </row>
        <row r="1224">
          <cell r="A1224" t="str">
            <v>USD_FEDFUND_EOD</v>
          </cell>
          <cell r="F1224">
            <v>0.99991672577724999</v>
          </cell>
        </row>
        <row r="1225">
          <cell r="A1225" t="str">
            <v>USD_FEDFUND_EOD</v>
          </cell>
          <cell r="F1225">
            <v>0.99987965248338295</v>
          </cell>
        </row>
        <row r="1226">
          <cell r="A1226" t="str">
            <v>USD_FEDFUND_EOD</v>
          </cell>
          <cell r="F1226">
            <v>0.99983462333508899</v>
          </cell>
        </row>
        <row r="1227">
          <cell r="A1227" t="str">
            <v>USD_FEDFUND_EOD</v>
          </cell>
          <cell r="F1227">
            <v>0.99964500866405903</v>
          </cell>
        </row>
        <row r="1228">
          <cell r="A1228" t="str">
            <v>USD_FEDFUND_EOD</v>
          </cell>
          <cell r="F1228">
            <v>0.99944747134115497</v>
          </cell>
        </row>
        <row r="1229">
          <cell r="A1229" t="str">
            <v>USD_FEDFUND_EOD</v>
          </cell>
          <cell r="F1229">
            <v>0.99915252650497499</v>
          </cell>
        </row>
        <row r="1230">
          <cell r="A1230" t="str">
            <v>USD_FEDFUND_EOD</v>
          </cell>
          <cell r="F1230">
            <v>0.99888924564102699</v>
          </cell>
        </row>
        <row r="1231">
          <cell r="A1231" t="str">
            <v>USD_FEDFUND_EOD</v>
          </cell>
          <cell r="F1231">
            <v>0.998613023258064</v>
          </cell>
        </row>
        <row r="1232">
          <cell r="A1232" t="str">
            <v>USD_FEDFUND_EOD</v>
          </cell>
          <cell r="F1232">
            <v>0.998232140284119</v>
          </cell>
        </row>
        <row r="1233">
          <cell r="A1233" t="str">
            <v>USD_FEDFUND_EOD</v>
          </cell>
          <cell r="F1233">
            <v>0.99787134028425595</v>
          </cell>
        </row>
        <row r="1234">
          <cell r="A1234" t="str">
            <v>USD_FEDFUND_EOD</v>
          </cell>
          <cell r="F1234">
            <v>0.99746717843725297</v>
          </cell>
        </row>
        <row r="1235">
          <cell r="A1235" t="str">
            <v>USD_FEDFUND_EOD</v>
          </cell>
          <cell r="F1235">
            <v>0.99698804803186103</v>
          </cell>
        </row>
        <row r="1236">
          <cell r="A1236" t="str">
            <v>USD_FEDFUND_EOD</v>
          </cell>
          <cell r="F1236">
            <v>0.99652542794912002</v>
          </cell>
        </row>
        <row r="1237">
          <cell r="A1237" t="str">
            <v>USD_FEDFUND_EOD</v>
          </cell>
          <cell r="F1237">
            <v>0.99598176681099704</v>
          </cell>
        </row>
        <row r="1238">
          <cell r="A1238" t="str">
            <v>USD_FEDFUND_EOD</v>
          </cell>
          <cell r="F1238">
            <v>0.99206161510001201</v>
          </cell>
        </row>
        <row r="1239">
          <cell r="A1239" t="str">
            <v>USD_FEDFUND_EOD</v>
          </cell>
          <cell r="F1239">
            <v>0.98652218136982395</v>
          </cell>
        </row>
        <row r="1240">
          <cell r="A1240" t="str">
            <v>USD_FEDFUND_EOD</v>
          </cell>
          <cell r="F1240">
            <v>0.97251030480279199</v>
          </cell>
        </row>
        <row r="1241">
          <cell r="A1241" t="str">
            <v>USD_FEDFUND_EOD</v>
          </cell>
          <cell r="F1241">
            <v>0.95495838444617198</v>
          </cell>
        </row>
        <row r="1242">
          <cell r="A1242" t="str">
            <v>USD_FEDFUND_EOD</v>
          </cell>
          <cell r="F1242">
            <v>0.93460277037381101</v>
          </cell>
        </row>
        <row r="1243">
          <cell r="A1243" t="str">
            <v>USD_FEDFUND_EOD</v>
          </cell>
          <cell r="F1243">
            <v>0.91216433637725203</v>
          </cell>
        </row>
        <row r="1244">
          <cell r="A1244" t="str">
            <v>USD_FEDFUND_EOD</v>
          </cell>
          <cell r="F1244">
            <v>0.88894488830350304</v>
          </cell>
        </row>
        <row r="1245">
          <cell r="A1245" t="str">
            <v>USD_FEDFUND_EOD</v>
          </cell>
          <cell r="F1245">
            <v>0.86490551090623402</v>
          </cell>
        </row>
        <row r="1246">
          <cell r="A1246" t="str">
            <v>USD_FEDFUND_EOD</v>
          </cell>
          <cell r="F1246">
            <v>0.84134497196309899</v>
          </cell>
        </row>
        <row r="1247">
          <cell r="A1247" t="str">
            <v>USD_FEDFUND_EOD</v>
          </cell>
          <cell r="F1247">
            <v>0.81761597191181201</v>
          </cell>
        </row>
        <row r="1248">
          <cell r="A1248" t="str">
            <v>USD_FEDFUND_EOD</v>
          </cell>
          <cell r="F1248">
            <v>0.77233432482534103</v>
          </cell>
        </row>
        <row r="1249">
          <cell r="A1249" t="str">
            <v>USD_FEDFUND_EOD</v>
          </cell>
          <cell r="F1249">
            <v>0.70866680343101895</v>
          </cell>
        </row>
        <row r="1250">
          <cell r="A1250" t="str">
            <v>USD_FEDFUND_EOD</v>
          </cell>
          <cell r="F1250">
            <v>0.61549706911859603</v>
          </cell>
        </row>
        <row r="1251">
          <cell r="A1251" t="str">
            <v>USD_FEDFUND_EOD</v>
          </cell>
          <cell r="F1251">
            <v>0.53692446405143002</v>
          </cell>
        </row>
        <row r="1252">
          <cell r="A1252" t="str">
            <v>USD_FEDFUND_EOD</v>
          </cell>
          <cell r="F1252">
            <v>0.46939230121773801</v>
          </cell>
        </row>
        <row r="1253">
          <cell r="A1253" t="str">
            <v>USD_FEDFUND_EOD</v>
          </cell>
          <cell r="F1253">
            <v>0.36478611615581702</v>
          </cell>
        </row>
        <row r="1254">
          <cell r="A1254" t="str">
            <v>USD_FEDFUND_EOD</v>
          </cell>
          <cell r="F1254">
            <v>0.28918613119430198</v>
          </cell>
        </row>
        <row r="1255">
          <cell r="A1255" t="str">
            <v>USD_FEDFUND_EOD</v>
          </cell>
          <cell r="F1255">
            <v>0.224320008200322</v>
          </cell>
        </row>
        <row r="1256">
          <cell r="A1256" t="str">
            <v>USD_LIBOR_12M_EOD</v>
          </cell>
          <cell r="F1256">
            <v>0.99134004321513403</v>
          </cell>
        </row>
        <row r="1257">
          <cell r="A1257" t="str">
            <v>USD_LIBOR_12M_EOD</v>
          </cell>
          <cell r="F1257">
            <v>0.99074974615392297</v>
          </cell>
        </row>
        <row r="1258">
          <cell r="A1258" t="str">
            <v>USD_LIBOR_12M_EOD</v>
          </cell>
          <cell r="F1258">
            <v>0.98980258397947696</v>
          </cell>
        </row>
        <row r="1259">
          <cell r="A1259" t="str">
            <v>USD_LIBOR_12M_EOD</v>
          </cell>
          <cell r="F1259">
            <v>0.98883194706365496</v>
          </cell>
        </row>
        <row r="1260">
          <cell r="A1260" t="str">
            <v>USD_LIBOR_12M_EOD</v>
          </cell>
          <cell r="F1260">
            <v>0.98758303210427101</v>
          </cell>
        </row>
        <row r="1261">
          <cell r="A1261" t="str">
            <v>USD_LIBOR_12M_EOD</v>
          </cell>
          <cell r="F1261">
            <v>0.98635048154108096</v>
          </cell>
        </row>
        <row r="1262">
          <cell r="A1262" t="str">
            <v>USD_LIBOR_12M_EOD</v>
          </cell>
          <cell r="F1262">
            <v>0.98519238996690295</v>
          </cell>
        </row>
        <row r="1263">
          <cell r="A1263" t="str">
            <v>USD_LIBOR_12M_EOD</v>
          </cell>
          <cell r="F1263">
            <v>0.98366151713705896</v>
          </cell>
        </row>
        <row r="1264">
          <cell r="A1264" t="str">
            <v>USD_LIBOR_12M_EOD</v>
          </cell>
          <cell r="F1264">
            <v>0.982491664924527</v>
          </cell>
        </row>
        <row r="1265">
          <cell r="A1265" t="str">
            <v>USD_LIBOR_12M_EOD</v>
          </cell>
          <cell r="F1265">
            <v>0.98150164051451005</v>
          </cell>
        </row>
        <row r="1266">
          <cell r="A1266" t="str">
            <v>USD_LIBOR_12M_EOD</v>
          </cell>
          <cell r="F1266">
            <v>0.98003447550874001</v>
          </cell>
        </row>
        <row r="1267">
          <cell r="A1267" t="str">
            <v>USD_LIBOR_12M_EOD</v>
          </cell>
          <cell r="F1267">
            <v>0.97883752365119903</v>
          </cell>
        </row>
        <row r="1268">
          <cell r="A1268" t="str">
            <v>USD_LIBOR_12M_EOD</v>
          </cell>
          <cell r="F1268">
            <v>0.97749157146425503</v>
          </cell>
        </row>
        <row r="1269">
          <cell r="A1269" t="str">
            <v>USD_LIBOR_12M_EOD</v>
          </cell>
          <cell r="F1269">
            <v>0.95913083329384097</v>
          </cell>
        </row>
        <row r="1270">
          <cell r="A1270" t="str">
            <v>USD_LIBOR_12M_EOD</v>
          </cell>
          <cell r="F1270">
            <v>0.93731677170722005</v>
          </cell>
        </row>
        <row r="1271">
          <cell r="A1271" t="str">
            <v>USD_LIBOR_12M_EOD</v>
          </cell>
          <cell r="F1271">
            <v>0.91282194287430996</v>
          </cell>
        </row>
        <row r="1272">
          <cell r="A1272" t="str">
            <v>USD_LIBOR_12M_EOD</v>
          </cell>
          <cell r="F1272">
            <v>0.886696066994904</v>
          </cell>
        </row>
        <row r="1273">
          <cell r="A1273" t="str">
            <v>USD_LIBOR_12M_EOD</v>
          </cell>
          <cell r="F1273">
            <v>0.86003321747905004</v>
          </cell>
        </row>
        <row r="1274">
          <cell r="A1274" t="str">
            <v>USD_LIBOR_12M_EOD</v>
          </cell>
          <cell r="F1274">
            <v>0.83294514915552997</v>
          </cell>
        </row>
        <row r="1275">
          <cell r="A1275" t="str">
            <v>USD_LIBOR_12M_EOD</v>
          </cell>
          <cell r="F1275">
            <v>0.80660914571815001</v>
          </cell>
        </row>
        <row r="1276">
          <cell r="A1276" t="str">
            <v>USD_LIBOR_12M_EOD</v>
          </cell>
          <cell r="F1276">
            <v>0.78035366336652101</v>
          </cell>
        </row>
        <row r="1277">
          <cell r="A1277" t="str">
            <v>USD_LIBOR_12M_EOD</v>
          </cell>
          <cell r="F1277">
            <v>0.72985687966749302</v>
          </cell>
        </row>
        <row r="1278">
          <cell r="A1278" t="str">
            <v>USD_LIBOR_12M_EOD</v>
          </cell>
          <cell r="F1278">
            <v>0.66008698944384603</v>
          </cell>
        </row>
        <row r="1279">
          <cell r="A1279" t="str">
            <v>USD_LIBOR_12M_EOD</v>
          </cell>
          <cell r="F1279">
            <v>0.56085162258548504</v>
          </cell>
        </row>
        <row r="1280">
          <cell r="A1280" t="str">
            <v>USD_LIBOR_12M_EOD</v>
          </cell>
          <cell r="F1280">
            <v>0.47881495222057402</v>
          </cell>
        </row>
        <row r="1281">
          <cell r="A1281" t="str">
            <v>USD_LIBOR_12M_EOD</v>
          </cell>
          <cell r="F1281">
            <v>0.40885021933732202</v>
          </cell>
        </row>
        <row r="1282">
          <cell r="A1282" t="str">
            <v>USD_LIBOR_12M_EOD</v>
          </cell>
          <cell r="F1282">
            <v>0.30342788490854</v>
          </cell>
        </row>
        <row r="1283">
          <cell r="A1283" t="str">
            <v>USD_LIBOR_12M_EOD</v>
          </cell>
          <cell r="F1283">
            <v>0.22967171388427199</v>
          </cell>
        </row>
        <row r="1284">
          <cell r="A1284" t="str">
            <v>USD_LIBOR_12M_EOD</v>
          </cell>
          <cell r="F1284">
            <v>0.170123514494291</v>
          </cell>
        </row>
        <row r="1285">
          <cell r="A1285" t="str">
            <v>USD_LIBOR_1M_EOD</v>
          </cell>
          <cell r="F1285">
            <v>0.99981425565111104</v>
          </cell>
        </row>
        <row r="1286">
          <cell r="A1286" t="str">
            <v>USD_LIBOR_1M_EOD</v>
          </cell>
          <cell r="F1286">
            <v>0.99959204604234597</v>
          </cell>
        </row>
        <row r="1287">
          <cell r="A1287" t="str">
            <v>USD_LIBOR_1M_EOD</v>
          </cell>
          <cell r="F1287">
            <v>0.999350896319815</v>
          </cell>
        </row>
        <row r="1288">
          <cell r="A1288" t="str">
            <v>USD_LIBOR_1M_EOD</v>
          </cell>
          <cell r="F1288">
            <v>0.998379571563353</v>
          </cell>
        </row>
        <row r="1289">
          <cell r="A1289" t="str">
            <v>USD_LIBOR_1M_EOD</v>
          </cell>
          <cell r="F1289">
            <v>0.99707599911725597</v>
          </cell>
        </row>
        <row r="1290">
          <cell r="A1290" t="str">
            <v>USD_LIBOR_1M_EOD</v>
          </cell>
          <cell r="F1290">
            <v>0.99541896383392403</v>
          </cell>
        </row>
        <row r="1291">
          <cell r="A1291" t="str">
            <v>USD_LIBOR_1M_EOD</v>
          </cell>
          <cell r="F1291">
            <v>0.98493003645965704</v>
          </cell>
        </row>
        <row r="1292">
          <cell r="A1292" t="str">
            <v>USD_LIBOR_1M_EOD</v>
          </cell>
          <cell r="F1292">
            <v>0.969855274310094</v>
          </cell>
        </row>
        <row r="1293">
          <cell r="A1293" t="str">
            <v>USD_LIBOR_1M_EOD</v>
          </cell>
          <cell r="F1293">
            <v>0.95127824805073402</v>
          </cell>
        </row>
        <row r="1294">
          <cell r="A1294" t="str">
            <v>USD_LIBOR_1M_EOD</v>
          </cell>
          <cell r="F1294">
            <v>0.92988081078508</v>
          </cell>
        </row>
        <row r="1295">
          <cell r="A1295" t="str">
            <v>USD_LIBOR_1M_EOD</v>
          </cell>
          <cell r="F1295">
            <v>0.90640672511518705</v>
          </cell>
        </row>
        <row r="1296">
          <cell r="A1296" t="str">
            <v>USD_LIBOR_1M_EOD</v>
          </cell>
          <cell r="F1296">
            <v>0.88194068411989701</v>
          </cell>
        </row>
        <row r="1297">
          <cell r="A1297" t="str">
            <v>USD_LIBOR_1M_EOD</v>
          </cell>
          <cell r="F1297">
            <v>0.85686313809404402</v>
          </cell>
        </row>
        <row r="1298">
          <cell r="A1298" t="str">
            <v>USD_LIBOR_1M_EOD</v>
          </cell>
          <cell r="F1298">
            <v>0.83227072718436901</v>
          </cell>
        </row>
        <row r="1299">
          <cell r="A1299" t="str">
            <v>USD_LIBOR_1M_EOD</v>
          </cell>
          <cell r="F1299">
            <v>0.80760644433270201</v>
          </cell>
        </row>
        <row r="1300">
          <cell r="A1300" t="str">
            <v>USD_LIBOR_1M_EOD</v>
          </cell>
          <cell r="F1300">
            <v>0.76047909316943696</v>
          </cell>
        </row>
        <row r="1301">
          <cell r="A1301" t="str">
            <v>USD_LIBOR_1M_EOD</v>
          </cell>
          <cell r="F1301">
            <v>0.69477632563516101</v>
          </cell>
        </row>
        <row r="1302">
          <cell r="A1302" t="str">
            <v>USD_LIBOR_1M_EOD</v>
          </cell>
          <cell r="F1302">
            <v>0.599162898010134</v>
          </cell>
        </row>
        <row r="1303">
          <cell r="A1303" t="str">
            <v>USD_LIBOR_1M_EOD</v>
          </cell>
          <cell r="F1303">
            <v>0.51937115063226702</v>
          </cell>
        </row>
        <row r="1304">
          <cell r="A1304" t="str">
            <v>USD_LIBOR_1M_EOD</v>
          </cell>
          <cell r="F1304">
            <v>0.45101175189093301</v>
          </cell>
        </row>
        <row r="1305">
          <cell r="A1305" t="str">
            <v>USD_LIBOR_1M_EOD</v>
          </cell>
          <cell r="F1305">
            <v>0.34613487119099401</v>
          </cell>
        </row>
        <row r="1306">
          <cell r="A1306" t="str">
            <v>USD_LIBOR_1M_EOD</v>
          </cell>
          <cell r="F1306">
            <v>0.27082536459202</v>
          </cell>
        </row>
        <row r="1307">
          <cell r="A1307" t="str">
            <v>USD_LIBOR_1M_EOD</v>
          </cell>
          <cell r="F1307">
            <v>0.207348622099368</v>
          </cell>
        </row>
        <row r="1308">
          <cell r="A1308" t="str">
            <v>USD_LIBOR_3M_EOD</v>
          </cell>
          <cell r="F1308">
            <v>0.99913403413848001</v>
          </cell>
        </row>
        <row r="1309">
          <cell r="A1309" t="str">
            <v>USD_LIBOR_3M_EOD</v>
          </cell>
          <cell r="F1309">
            <v>0.99793808573218701</v>
          </cell>
        </row>
        <row r="1310">
          <cell r="A1310" t="str">
            <v>USD_LIBOR_3M_EOD</v>
          </cell>
          <cell r="F1310">
            <v>0.996394912861708</v>
          </cell>
        </row>
        <row r="1311">
          <cell r="A1311" t="str">
            <v>USD_LIBOR_3M_EOD</v>
          </cell>
          <cell r="F1311">
            <v>0.99433571753336503</v>
          </cell>
        </row>
        <row r="1312">
          <cell r="A1312" t="str">
            <v>USD_LIBOR_3M_EOD</v>
          </cell>
          <cell r="F1312">
            <v>0.99200793509116403</v>
          </cell>
        </row>
        <row r="1313">
          <cell r="A1313" t="str">
            <v>USD_LIBOR_3M_EOD</v>
          </cell>
          <cell r="F1313">
            <v>0.98946738055289196</v>
          </cell>
        </row>
        <row r="1314">
          <cell r="A1314" t="str">
            <v>USD_LIBOR_3M_EOD</v>
          </cell>
          <cell r="F1314">
            <v>0.98613292040880696</v>
          </cell>
        </row>
        <row r="1315">
          <cell r="A1315" t="str">
            <v>USD_LIBOR_3M_EOD</v>
          </cell>
          <cell r="F1315">
            <v>0.98269731002029903</v>
          </cell>
        </row>
        <row r="1316">
          <cell r="A1316" t="str">
            <v>USD_LIBOR_3M_EOD</v>
          </cell>
          <cell r="F1316">
            <v>0.97895155042222803</v>
          </cell>
        </row>
        <row r="1317">
          <cell r="A1317" t="str">
            <v>USD_LIBOR_3M_EOD</v>
          </cell>
          <cell r="F1317">
            <v>0.97491261500334203</v>
          </cell>
        </row>
        <row r="1318">
          <cell r="A1318" t="str">
            <v>USD_LIBOR_3M_EOD</v>
          </cell>
          <cell r="F1318">
            <v>0.97062225323991502</v>
          </cell>
        </row>
        <row r="1319">
          <cell r="A1319" t="str">
            <v>USD_LIBOR_3M_EOD</v>
          </cell>
          <cell r="F1319">
            <v>0.96609695402292195</v>
          </cell>
        </row>
        <row r="1320">
          <cell r="A1320" t="str">
            <v>USD_LIBOR_3M_EOD</v>
          </cell>
          <cell r="F1320">
            <v>0.96135342260171197</v>
          </cell>
        </row>
        <row r="1321">
          <cell r="A1321" t="str">
            <v>USD_LIBOR_3M_EOD</v>
          </cell>
          <cell r="F1321">
            <v>0.94656816574460401</v>
          </cell>
        </row>
        <row r="1322">
          <cell r="A1322" t="str">
            <v>USD_LIBOR_3M_EOD</v>
          </cell>
          <cell r="F1322">
            <v>0.92394388413919304</v>
          </cell>
        </row>
        <row r="1323">
          <cell r="A1323" t="str">
            <v>USD_LIBOR_3M_EOD</v>
          </cell>
          <cell r="F1323">
            <v>0.89953766257429102</v>
          </cell>
        </row>
        <row r="1324">
          <cell r="A1324" t="str">
            <v>USD_LIBOR_3M_EOD</v>
          </cell>
          <cell r="F1324">
            <v>0.87442012860602003</v>
          </cell>
        </row>
        <row r="1325">
          <cell r="A1325" t="str">
            <v>USD_LIBOR_3M_EOD</v>
          </cell>
          <cell r="F1325">
            <v>0.84881548027307197</v>
          </cell>
        </row>
        <row r="1326">
          <cell r="A1326" t="str">
            <v>USD_LIBOR_3M_EOD</v>
          </cell>
          <cell r="F1326">
            <v>0.82381769744601696</v>
          </cell>
        </row>
        <row r="1327">
          <cell r="A1327" t="str">
            <v>USD_LIBOR_3M_EOD</v>
          </cell>
          <cell r="F1327">
            <v>0.79876753871564499</v>
          </cell>
        </row>
        <row r="1328">
          <cell r="A1328" t="str">
            <v>USD_LIBOR_3M_EOD</v>
          </cell>
          <cell r="F1328">
            <v>0.75091059625401402</v>
          </cell>
        </row>
        <row r="1329">
          <cell r="A1329" t="str">
            <v>USD_LIBOR_3M_EOD</v>
          </cell>
          <cell r="F1329">
            <v>0.68421227813139895</v>
          </cell>
        </row>
        <row r="1330">
          <cell r="A1330" t="str">
            <v>USD_LIBOR_3M_EOD</v>
          </cell>
          <cell r="F1330">
            <v>0.58700547423254301</v>
          </cell>
        </row>
        <row r="1331">
          <cell r="A1331" t="str">
            <v>USD_LIBOR_3M_EOD</v>
          </cell>
          <cell r="F1331">
            <v>0.50586808717113396</v>
          </cell>
        </row>
        <row r="1332">
          <cell r="A1332" t="str">
            <v>USD_LIBOR_3M_EOD</v>
          </cell>
          <cell r="F1332">
            <v>0.43678766457846402</v>
          </cell>
        </row>
        <row r="1333">
          <cell r="A1333" t="str">
            <v>USD_LIBOR_3M_EOD</v>
          </cell>
          <cell r="F1333">
            <v>0.33146310688757302</v>
          </cell>
        </row>
        <row r="1334">
          <cell r="A1334" t="str">
            <v>USD_LIBOR_3M_EOD</v>
          </cell>
          <cell r="F1334">
            <v>0.25656913193485698</v>
          </cell>
        </row>
        <row r="1335">
          <cell r="A1335" t="str">
            <v>USD_LIBOR_3M_EOD</v>
          </cell>
          <cell r="F1335">
            <v>0.194332055982118</v>
          </cell>
        </row>
        <row r="1336">
          <cell r="A1336" t="str">
            <v>USD_LIBOR_6M_EOD</v>
          </cell>
          <cell r="F1336">
            <v>0.99723866003626904</v>
          </cell>
        </row>
        <row r="1337">
          <cell r="A1337" t="str">
            <v>USD_LIBOR_6M_EOD</v>
          </cell>
          <cell r="F1337">
            <v>0.99656618163450295</v>
          </cell>
        </row>
        <row r="1338">
          <cell r="A1338" t="str">
            <v>USD_LIBOR_6M_EOD</v>
          </cell>
          <cell r="F1338">
            <v>0.995989712788798</v>
          </cell>
        </row>
        <row r="1339">
          <cell r="A1339" t="str">
            <v>USD_LIBOR_6M_EOD</v>
          </cell>
          <cell r="F1339">
            <v>0.99530585789641601</v>
          </cell>
        </row>
        <row r="1340">
          <cell r="A1340" t="str">
            <v>USD_LIBOR_6M_EOD</v>
          </cell>
          <cell r="F1340">
            <v>0.99465969036803703</v>
          </cell>
        </row>
        <row r="1341">
          <cell r="A1341" t="str">
            <v>USD_LIBOR_6M_EOD</v>
          </cell>
          <cell r="F1341">
            <v>0.99400910640190598</v>
          </cell>
        </row>
        <row r="1342">
          <cell r="A1342" t="str">
            <v>USD_LIBOR_6M_EOD</v>
          </cell>
          <cell r="F1342">
            <v>0.99326530451568296</v>
          </cell>
        </row>
        <row r="1343">
          <cell r="A1343" t="str">
            <v>USD_LIBOR_6M_EOD</v>
          </cell>
          <cell r="F1343">
            <v>0.98789112192954698</v>
          </cell>
        </row>
        <row r="1344">
          <cell r="A1344" t="str">
            <v>USD_LIBOR_6M_EOD</v>
          </cell>
          <cell r="F1344">
            <v>0.98084300430785099</v>
          </cell>
        </row>
        <row r="1345">
          <cell r="A1345" t="str">
            <v>USD_LIBOR_6M_EOD</v>
          </cell>
          <cell r="F1345">
            <v>0.96382205733580295</v>
          </cell>
        </row>
        <row r="1346">
          <cell r="A1346" t="str">
            <v>USD_LIBOR_6M_EOD</v>
          </cell>
          <cell r="F1346">
            <v>0.94340687454302297</v>
          </cell>
        </row>
        <row r="1347">
          <cell r="A1347" t="str">
            <v>USD_LIBOR_6M_EOD</v>
          </cell>
          <cell r="F1347">
            <v>0.92028390459834997</v>
          </cell>
        </row>
        <row r="1348">
          <cell r="A1348" t="str">
            <v>USD_LIBOR_6M_EOD</v>
          </cell>
          <cell r="F1348">
            <v>0.89525330554696503</v>
          </cell>
        </row>
        <row r="1349">
          <cell r="A1349" t="str">
            <v>USD_LIBOR_6M_EOD</v>
          </cell>
          <cell r="F1349">
            <v>0.86951277119753001</v>
          </cell>
        </row>
        <row r="1350">
          <cell r="A1350" t="str">
            <v>USD_LIBOR_6M_EOD</v>
          </cell>
          <cell r="F1350">
            <v>0.84317203959894504</v>
          </cell>
        </row>
        <row r="1351">
          <cell r="A1351" t="str">
            <v>USD_LIBOR_6M_EOD</v>
          </cell>
          <cell r="F1351">
            <v>0.81757074456178602</v>
          </cell>
        </row>
        <row r="1352">
          <cell r="A1352" t="str">
            <v>USD_LIBOR_6M_EOD</v>
          </cell>
          <cell r="F1352">
            <v>0.79171969032148903</v>
          </cell>
        </row>
        <row r="1353">
          <cell r="A1353" t="str">
            <v>USD_LIBOR_6M_EOD</v>
          </cell>
          <cell r="F1353">
            <v>0.74236081271834597</v>
          </cell>
        </row>
        <row r="1354">
          <cell r="A1354" t="str">
            <v>USD_LIBOR_6M_EOD</v>
          </cell>
          <cell r="F1354">
            <v>0.67423937987141502</v>
          </cell>
        </row>
        <row r="1355">
          <cell r="A1355" t="str">
            <v>USD_LIBOR_6M_EOD</v>
          </cell>
          <cell r="F1355">
            <v>0.57604463592842503</v>
          </cell>
        </row>
        <row r="1356">
          <cell r="A1356" t="str">
            <v>USD_LIBOR_6M_EOD</v>
          </cell>
          <cell r="F1356">
            <v>0.49431309204918999</v>
          </cell>
        </row>
        <row r="1357">
          <cell r="A1357" t="str">
            <v>USD_LIBOR_6M_EOD</v>
          </cell>
          <cell r="F1357">
            <v>0.42484214652071001</v>
          </cell>
        </row>
        <row r="1358">
          <cell r="A1358" t="str">
            <v>USD_LIBOR_6M_EOD</v>
          </cell>
          <cell r="F1358">
            <v>0.31818736919247798</v>
          </cell>
        </row>
        <row r="1359">
          <cell r="A1359" t="str">
            <v>USD_LIBOR_6M_EOD</v>
          </cell>
          <cell r="F1359">
            <v>0.243886181782274</v>
          </cell>
        </row>
        <row r="1360">
          <cell r="A1360" t="str">
            <v>USD_LIBOR_6M_EOD</v>
          </cell>
          <cell r="F1360">
            <v>0.18290953619740499</v>
          </cell>
        </row>
        <row r="1361">
          <cell r="A1361" t="str">
            <v>USD_LIBOR_EOD</v>
          </cell>
          <cell r="F1361">
            <v>0.99999622223649398</v>
          </cell>
        </row>
        <row r="1362">
          <cell r="A1362" t="str">
            <v>USD_LIBOR_EOD</v>
          </cell>
          <cell r="F1362">
            <v>0.99999244448725899</v>
          </cell>
        </row>
        <row r="1363">
          <cell r="A1363" t="str">
            <v>USD_LIBOR_EOD</v>
          </cell>
          <cell r="F1363">
            <v>0.99996114014823301</v>
          </cell>
        </row>
        <row r="1364">
          <cell r="A1364" t="str">
            <v>USD_LIBOR_EOD</v>
          </cell>
          <cell r="F1364">
            <v>0.99981830946502803</v>
          </cell>
        </row>
        <row r="1365">
          <cell r="A1365" t="str">
            <v>USD_LIBOR_EOD</v>
          </cell>
          <cell r="F1365">
            <v>0.99952847031251002</v>
          </cell>
        </row>
        <row r="1366">
          <cell r="A1366" t="str">
            <v>USD_LIBOR_EOD</v>
          </cell>
          <cell r="F1366">
            <v>0.99914510005733403</v>
          </cell>
        </row>
        <row r="1367">
          <cell r="A1367" t="str">
            <v>USD_LIBOR_EOD</v>
          </cell>
          <cell r="F1367">
            <v>0.99794913840530297</v>
          </cell>
        </row>
        <row r="1368">
          <cell r="A1368" t="str">
            <v>USD_LIBOR_EOD</v>
          </cell>
          <cell r="F1368">
            <v>0.99640594844339703</v>
          </cell>
        </row>
        <row r="1369">
          <cell r="A1369" t="str">
            <v>USD_LIBOR_EOD</v>
          </cell>
          <cell r="F1369">
            <v>0.99434673030841603</v>
          </cell>
        </row>
        <row r="1370">
          <cell r="A1370" t="str">
            <v>USD_LIBOR_EOD</v>
          </cell>
          <cell r="F1370">
            <v>0.992018922084838</v>
          </cell>
        </row>
        <row r="1371">
          <cell r="A1371" t="str">
            <v>USD_LIBOR_EOD</v>
          </cell>
          <cell r="F1371">
            <v>0.98947833940862895</v>
          </cell>
        </row>
        <row r="1372">
          <cell r="A1372" t="str">
            <v>USD_LIBOR_EOD</v>
          </cell>
          <cell r="F1372">
            <v>0.98614384233369801</v>
          </cell>
        </row>
        <row r="1373">
          <cell r="A1373" t="str">
            <v>USD_LIBOR_EOD</v>
          </cell>
          <cell r="F1373">
            <v>0.98270819389405295</v>
          </cell>
        </row>
        <row r="1374">
          <cell r="A1374" t="str">
            <v>USD_LIBOR_EOD</v>
          </cell>
          <cell r="F1374">
            <v>0.97896239280978503</v>
          </cell>
        </row>
        <row r="1375">
          <cell r="A1375" t="str">
            <v>USD_LIBOR_EOD</v>
          </cell>
          <cell r="F1375">
            <v>0.97492341265762905</v>
          </cell>
        </row>
        <row r="1376">
          <cell r="A1376" t="str">
            <v>USD_LIBOR_EOD</v>
          </cell>
          <cell r="F1376">
            <v>0.97063300337625802</v>
          </cell>
        </row>
        <row r="1377">
          <cell r="A1377" t="str">
            <v>USD_LIBOR_EOD</v>
          </cell>
          <cell r="F1377">
            <v>0.96610765403926901</v>
          </cell>
        </row>
        <row r="1378">
          <cell r="A1378" t="str">
            <v>USD_LIBOR_EOD</v>
          </cell>
          <cell r="F1378">
            <v>0.96136407008102998</v>
          </cell>
        </row>
        <row r="1379">
          <cell r="A1379" t="str">
            <v>USD_LIBOR_EOD</v>
          </cell>
          <cell r="F1379">
            <v>0.94655224418668604</v>
          </cell>
        </row>
        <row r="1380">
          <cell r="A1380" t="str">
            <v>USD_LIBOR_EOD</v>
          </cell>
          <cell r="F1380">
            <v>0.92390038495772497</v>
          </cell>
        </row>
        <row r="1381">
          <cell r="A1381" t="str">
            <v>USD_LIBOR_EOD</v>
          </cell>
          <cell r="F1381">
            <v>0.89945237800578404</v>
          </cell>
        </row>
        <row r="1382">
          <cell r="A1382" t="str">
            <v>USD_LIBOR_EOD</v>
          </cell>
          <cell r="F1382">
            <v>0.87428565232139799</v>
          </cell>
        </row>
        <row r="1383">
          <cell r="A1383" t="str">
            <v>USD_LIBOR_EOD</v>
          </cell>
          <cell r="F1383">
            <v>0.84862382841885897</v>
          </cell>
        </row>
        <row r="1384">
          <cell r="A1384" t="str">
            <v>USD_LIBOR_EOD</v>
          </cell>
          <cell r="F1384">
            <v>0.82356839405655902</v>
          </cell>
        </row>
        <row r="1385">
          <cell r="A1385" t="str">
            <v>USD_LIBOR_EOD</v>
          </cell>
          <cell r="F1385">
            <v>0.79845669058084401</v>
          </cell>
        </row>
        <row r="1386">
          <cell r="A1386" t="str">
            <v>USD_LIBOR_EOD</v>
          </cell>
          <cell r="F1386">
            <v>0.75048619621117296</v>
          </cell>
        </row>
        <row r="1387">
          <cell r="A1387" t="str">
            <v>USD_LIBOR_EOD</v>
          </cell>
          <cell r="F1387">
            <v>0.68362793813536904</v>
          </cell>
        </row>
        <row r="1388">
          <cell r="A1388" t="str">
            <v>USD_LIBOR_EOD</v>
          </cell>
          <cell r="F1388">
            <v>0.586221331721268</v>
          </cell>
        </row>
        <row r="1389">
          <cell r="A1389" t="str">
            <v>USD_LIBOR_EOD</v>
          </cell>
          <cell r="F1389">
            <v>0.504977630884478</v>
          </cell>
        </row>
        <row r="1390">
          <cell r="A1390" t="str">
            <v>USD_LIBOR_EOD</v>
          </cell>
          <cell r="F1390">
            <v>0.43584146627228498</v>
          </cell>
        </row>
        <row r="1391">
          <cell r="A1391" t="str">
            <v>USD_LIBOR_EOD</v>
          </cell>
          <cell r="F1391">
            <v>0.33071396789540902</v>
          </cell>
        </row>
        <row r="1392">
          <cell r="A1392" t="str">
            <v>USD_LIBOR_EOD</v>
          </cell>
          <cell r="F1392">
            <v>0.25625643839027601</v>
          </cell>
        </row>
        <row r="1393">
          <cell r="A1393" t="str">
            <v>USD_LIBOR_EOD</v>
          </cell>
          <cell r="F1393">
            <v>0.19397208536300001</v>
          </cell>
        </row>
        <row r="1394">
          <cell r="A1394" t="str">
            <v>ZAR_JIBAR_EOD</v>
          </cell>
          <cell r="F1394">
            <v>0.99984166890832105</v>
          </cell>
        </row>
        <row r="1395">
          <cell r="A1395" t="str">
            <v>ZAR_JIBAR_EOD</v>
          </cell>
          <cell r="F1395">
            <v>0.99887875882908705</v>
          </cell>
        </row>
        <row r="1396">
          <cell r="A1396" t="str">
            <v>ZAR_JIBAR_EOD</v>
          </cell>
          <cell r="F1396">
            <v>0.99498446052351497</v>
          </cell>
        </row>
        <row r="1397">
          <cell r="A1397" t="str">
            <v>ZAR_JIBAR_EOD</v>
          </cell>
          <cell r="F1397">
            <v>0.98937487635574595</v>
          </cell>
        </row>
        <row r="1398">
          <cell r="A1398" t="str">
            <v>ZAR_JIBAR_EOD</v>
          </cell>
          <cell r="F1398">
            <v>0.98451670803075397</v>
          </cell>
        </row>
        <row r="1399">
          <cell r="A1399" t="str">
            <v>ZAR_JIBAR_EOD</v>
          </cell>
          <cell r="F1399">
            <v>0.96845304372685703</v>
          </cell>
        </row>
        <row r="1400">
          <cell r="A1400" t="str">
            <v>ZAR_JIBAR_EOD</v>
          </cell>
          <cell r="F1400">
            <v>0.95201577411460903</v>
          </cell>
        </row>
        <row r="1401">
          <cell r="A1401" t="str">
            <v>ZAR_JIBAR_EOD</v>
          </cell>
          <cell r="F1401">
            <v>0.93513225586566495</v>
          </cell>
        </row>
        <row r="1402">
          <cell r="A1402" t="str">
            <v>ZAR_JIBAR_EOD</v>
          </cell>
          <cell r="F1402">
            <v>0.86668746912655503</v>
          </cell>
        </row>
        <row r="1403">
          <cell r="A1403" t="str">
            <v>ZAR_JIBAR_EOD</v>
          </cell>
          <cell r="F1403">
            <v>0.798798082005448</v>
          </cell>
        </row>
        <row r="1404">
          <cell r="A1404" t="str">
            <v>ZAR_JIBAR_EOD</v>
          </cell>
          <cell r="F1404">
            <v>0.73311299162338095</v>
          </cell>
        </row>
        <row r="1405">
          <cell r="A1405" t="str">
            <v>ZAR_JIBAR_EOD</v>
          </cell>
          <cell r="F1405">
            <v>0.67195472645113996</v>
          </cell>
        </row>
        <row r="1406">
          <cell r="A1406" t="str">
            <v>ZAR_JIBAR_EOD</v>
          </cell>
          <cell r="F1406">
            <v>0.61477802664263603</v>
          </cell>
        </row>
        <row r="1407">
          <cell r="A1407" t="str">
            <v>ZAR_JIBAR_EOD</v>
          </cell>
          <cell r="F1407">
            <v>0.56159002386806001</v>
          </cell>
        </row>
        <row r="1408">
          <cell r="A1408" t="str">
            <v>ZAR_JIBAR_EOD</v>
          </cell>
          <cell r="F1408">
            <v>0.51265392288970901</v>
          </cell>
        </row>
        <row r="1409">
          <cell r="A1409" t="str">
            <v>ZAR_JIBAR_EOD</v>
          </cell>
          <cell r="F1409">
            <v>0.46686690761820299</v>
          </cell>
        </row>
        <row r="1410">
          <cell r="A1410" t="str">
            <v>ZAR_JIBAR_EOD</v>
          </cell>
          <cell r="F1410">
            <v>0.42538942578654598</v>
          </cell>
        </row>
        <row r="1411">
          <cell r="A1411" t="str">
            <v>ZAR_JIBAR_EOD</v>
          </cell>
          <cell r="F1411">
            <v>0.35139447163811799</v>
          </cell>
        </row>
        <row r="1412">
          <cell r="A1412" t="str">
            <v>ZAR_JIBAR_EOD</v>
          </cell>
          <cell r="F1412">
            <v>0.26196330531703099</v>
          </cell>
        </row>
        <row r="1413">
          <cell r="A1413" t="str">
            <v>ZAR_JIBAR_EOD</v>
          </cell>
          <cell r="F1413">
            <v>0.167523428053787</v>
          </cell>
        </row>
        <row r="1414">
          <cell r="A1414" t="str">
            <v>ZAR_JIBAR_EOD</v>
          </cell>
          <cell r="F1414">
            <v>0.111717845041894</v>
          </cell>
        </row>
        <row r="1415">
          <cell r="A1415" t="str">
            <v>ZAR_JIBAR_EOD</v>
          </cell>
          <cell r="F1415">
            <v>8.0800117835144E-2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156</v>
      </c>
      <c r="E3" s="85"/>
      <c r="G3" s="87"/>
      <c r="H3" s="13" t="s">
        <v>34</v>
      </c>
      <c r="I3" s="158" t="s">
        <v>151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70</v>
      </c>
      <c r="I4" s="159" t="s">
        <v>71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121</v>
      </c>
      <c r="I5" s="159" t="s">
        <v>126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122</v>
      </c>
      <c r="I6" s="159" t="s">
        <v>127</v>
      </c>
      <c r="J6" s="85"/>
    </row>
    <row r="7" spans="1:10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123</v>
      </c>
      <c r="I7" s="159" t="s">
        <v>128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124</v>
      </c>
      <c r="I8" s="159" t="str">
        <f>Currency&amp;"ON"&amp;LCHlinear</f>
        <v>GBPON_linearLCH</v>
      </c>
      <c r="J8" s="85"/>
    </row>
    <row r="9" spans="1:10" ht="11.25" customHeight="1" x14ac:dyDescent="0.2">
      <c r="A9" s="48"/>
      <c r="B9" s="89"/>
      <c r="C9" s="13" t="s">
        <v>29</v>
      </c>
      <c r="D9" s="163">
        <f>_xll.qlSettingsEvaluationDate(Trigger)</f>
        <v>42261</v>
      </c>
      <c r="E9" s="85"/>
      <c r="G9" s="87"/>
      <c r="H9" s="14" t="s">
        <v>125</v>
      </c>
      <c r="I9" s="159" t="str">
        <f>Currency&amp;"ON"&amp;LCHcubic</f>
        <v>GBPON_cubicLCH</v>
      </c>
      <c r="J9" s="85"/>
    </row>
    <row r="10" spans="1:10" ht="11.25" customHeight="1" x14ac:dyDescent="0.2">
      <c r="A10" s="48"/>
      <c r="B10" s="89"/>
      <c r="C10" s="14" t="s">
        <v>30</v>
      </c>
      <c r="D10" s="162">
        <f>_xll.qlCalendarAdvance(Calendar,$D$9,"0D","F",,Trigger)</f>
        <v>42261</v>
      </c>
      <c r="E10" s="85"/>
      <c r="G10" s="87"/>
      <c r="H10" s="14" t="s">
        <v>129</v>
      </c>
      <c r="I10" s="159" t="str">
        <f>Currency&amp;"STD"&amp;LCHlinear</f>
        <v>GBPSTD_linearLCH</v>
      </c>
      <c r="J10" s="85"/>
    </row>
    <row r="11" spans="1:10" ht="11.25" customHeight="1" x14ac:dyDescent="0.2">
      <c r="B11" s="89"/>
      <c r="C11" s="16" t="s">
        <v>14</v>
      </c>
      <c r="D11" s="164" t="s">
        <v>157</v>
      </c>
      <c r="E11" s="85"/>
      <c r="G11" s="87"/>
      <c r="H11" s="16" t="s">
        <v>133</v>
      </c>
      <c r="I11" s="164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_xll.qlPiecewiseYieldCurve($D$17,$D$18,Calendar,_xll.ohPack(GBPON!T3:T77),,,,D19,D20,D21,Permanent,,ObjectOverwrite)</f>
        <v>_GBPON_linearLCH#0001</v>
      </c>
      <c r="E15" s="40"/>
      <c r="G15" s="20"/>
      <c r="H15" s="19"/>
      <c r="I15" s="39" t="str">
        <f>_xll.qlPiecewiseYieldCurve(I17,I18,Calendar,_xll.ohPack(GBPON!T3:T77),,,,I19,I20,I21,Permanent,Trigger,ObjectOverwrite)</f>
        <v>_GBPON_cubicLCH#0001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_GBPON_linearLCH</v>
      </c>
      <c r="E17" s="40"/>
      <c r="G17" s="20"/>
      <c r="H17" s="19"/>
      <c r="I17" s="22" t="str">
        <f>"_"&amp;Currency&amp;"ON"&amp;LCHcubic</f>
        <v>_GBPON_cubicLCH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130</v>
      </c>
      <c r="E20" s="40"/>
      <c r="G20" s="20"/>
      <c r="H20" s="23"/>
      <c r="I20" s="26" t="s">
        <v>31</v>
      </c>
      <c r="J20" s="40"/>
    </row>
    <row r="21" spans="1:14" x14ac:dyDescent="0.2">
      <c r="B21" s="20"/>
      <c r="C21" s="21" t="s">
        <v>17</v>
      </c>
      <c r="D21" s="27" t="s">
        <v>131</v>
      </c>
      <c r="E21" s="40"/>
      <c r="G21" s="20"/>
      <c r="H21" s="21"/>
      <c r="I21" s="27" t="s">
        <v>132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42261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42261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64185</v>
      </c>
      <c r="D24" s="32">
        <f>_xll.qlYieldTSDiscount(YieldCurve1_ON,C24,,Trigger)</f>
        <v>0.3213556570213662</v>
      </c>
      <c r="E24" s="40"/>
      <c r="G24" s="20"/>
      <c r="H24" s="31">
        <f>_xll.qlTermStructureMaxDate(yieldcurve2_ON,Trigger)</f>
        <v>64185</v>
      </c>
      <c r="I24" s="32">
        <f>_xll.qlYieldTSDiscount(yieldcurve2_ON,H24,,Trigger)</f>
        <v>0.32140038764247592</v>
      </c>
      <c r="J24" s="40"/>
    </row>
    <row r="25" spans="1:14" x14ac:dyDescent="0.2">
      <c r="B25" s="20"/>
      <c r="C25" s="31" t="str">
        <f>Currency&amp;"ON"&amp;LCHlinear</f>
        <v>GBPON_linearLCH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GBPON_cubicLCH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118</v>
      </c>
      <c r="D26" s="34" t="b">
        <v>0</v>
      </c>
      <c r="E26" s="40"/>
      <c r="G26" s="20"/>
      <c r="H26" s="33" t="s">
        <v>118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_xll.qlPiecewiseYieldCurve(D32,D33,Calendar,_xll.ohPack(GBP3M!Y3:Y65),,,,D34,D35,D36,Permanent,,ObjectOverwrite)</f>
        <v>_GBP3M_linearLCH#0001</v>
      </c>
      <c r="E30" s="40"/>
      <c r="F30" s="47"/>
      <c r="G30" s="20"/>
      <c r="H30" s="19"/>
      <c r="I30" s="39" t="str">
        <f>_xll.qlPiecewiseYieldCurve(I32,I33,Calendar,_xll.ohPack(GBP3M!Z3:Z65),,,,I34,I35,I36,Permanent,,ObjectOverwrite)</f>
        <v>_GBP3M_cubicLCH#0001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_GBP3M_linearLCH</v>
      </c>
      <c r="E32" s="40"/>
      <c r="F32" s="47"/>
      <c r="G32" s="20"/>
      <c r="H32" s="19"/>
      <c r="I32" s="22" t="str">
        <f>"_"&amp;Currency&amp;"3M"&amp;LCHcubic</f>
        <v>_GBP3M_cubicLCH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130</v>
      </c>
      <c r="E35" s="40"/>
      <c r="F35" s="47"/>
      <c r="G35" s="20"/>
      <c r="H35" s="23"/>
      <c r="I35" s="26" t="s">
        <v>31</v>
      </c>
      <c r="J35" s="40"/>
    </row>
    <row r="36" spans="2:10" x14ac:dyDescent="0.2">
      <c r="B36" s="20"/>
      <c r="C36" s="21" t="s">
        <v>17</v>
      </c>
      <c r="D36" s="27" t="s">
        <v>131</v>
      </c>
      <c r="E36" s="40"/>
      <c r="F36" s="47"/>
      <c r="G36" s="20"/>
      <c r="H36" s="21"/>
      <c r="I36" s="27" t="s">
        <v>132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42261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42261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64185</v>
      </c>
      <c r="D39" s="32">
        <f>_xll.qlYieldTSDiscount(YieldCurve1_3M,C39,,Trigger)</f>
        <v>0.30261494475512496</v>
      </c>
      <c r="E39" s="40"/>
      <c r="F39" s="47"/>
      <c r="G39" s="20"/>
      <c r="H39" s="31">
        <f>_xll.qlTermStructureMaxDate(yieldcurve2_3M,Trigger)</f>
        <v>64185</v>
      </c>
      <c r="I39" s="32">
        <f>_xll.qlYieldTSDiscount(yieldcurve2_3M,H39,,Trigger)</f>
        <v>0.30259097478731251</v>
      </c>
      <c r="J39" s="40"/>
    </row>
    <row r="40" spans="2:10" x14ac:dyDescent="0.2">
      <c r="B40" s="20"/>
      <c r="C40" s="31" t="str">
        <f>Currency&amp;"3M"&amp;LCHlinear</f>
        <v>GBP3M_linearLCH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GBP3M_cubicLCH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118</v>
      </c>
      <c r="D41" s="34" t="b">
        <v>0</v>
      </c>
      <c r="E41" s="40"/>
      <c r="F41" s="47"/>
      <c r="G41" s="20"/>
      <c r="H41" s="33" t="s">
        <v>118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_xll.qlPiecewiseYieldCurve(D47,D48,Calendar,_xll.ohPack(GBP6M!Y3:Y403),,,,D49,D50,D51,Permanent,,ObjectOverwrite)</f>
        <v>_GBP6M_linearLCH#0001</v>
      </c>
      <c r="E45" s="40"/>
      <c r="F45" s="47"/>
      <c r="G45" s="20"/>
      <c r="H45" s="19"/>
      <c r="I45" s="39" t="str">
        <f>_xll.qlPiecewiseYieldCurve(I47,I48,Calendar,_xll.ohPack(GBP6M!Z3:Z59),,,,I49,I50,I51,Permanent,,ObjectOverwrite)</f>
        <v>_GBP6M_cubicLCH#0001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_GBP6M_linearLCH</v>
      </c>
      <c r="E47" s="40"/>
      <c r="G47" s="20"/>
      <c r="H47" s="19"/>
      <c r="I47" s="22" t="str">
        <f>"_"&amp;Currency&amp;"6M"&amp;LCHcubic</f>
        <v>_GBP6M_cubicLCH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130</v>
      </c>
      <c r="E50" s="40"/>
      <c r="G50" s="20"/>
      <c r="H50" s="23"/>
      <c r="I50" s="26" t="s">
        <v>31</v>
      </c>
      <c r="J50" s="40"/>
    </row>
    <row r="51" spans="2:10" x14ac:dyDescent="0.2">
      <c r="B51" s="20"/>
      <c r="C51" s="21" t="s">
        <v>17</v>
      </c>
      <c r="D51" s="27" t="s">
        <v>131</v>
      </c>
      <c r="E51" s="40"/>
      <c r="G51" s="20"/>
      <c r="H51" s="21"/>
      <c r="I51" s="27" t="s">
        <v>132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42261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42261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64185</v>
      </c>
      <c r="D54" s="32">
        <f>_xll.qlYieldTSDiscount(YieldCurve1_6M,C54,,Trigger)</f>
        <v>0.29650331292279147</v>
      </c>
      <c r="E54" s="40"/>
      <c r="G54" s="20"/>
      <c r="H54" s="31">
        <f>_xll.qlTermStructureMaxDate(YieldCurve2_6M,Trigger)</f>
        <v>64185</v>
      </c>
      <c r="I54" s="32">
        <f>_xll.qlYieldTSDiscount(YieldCurve2_6M,H54,,Trigger)</f>
        <v>0.29645472119447103</v>
      </c>
      <c r="J54" s="40"/>
    </row>
    <row r="55" spans="2:10" x14ac:dyDescent="0.2">
      <c r="B55" s="20"/>
      <c r="C55" s="31" t="str">
        <f>Currency&amp;"6M"&amp;LCHlinear</f>
        <v>GBP6M_linearLCH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GBP6M_cubicLCH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118</v>
      </c>
      <c r="D56" s="34" t="b">
        <v>0</v>
      </c>
      <c r="E56" s="40"/>
      <c r="G56" s="20"/>
      <c r="H56" s="33" t="s">
        <v>118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_xll.qlPiecewiseYieldCurve(D62,D63,Calendar,_xll.ohPack(GBP1M!Y3:Y94),,,,D64,D65,D66,Permanent,,ObjectOverwrite)</f>
        <v>_GBP1M_linearLCH#0001</v>
      </c>
      <c r="E60" s="40"/>
      <c r="G60" s="20"/>
      <c r="H60" s="19"/>
      <c r="I60" s="39" t="str">
        <f>_xll.qlPiecewiseYieldCurve(I62,I63,Calendar,_xll.ohPack(GBP1M!Z3:Z90),,,,I64,I65,I66,Permanent,,ObjectOverwrite)</f>
        <v>_GBP1M_cubicLCH#0001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_GBP1M_linearLCH</v>
      </c>
      <c r="E62" s="40"/>
      <c r="G62" s="20"/>
      <c r="H62" s="19"/>
      <c r="I62" s="22" t="str">
        <f>"_"&amp;Currency&amp;"1M"&amp;LCHcubic</f>
        <v>_GBP1M_cubicLCH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130</v>
      </c>
      <c r="E65" s="40"/>
      <c r="G65" s="20"/>
      <c r="H65" s="23"/>
      <c r="I65" s="26" t="s">
        <v>31</v>
      </c>
      <c r="J65" s="40"/>
    </row>
    <row r="66" spans="2:10" x14ac:dyDescent="0.2">
      <c r="B66" s="20"/>
      <c r="C66" s="21" t="s">
        <v>17</v>
      </c>
      <c r="D66" s="27" t="s">
        <v>131</v>
      </c>
      <c r="E66" s="40"/>
      <c r="G66" s="20"/>
      <c r="H66" s="21"/>
      <c r="I66" s="27" t="s">
        <v>132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42261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42261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64185</v>
      </c>
      <c r="D69" s="32">
        <f>_xll.qlYieldTSDiscount(yieldcurve1_1M,C69,,Trigger)</f>
        <v>0.31147173941241324</v>
      </c>
      <c r="E69" s="40"/>
      <c r="G69" s="20"/>
      <c r="H69" s="31">
        <f>_xll.qlTermStructureMaxDate(yieldcurve2_1M,Trigger)</f>
        <v>64185</v>
      </c>
      <c r="I69" s="32">
        <f>_xll.qlYieldTSDiscount(yieldcurve2_1M,H69,,Trigger)</f>
        <v>0.31147278950570262</v>
      </c>
      <c r="J69" s="40"/>
    </row>
    <row r="70" spans="2:10" x14ac:dyDescent="0.2">
      <c r="B70" s="20"/>
      <c r="C70" s="31" t="str">
        <f>Currency&amp;"1M"&amp;LCHlinear</f>
        <v>GBP1M_linearLCH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GBP1M_cubicLCH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118</v>
      </c>
      <c r="D71" s="34" t="b">
        <v>0</v>
      </c>
      <c r="E71" s="40"/>
      <c r="G71" s="20"/>
      <c r="H71" s="33" t="s">
        <v>118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_xll.qlPiecewiseYieldCurve(D77,D78,Calendar,_xll.ohPack(GBP1Y!Y3:Y81),,,,D79,D80,D81,Permanent,,ObjectOverwrite)</f>
        <v>_GBP1Y_linearLCH#0001</v>
      </c>
      <c r="E75" s="40"/>
      <c r="G75" s="20"/>
      <c r="H75" s="19"/>
      <c r="I75" s="39" t="str">
        <f>_xll.qlPiecewiseYieldCurve(I77,I78,Calendar,_xll.ohPack(GBP1Y!Z3:Z53),,,,I79,I80,I81,Permanent,,ObjectOverwrite)</f>
        <v>_GBP1Y_cubicLCH#0001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_GBP1Y_linearLCH</v>
      </c>
      <c r="E77" s="40"/>
      <c r="G77" s="20"/>
      <c r="H77" s="19"/>
      <c r="I77" s="22" t="str">
        <f>"_"&amp;Currency&amp;"1Y"&amp;LCHcubic</f>
        <v>_GBP1Y_cubicLCH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130</v>
      </c>
      <c r="E80" s="40"/>
      <c r="G80" s="20"/>
      <c r="H80" s="23"/>
      <c r="I80" s="26" t="s">
        <v>31</v>
      </c>
      <c r="J80" s="40"/>
    </row>
    <row r="81" spans="2:10" x14ac:dyDescent="0.2">
      <c r="B81" s="20"/>
      <c r="C81" s="21" t="s">
        <v>17</v>
      </c>
      <c r="D81" s="27" t="s">
        <v>131</v>
      </c>
      <c r="E81" s="40"/>
      <c r="G81" s="20"/>
      <c r="H81" s="21"/>
      <c r="I81" s="27" t="s">
        <v>132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42261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42261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64185</v>
      </c>
      <c r="D84" s="32">
        <f>_xll.qlYieldTSDiscount(yieldcurve1_1Y,C84,,Trigger)</f>
        <v>0.28972677807698888</v>
      </c>
      <c r="E84" s="40"/>
      <c r="G84" s="20"/>
      <c r="H84" s="31">
        <f>_xll.qlTermStructureMaxDate(yieldcurve2_1Y,Trigger)</f>
        <v>64185</v>
      </c>
      <c r="I84" s="32">
        <f>_xll.qlYieldTSDiscount(yieldcurve2_1Y,H84,,Trigger)</f>
        <v>0.28963134824937509</v>
      </c>
      <c r="J84" s="40"/>
    </row>
    <row r="85" spans="2:10" x14ac:dyDescent="0.2">
      <c r="B85" s="20"/>
      <c r="C85" s="31" t="str">
        <f>Currency&amp;"1Y"&amp;LCHlinear</f>
        <v>GBP1Y_linearLCH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GBP1Y_cubicLCH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118</v>
      </c>
      <c r="D86" s="34" t="b">
        <v>0</v>
      </c>
      <c r="E86" s="40"/>
      <c r="G86" s="20"/>
      <c r="H86" s="33" t="s">
        <v>118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_xll.qlPiecewiseYieldCurve(D92,D93,Calendar,_xll.ohPack(GBPSTD!W3:W72),,,,D94,D95,D96,Permanent,,ObjectOverwrite)</f>
        <v>_GBPSTD_linearLCH#0001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_GBPSTD_linearLCH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130</v>
      </c>
      <c r="E95" s="40"/>
    </row>
    <row r="96" spans="2:10" x14ac:dyDescent="0.2">
      <c r="B96" s="20"/>
      <c r="C96" s="21" t="s">
        <v>17</v>
      </c>
      <c r="D96" s="27" t="s">
        <v>131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42261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64185</v>
      </c>
      <c r="D99" s="32">
        <f>_xll.qlYieldTSDiscount(yieldcurve1_STD,C99,,Trigger)</f>
        <v>0.2965299526063972</v>
      </c>
      <c r="E99" s="40"/>
    </row>
    <row r="100" spans="2:5" x14ac:dyDescent="0.2">
      <c r="B100" s="20"/>
      <c r="C100" s="31" t="str">
        <f>Currency&amp;"STD"&amp;LCHlinear</f>
        <v>GBPSTD_linearLCH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118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3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/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4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158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GBPOIS</v>
      </c>
      <c r="T1" s="66"/>
      <c r="U1" s="66"/>
      <c r="V1" s="69"/>
      <c r="W1" s="69"/>
      <c r="X1" s="66"/>
      <c r="Y1" s="66"/>
      <c r="Z1" s="178" t="s">
        <v>131</v>
      </c>
      <c r="AA1" s="178" t="s">
        <v>140</v>
      </c>
    </row>
    <row r="2" spans="1:35" ht="21.75" customHeight="1" x14ac:dyDescent="0.2">
      <c r="A2" s="65" t="s">
        <v>9</v>
      </c>
      <c r="B2" s="65" t="s">
        <v>28</v>
      </c>
      <c r="C2" s="65" t="s">
        <v>74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78</v>
      </c>
      <c r="L2" s="73" t="s">
        <v>81</v>
      </c>
      <c r="M2" s="73" t="s">
        <v>79</v>
      </c>
      <c r="N2" s="73" t="s">
        <v>80</v>
      </c>
      <c r="O2" s="73" t="s">
        <v>82</v>
      </c>
      <c r="P2" s="73" t="s">
        <v>22</v>
      </c>
      <c r="Q2" s="73" t="s">
        <v>75</v>
      </c>
      <c r="R2" s="93"/>
      <c r="S2" s="73" t="s">
        <v>9</v>
      </c>
      <c r="T2" s="73" t="s">
        <v>24</v>
      </c>
      <c r="U2" s="73" t="s">
        <v>78</v>
      </c>
      <c r="V2" s="75" t="s">
        <v>23</v>
      </c>
      <c r="W2" s="75" t="s">
        <v>83</v>
      </c>
      <c r="X2" s="73" t="s">
        <v>22</v>
      </c>
      <c r="Y2" s="73" t="s">
        <v>75</v>
      </c>
      <c r="Z2" s="171">
        <f t="array" ref="Z2:Z77">_xll.qlPiecewiseYieldCurveData(YieldCurve1_ON,Trigger)</f>
        <v>4.6059709382997279E-3</v>
      </c>
      <c r="AA2" s="76">
        <f t="array" ref="AA2:AA77">_xll.qlPiecewiseYieldCurveData(yieldcurve2_ON,Trigger)</f>
        <v>1</v>
      </c>
      <c r="AD2" s="46" t="s">
        <v>141</v>
      </c>
      <c r="AF2" s="46" t="s">
        <v>142</v>
      </c>
      <c r="AH2" s="211" t="s">
        <v>84</v>
      </c>
      <c r="AI2" s="212"/>
    </row>
    <row r="3" spans="1:35" ht="11.25" customHeight="1" x14ac:dyDescent="0.2">
      <c r="A3" s="53" t="s">
        <v>26</v>
      </c>
      <c r="B3" s="54" t="s">
        <v>36</v>
      </c>
      <c r="C3" s="56" t="s">
        <v>6</v>
      </c>
      <c r="D3" s="55" t="str">
        <f>$D$1</f>
        <v>Sonia</v>
      </c>
      <c r="E3" s="57" t="str">
        <f>IF(LCHQuoteOverwrite,Currency&amp;"1DOIS"&amp;LCHQuoteSuffix,Currency&amp;$B3&amp;"D"&amp;QuoteSuffix)</f>
        <v>GBP1DOIS_LCHQuote</v>
      </c>
      <c r="F3" s="123"/>
      <c r="G3" s="58" t="str">
        <f>_xll.qlDepositRateHelper(,E3,D3,Permanent,Trigger,ObjectOverwrite)</f>
        <v>obj_005cf#0001</v>
      </c>
      <c r="H3" s="49"/>
      <c r="I3" s="10" t="str">
        <f>A3</f>
        <v>Dp</v>
      </c>
      <c r="J3" s="94" t="str">
        <f>IF(ISBLANK(G3),"--",G3)</f>
        <v>obj_005cf#0001</v>
      </c>
      <c r="K3" s="146" t="str">
        <f>IFERROR(_xll.qlRateHelperQuoteName(J3,Trigger),"--")</f>
        <v>GBP1DOIS_LCHQuote</v>
      </c>
      <c r="L3" s="98">
        <f>IFERROR(_xll.qlRateHelperQuoteValue($J3,Trigger),"--")</f>
        <v>4.6059999999999999E-3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42261</v>
      </c>
      <c r="Q3" s="99">
        <f>IFERROR(_xll.qlRateHelperPillarDate(J3,Trigger),"--")</f>
        <v>42262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obj_005cf</v>
      </c>
      <c r="U3" s="4" t="str">
        <f>IFERROR(_xll.qlRateHelperQuoteName(T3,Trigger),"")</f>
        <v>GBP1DOIS_LCHQuote</v>
      </c>
      <c r="V3" s="70">
        <f>IFERROR(_xll.qlRateHelperRate(T3,Trigger),"")</f>
        <v>4.6059999999999999E-3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42261</v>
      </c>
      <c r="Y3" s="5">
        <f>IFERROR(_xll.qlRateHelperPillarDate(T3,Trigger),"")</f>
        <v>42262</v>
      </c>
      <c r="Z3" s="70">
        <v>4.6059709382997279E-3</v>
      </c>
      <c r="AA3" s="77">
        <v>0.99998738098115947</v>
      </c>
      <c r="AB3" s="169">
        <f t="array" ref="AB3:AB77">_xll.ohFilter([1]REP00100!$C$2:$C$2000,([1]REP00100!$A$2:$A$2000="GBP_SONIA_EOD"))</f>
        <v>42262</v>
      </c>
      <c r="AC3" s="170">
        <f t="array" ref="AC3:AC77">_xll.ohFilter([1]REP00100!$E$2:$E$2000,([1]REP00100!$A$2:$A$2000="GBP_SONIA_EOD"))</f>
        <v>4.6059709383032303E-3</v>
      </c>
      <c r="AD3" s="172">
        <f>Z3-AC3</f>
        <v>-3.5024066979971735E-15</v>
      </c>
      <c r="AE3" s="174">
        <f t="array" ref="AE3:AE77">_xll.ohFilter([1]REP00101!$F$2:$F$2000,([1]REP00101!$A$2:$A$2000="GBP_SONIA_EOD"))</f>
        <v>0.99998738098115902</v>
      </c>
      <c r="AF3" s="173">
        <f>AA3-AE3</f>
        <v>0</v>
      </c>
      <c r="AG3" s="170"/>
      <c r="AH3" s="107" t="s">
        <v>85</v>
      </c>
      <c r="AI3" s="108">
        <v>0</v>
      </c>
    </row>
    <row r="4" spans="1:35" ht="11.25" customHeight="1" x14ac:dyDescent="0.2">
      <c r="A4" s="110" t="s">
        <v>26</v>
      </c>
      <c r="B4" s="111" t="s">
        <v>72</v>
      </c>
      <c r="C4" s="112" t="s">
        <v>73</v>
      </c>
      <c r="D4" s="113" t="str">
        <f>$D$1</f>
        <v>Sonia</v>
      </c>
      <c r="E4" s="168" t="str">
        <f>IF(LCHQuoteOverwrite,Currency&amp;"2DOIS"&amp;LCHQuoteSuffix,Currency&amp;$B4&amp;"D"&amp;QuoteSuffix)</f>
        <v>GBP2DOIS_LCHQuote</v>
      </c>
      <c r="F4" s="122"/>
      <c r="G4" s="114" t="str">
        <f>_xll.qlFraRateHelper(,E4,C4,D4,PillarDate,,Permanent,Trigger,ObjectOverwrite)</f>
        <v>obj_005d0#0001</v>
      </c>
      <c r="H4" s="48"/>
      <c r="I4" s="10" t="str">
        <f>A4</f>
        <v>Dp</v>
      </c>
      <c r="J4" s="94" t="str">
        <f t="shared" ref="J4" si="1">IF(ISBLANK(G4),"--",G4)</f>
        <v>obj_005d0#0001</v>
      </c>
      <c r="K4" s="146" t="str">
        <f>IFERROR(_xll.qlRateHelperQuoteName(J4,Trigger),"--")</f>
        <v>GBP2DOIS_LCHQuote</v>
      </c>
      <c r="L4" s="98" t="str">
        <f>IFERROR(_xll.qlRateHelperQuoteValue($J4,Trigger),"--")</f>
        <v>--</v>
      </c>
      <c r="M4" s="97" t="b">
        <v>0</v>
      </c>
      <c r="N4" s="94">
        <v>70</v>
      </c>
      <c r="O4" s="94">
        <v>1</v>
      </c>
      <c r="P4" s="99">
        <f>IFERROR(_xll.qlRateHelperEarliestDate(J4,Trigger),"--")</f>
        <v>42262</v>
      </c>
      <c r="Q4" s="99">
        <f>IFERROR(_xll.qlRateHelperPillarDate(J4,Trigger),"--")</f>
        <v>42263</v>
      </c>
      <c r="S4" s="4" t="str">
        <f t="shared" si="0"/>
        <v>OIS</v>
      </c>
      <c r="T4" s="4" t="str">
        <v>obj_00619</v>
      </c>
      <c r="U4" s="4" t="str">
        <f>IFERROR(_xll.qlRateHelperQuoteName(T4,Trigger),"")</f>
        <v>GBP1WOIS_LCHQuote</v>
      </c>
      <c r="V4" s="70">
        <f>IFERROR(_xll.qlRateHelperRate(T4,Trigger),"")</f>
        <v>4.6125000000000003E-3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42261</v>
      </c>
      <c r="Y4" s="5">
        <f>IFERROR(_xll.qlRateHelperPillarDate(T4,Trigger),"")</f>
        <v>42268</v>
      </c>
      <c r="Z4" s="70">
        <v>4.6122960036774395E-3</v>
      </c>
      <c r="AA4" s="77">
        <v>0.99991154892017597</v>
      </c>
      <c r="AB4" s="169">
        <v>42268</v>
      </c>
      <c r="AC4" s="170">
        <v>4.6122960036877403E-3</v>
      </c>
      <c r="AD4" s="172">
        <f t="shared" ref="AD4:AD67" si="2">Z4-AC4</f>
        <v>-1.0300788000350281E-14</v>
      </c>
      <c r="AE4" s="174">
        <v>0.99991154892017597</v>
      </c>
      <c r="AF4" s="173">
        <f t="shared" ref="AF4:AF67" si="3">AA4-AE4</f>
        <v>0</v>
      </c>
      <c r="AG4" s="170"/>
      <c r="AH4" s="107" t="s">
        <v>86</v>
      </c>
      <c r="AI4" s="108">
        <v>0</v>
      </c>
    </row>
    <row r="5" spans="1:35" ht="11.25" customHeight="1" x14ac:dyDescent="0.2">
      <c r="D5" s="50" t="s">
        <v>164</v>
      </c>
      <c r="H5" s="48"/>
      <c r="I5" s="68" t="str">
        <f>A7</f>
        <v>OIS</v>
      </c>
      <c r="J5" s="131" t="str">
        <f>IF(ISBLANK(G7),"--",G7)</f>
        <v>obj_00619#0001</v>
      </c>
      <c r="K5" s="145" t="str">
        <f>IFERROR(_xll.qlRateHelperQuoteName(J5,Trigger),"--")</f>
        <v>GBP1WOIS_LCHQuote</v>
      </c>
      <c r="L5" s="133">
        <f>IFERROR(_xll.qlRateHelperQuoteValue($J5,Trigger),"--")</f>
        <v>4.6125000000000003E-3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42261</v>
      </c>
      <c r="Q5" s="134">
        <f>IFERROR(_xll.qlRateHelperPillarDate(J5,Trigger),"--")</f>
        <v>42268</v>
      </c>
      <c r="S5" s="4" t="str">
        <f t="shared" si="0"/>
        <v>OIS</v>
      </c>
      <c r="T5" s="4" t="str">
        <v>obj_00633</v>
      </c>
      <c r="U5" s="4" t="str">
        <f>IFERROR(_xll.qlRateHelperQuoteName(T5,Trigger),"")</f>
        <v>GBP2WOIS_LCHQuote</v>
      </c>
      <c r="V5" s="70">
        <f>IFERROR(_xll.qlRateHelperRate(T5,Trigger),"")</f>
        <v>4.6175000000000001E-3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42261</v>
      </c>
      <c r="Y5" s="5">
        <f>IFERROR(_xll.qlRateHelperPillarDate(T5,Trigger),"")</f>
        <v>42275</v>
      </c>
      <c r="Z5" s="70">
        <v>4.6170911465091358E-3</v>
      </c>
      <c r="AA5" s="77">
        <v>0.99982292177321086</v>
      </c>
      <c r="AB5" s="169">
        <v>42275</v>
      </c>
      <c r="AC5" s="170">
        <v>4.6170911465088903E-3</v>
      </c>
      <c r="AD5" s="172">
        <f t="shared" si="2"/>
        <v>2.454633718507182E-16</v>
      </c>
      <c r="AE5" s="174">
        <v>0.99982292177321097</v>
      </c>
      <c r="AF5" s="173">
        <f t="shared" si="3"/>
        <v>0</v>
      </c>
      <c r="AG5" s="170"/>
      <c r="AH5" s="107" t="s">
        <v>87</v>
      </c>
      <c r="AI5" s="108">
        <v>0</v>
      </c>
    </row>
    <row r="6" spans="1:35" ht="11.25" customHeight="1" x14ac:dyDescent="0.2">
      <c r="A6" s="65" t="s">
        <v>9</v>
      </c>
      <c r="B6" s="65" t="s">
        <v>28</v>
      </c>
      <c r="C6" s="65" t="s">
        <v>77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obj_00633#0001</v>
      </c>
      <c r="K6" s="146" t="str">
        <f>IFERROR(_xll.qlRateHelperQuoteName(J6,Trigger),"--")</f>
        <v>GBP2WOIS_LCHQuote</v>
      </c>
      <c r="L6" s="98">
        <f>IFERROR(_xll.qlRateHelperQuoteValue($J6,Trigger),"--")</f>
        <v>4.6175000000000001E-3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42261</v>
      </c>
      <c r="Q6" s="99">
        <f>IFERROR(_xll.qlRateHelperPillarDate(J6,Trigger),"--")</f>
        <v>42275</v>
      </c>
      <c r="S6" s="4" t="str">
        <f t="shared" si="0"/>
        <v>OIS</v>
      </c>
      <c r="T6" s="4" t="str">
        <v>obj_0061e</v>
      </c>
      <c r="U6" s="4" t="str">
        <f>IFERROR(_xll.qlRateHelperQuoteName(T6,Trigger),"")</f>
        <v>GBP1MOIS_LCHQuote</v>
      </c>
      <c r="V6" s="70">
        <f>IFERROR(_xll.qlRateHelperRate(T6,Trigger),"")</f>
        <v>4.6126250000000004E-3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42261</v>
      </c>
      <c r="Y6" s="5">
        <f>IFERROR(_xll.qlRateHelperPillarDate(T6,Trigger),"")</f>
        <v>42291</v>
      </c>
      <c r="Z6" s="70">
        <v>4.611750852096314E-3</v>
      </c>
      <c r="AA6" s="77">
        <v>0.99962102381439444</v>
      </c>
      <c r="AB6" s="169">
        <v>42291</v>
      </c>
      <c r="AC6" s="170">
        <v>4.6117508520511904E-3</v>
      </c>
      <c r="AD6" s="172">
        <f t="shared" si="2"/>
        <v>4.5123627057108706E-14</v>
      </c>
      <c r="AE6" s="174">
        <v>0.999621023814386</v>
      </c>
      <c r="AF6" s="173">
        <f t="shared" si="3"/>
        <v>8.4376949871511897E-15</v>
      </c>
      <c r="AG6" s="170"/>
      <c r="AH6" s="107" t="s">
        <v>88</v>
      </c>
      <c r="AI6" s="109" t="s">
        <v>89</v>
      </c>
    </row>
    <row r="7" spans="1:35" ht="11.25" customHeight="1" x14ac:dyDescent="0.2">
      <c r="A7" s="53" t="s">
        <v>69</v>
      </c>
      <c r="B7" s="54" t="s">
        <v>37</v>
      </c>
      <c r="C7" s="55">
        <v>0</v>
      </c>
      <c r="D7" s="62" t="str">
        <f>$D$1</f>
        <v>Sonia</v>
      </c>
      <c r="E7" s="57" t="str">
        <f t="shared" ref="E7:E42" si="6">IF(LCHQuoteOverwrite,Currency&amp;B7&amp;"OIS"&amp;LCHQuoteSuffix,Currency&amp;IF($B7="1W","SW",$B7)&amp;"OIS"&amp;QuoteSuffix)</f>
        <v>GBP1WOIS_LCHQuote</v>
      </c>
      <c r="F7" s="123"/>
      <c r="G7" s="58" t="str">
        <f>_xll.qlOISRateHelper(,C7,B7,E7,$D7,,Permanent,Trigger,ObjectOverwrite)</f>
        <v>obj_00619#0001</v>
      </c>
      <c r="H7" s="48"/>
      <c r="I7" s="10" t="str">
        <f t="shared" si="4"/>
        <v>OIS</v>
      </c>
      <c r="J7" s="94" t="str">
        <f t="shared" si="5"/>
        <v>obj_00630#0001</v>
      </c>
      <c r="K7" s="146" t="str">
        <f>IFERROR(_xll.qlRateHelperQuoteName(J7,Trigger),"--")</f>
        <v>GBP3WOIS_LCHQuote</v>
      </c>
      <c r="L7" s="98" t="str">
        <f>IFERROR(_xll.qlRateHelperQuoteValue($J7,Trigger),"--")</f>
        <v>--</v>
      </c>
      <c r="M7" s="97" t="b">
        <v>0</v>
      </c>
      <c r="N7" s="94">
        <v>50</v>
      </c>
      <c r="O7" s="94">
        <v>1</v>
      </c>
      <c r="P7" s="99">
        <f>IFERROR(_xll.qlRateHelperEarliestDate(J7,Trigger),"--")</f>
        <v>42261</v>
      </c>
      <c r="Q7" s="99">
        <f>IFERROR(_xll.qlRateHelperPillarDate(J7,Trigger),"--")</f>
        <v>42282</v>
      </c>
      <c r="S7" s="4" t="str">
        <f t="shared" si="0"/>
        <v>OIS</v>
      </c>
      <c r="T7" s="4" t="str">
        <v>obj_0062b</v>
      </c>
      <c r="U7" s="4" t="str">
        <f>IFERROR(_xll.qlRateHelperQuoteName(T7,Trigger),"")</f>
        <v>GBP2MOIS_LCHQuote</v>
      </c>
      <c r="V7" s="70">
        <f>IFERROR(_xll.qlRateHelperRate(T7,Trigger),"")</f>
        <v>4.6693333E-3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42261</v>
      </c>
      <c r="Y7" s="5">
        <f>IFERROR(_xll.qlRateHelperPillarDate(T7,Trigger),"")</f>
        <v>42324</v>
      </c>
      <c r="Z7" s="70">
        <v>4.6674527097742731E-3</v>
      </c>
      <c r="AA7" s="77">
        <v>0.99919470929549115</v>
      </c>
      <c r="AB7" s="169">
        <v>42324</v>
      </c>
      <c r="AC7" s="170">
        <v>4.6674527397494699E-3</v>
      </c>
      <c r="AD7" s="172">
        <f t="shared" si="2"/>
        <v>-2.99751968038664E-11</v>
      </c>
      <c r="AE7" s="174">
        <v>0.99919470929032095</v>
      </c>
      <c r="AF7" s="173">
        <f t="shared" si="3"/>
        <v>5.1701976033768915E-12</v>
      </c>
      <c r="AG7" s="170"/>
    </row>
    <row r="8" spans="1:35" ht="11.25" customHeight="1" x14ac:dyDescent="0.2">
      <c r="A8" s="59" t="s">
        <v>69</v>
      </c>
      <c r="B8" s="60" t="s">
        <v>38</v>
      </c>
      <c r="C8" s="61">
        <v>0</v>
      </c>
      <c r="D8" s="62" t="str">
        <f t="shared" ref="D8:D42" si="7">$D$1</f>
        <v>Sonia</v>
      </c>
      <c r="E8" s="63" t="str">
        <f t="shared" si="6"/>
        <v>GBP2WOIS_LCHQuote</v>
      </c>
      <c r="F8" s="123"/>
      <c r="G8" s="64" t="str">
        <f>_xll.qlOISRateHelper(,C8,B8,E8,$D8,,Permanent,Trigger,ObjectOverwrite)</f>
        <v>obj_00633#0001</v>
      </c>
      <c r="H8" s="48"/>
      <c r="I8" s="10" t="str">
        <f t="shared" si="4"/>
        <v>OIS</v>
      </c>
      <c r="J8" s="94" t="str">
        <f t="shared" si="5"/>
        <v>obj_0061e#0001</v>
      </c>
      <c r="K8" s="146" t="str">
        <f>IFERROR(_xll.qlRateHelperQuoteName(J8,Trigger),"--")</f>
        <v>GBP1MOIS_LCHQuote</v>
      </c>
      <c r="L8" s="98">
        <f>IFERROR(_xll.qlRateHelperQuoteValue($J8,Trigger),"--")</f>
        <v>4.6126250000000004E-3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42261</v>
      </c>
      <c r="Q8" s="99">
        <f>IFERROR(_xll.qlRateHelperPillarDate(J8,Trigger),"--")</f>
        <v>42291</v>
      </c>
      <c r="S8" s="4" t="str">
        <f t="shared" si="0"/>
        <v>OIS</v>
      </c>
      <c r="T8" s="4" t="str">
        <v>obj_00628</v>
      </c>
      <c r="U8" s="4" t="str">
        <f>IFERROR(_xll.qlRateHelperQuoteName(T8,Trigger),"")</f>
        <v>GBP3MOIS_LCHQuote</v>
      </c>
      <c r="V8" s="70">
        <f>IFERROR(_xll.qlRateHelperRate(T8,Trigger),"")</f>
        <v>4.7288749999999996E-3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42261</v>
      </c>
      <c r="Y8" s="5">
        <f>IFERROR(_xll.qlRateHelperPillarDate(T8,Trigger),"")</f>
        <v>42352</v>
      </c>
      <c r="Z8" s="70">
        <v>4.7260895648590373E-3</v>
      </c>
      <c r="AA8" s="77">
        <v>0.99882240856199112</v>
      </c>
      <c r="AB8" s="169">
        <v>42352</v>
      </c>
      <c r="AC8" s="170">
        <v>4.7260895650613997E-3</v>
      </c>
      <c r="AD8" s="172">
        <f t="shared" si="2"/>
        <v>-2.0236243236659845E-13</v>
      </c>
      <c r="AE8" s="174">
        <v>0.998822408561991</v>
      </c>
      <c r="AF8" s="173">
        <f t="shared" si="3"/>
        <v>0</v>
      </c>
      <c r="AG8" s="170"/>
    </row>
    <row r="9" spans="1:35" ht="11.25" customHeight="1" x14ac:dyDescent="0.2">
      <c r="A9" s="59" t="s">
        <v>69</v>
      </c>
      <c r="B9" s="60" t="s">
        <v>39</v>
      </c>
      <c r="C9" s="61">
        <v>0</v>
      </c>
      <c r="D9" s="62" t="str">
        <f t="shared" si="7"/>
        <v>Sonia</v>
      </c>
      <c r="E9" s="63" t="str">
        <f t="shared" si="6"/>
        <v>GBP3WOIS_LCHQuote</v>
      </c>
      <c r="F9" s="123"/>
      <c r="G9" s="64" t="str">
        <f>_xll.qlOISRateHelper(,C9,B9,E9,$D9,,Permanent,Trigger,ObjectOverwrite)</f>
        <v>obj_00630#0001</v>
      </c>
      <c r="H9" s="48"/>
      <c r="I9" s="10" t="str">
        <f t="shared" si="4"/>
        <v>OIS</v>
      </c>
      <c r="J9" s="94" t="str">
        <f t="shared" si="5"/>
        <v>obj_0062b#0001</v>
      </c>
      <c r="K9" s="146" t="str">
        <f>IFERROR(_xll.qlRateHelperQuoteName(J9,Trigger),"--")</f>
        <v>GBP2MOIS_LCHQuote</v>
      </c>
      <c r="L9" s="98">
        <f>IFERROR(_xll.qlRateHelperQuoteValue($J9,Trigger),"--")</f>
        <v>4.6693333E-3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42261</v>
      </c>
      <c r="Q9" s="99">
        <f>IFERROR(_xll.qlRateHelperPillarDate(J9,Trigger),"--")</f>
        <v>42324</v>
      </c>
      <c r="S9" s="4" t="str">
        <f t="shared" si="0"/>
        <v>OIS</v>
      </c>
      <c r="T9" s="4" t="str">
        <v>obj_00639</v>
      </c>
      <c r="U9" s="4" t="str">
        <f>IFERROR(_xll.qlRateHelperQuoteName(T9,Trigger),"")</f>
        <v>GBP4MOIS_LCHQuote</v>
      </c>
      <c r="V9" s="70">
        <f>IFERROR(_xll.qlRateHelperRate(T9,Trigger),"")</f>
        <v>4.7638749999999999E-3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42261</v>
      </c>
      <c r="Y9" s="5">
        <f>IFERROR(_xll.qlRateHelperPillarDate(T9,Trigger),"")</f>
        <v>42383</v>
      </c>
      <c r="Z9" s="70">
        <v>4.7600862410930667E-3</v>
      </c>
      <c r="AA9" s="77">
        <v>0.99841022251273881</v>
      </c>
      <c r="AB9" s="169">
        <v>42383</v>
      </c>
      <c r="AC9" s="170">
        <v>4.7600862410930702E-3</v>
      </c>
      <c r="AD9" s="172">
        <f t="shared" si="2"/>
        <v>0</v>
      </c>
      <c r="AE9" s="174">
        <v>0.99841022251273903</v>
      </c>
      <c r="AF9" s="173">
        <f t="shared" si="3"/>
        <v>0</v>
      </c>
      <c r="AG9" s="170"/>
    </row>
    <row r="10" spans="1:35" ht="11.25" customHeight="1" x14ac:dyDescent="0.2">
      <c r="A10" s="59" t="s">
        <v>69</v>
      </c>
      <c r="B10" s="60" t="s">
        <v>2</v>
      </c>
      <c r="C10" s="61">
        <v>0</v>
      </c>
      <c r="D10" s="62" t="str">
        <f t="shared" si="7"/>
        <v>Sonia</v>
      </c>
      <c r="E10" s="63" t="str">
        <f t="shared" si="6"/>
        <v>GBP1MOIS_LCHQuote</v>
      </c>
      <c r="F10" s="123"/>
      <c r="G10" s="64" t="str">
        <f>_xll.qlOISRateHelper(,C10,B10,E10,$D10,,Permanent,Trigger,ObjectOverwrite)</f>
        <v>obj_0061e#0001</v>
      </c>
      <c r="H10" s="48"/>
      <c r="I10" s="10" t="str">
        <f t="shared" si="4"/>
        <v>OIS</v>
      </c>
      <c r="J10" s="94" t="str">
        <f t="shared" si="5"/>
        <v>obj_00628#0001</v>
      </c>
      <c r="K10" s="146" t="str">
        <f>IFERROR(_xll.qlRateHelperQuoteName(J10,Trigger),"--")</f>
        <v>GBP3MOIS_LCHQuote</v>
      </c>
      <c r="L10" s="98">
        <f>IFERROR(_xll.qlRateHelperQuoteValue($J10,Trigger),"--")</f>
        <v>4.7288749999999996E-3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42261</v>
      </c>
      <c r="Q10" s="99">
        <f>IFERROR(_xll.qlRateHelperPillarDate(J10,Trigger),"--")</f>
        <v>42352</v>
      </c>
      <c r="S10" s="4" t="str">
        <f t="shared" si="0"/>
        <v>OIS</v>
      </c>
      <c r="T10" s="4" t="str">
        <v>obj_00637</v>
      </c>
      <c r="U10" s="4" t="str">
        <f>IFERROR(_xll.qlRateHelperQuoteName(T10,Trigger),"")</f>
        <v>GBP5MOIS_LCHQuote</v>
      </c>
      <c r="V10" s="70">
        <f>IFERROR(_xll.qlRateHelperRate(T10,Trigger),"")</f>
        <v>4.8498333000000001E-3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42261</v>
      </c>
      <c r="Y10" s="5">
        <f>IFERROR(_xll.qlRateHelperPillarDate(T10,Trigger),"")</f>
        <v>42415</v>
      </c>
      <c r="Z10" s="70">
        <v>4.8448781187693532E-3</v>
      </c>
      <c r="AA10" s="77">
        <v>0.9979579474750897</v>
      </c>
      <c r="AB10" s="169">
        <v>42415</v>
      </c>
      <c r="AC10" s="170">
        <v>4.8448781487082501E-3</v>
      </c>
      <c r="AD10" s="172">
        <f t="shared" si="2"/>
        <v>-2.9938896847769847E-11</v>
      </c>
      <c r="AE10" s="174">
        <v>0.99795794746248401</v>
      </c>
      <c r="AF10" s="173">
        <f t="shared" si="3"/>
        <v>1.2605694266198952E-11</v>
      </c>
      <c r="AG10" s="170"/>
    </row>
    <row r="11" spans="1:35" ht="11.25" customHeight="1" x14ac:dyDescent="0.2">
      <c r="A11" s="59" t="s">
        <v>69</v>
      </c>
      <c r="B11" s="60" t="s">
        <v>40</v>
      </c>
      <c r="C11" s="61">
        <v>0</v>
      </c>
      <c r="D11" s="62" t="str">
        <f t="shared" si="7"/>
        <v>Sonia</v>
      </c>
      <c r="E11" s="63" t="str">
        <f t="shared" si="6"/>
        <v>GBP2MOIS_LCHQuote</v>
      </c>
      <c r="F11" s="123"/>
      <c r="G11" s="64" t="str">
        <f>_xll.qlOISRateHelper(,C11,B11,E11,$D11,,Permanent,Trigger,ObjectOverwrite)</f>
        <v>obj_0062b#0001</v>
      </c>
      <c r="H11" s="48"/>
      <c r="I11" s="10" t="str">
        <f t="shared" si="4"/>
        <v>OIS</v>
      </c>
      <c r="J11" s="94" t="str">
        <f t="shared" si="5"/>
        <v>obj_00639#0001</v>
      </c>
      <c r="K11" s="146" t="str">
        <f>IFERROR(_xll.qlRateHelperQuoteName(J11,Trigger),"--")</f>
        <v>GBP4MOIS_LCHQuote</v>
      </c>
      <c r="L11" s="98">
        <f>IFERROR(_xll.qlRateHelperQuoteValue($J11,Trigger),"--")</f>
        <v>4.7638749999999999E-3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42261</v>
      </c>
      <c r="Q11" s="99">
        <f>IFERROR(_xll.qlRateHelperPillarDate(J11,Trigger),"--")</f>
        <v>42383</v>
      </c>
      <c r="S11" s="4" t="str">
        <f t="shared" si="0"/>
        <v>OIS</v>
      </c>
      <c r="T11" s="4" t="str">
        <v>obj_00635</v>
      </c>
      <c r="U11" s="4" t="str">
        <f>IFERROR(_xll.qlRateHelperQuoteName(T11,Trigger),"")</f>
        <v>GBP6MOIS_LCHQuote</v>
      </c>
      <c r="V11" s="70">
        <f>IFERROR(_xll.qlRateHelperRate(T11,Trigger),"")</f>
        <v>4.9616249999999999E-3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42261</v>
      </c>
      <c r="Y11" s="5">
        <f>IFERROR(_xll.qlRateHelperPillarDate(T11,Trigger),"")</f>
        <v>42443</v>
      </c>
      <c r="Z11" s="70">
        <v>4.9554975350092753E-3</v>
      </c>
      <c r="AA11" s="77">
        <v>0.99753208989505315</v>
      </c>
      <c r="AB11" s="169">
        <v>42443</v>
      </c>
      <c r="AC11" s="170">
        <v>4.95549753500946E-3</v>
      </c>
      <c r="AD11" s="172">
        <f t="shared" si="2"/>
        <v>-1.8474805019152996E-16</v>
      </c>
      <c r="AE11" s="174">
        <v>0.99753208989505304</v>
      </c>
      <c r="AF11" s="173">
        <f t="shared" si="3"/>
        <v>0</v>
      </c>
      <c r="AG11" s="170"/>
    </row>
    <row r="12" spans="1:35" ht="11.25" customHeight="1" x14ac:dyDescent="0.2">
      <c r="A12" s="59" t="s">
        <v>69</v>
      </c>
      <c r="B12" s="60" t="s">
        <v>0</v>
      </c>
      <c r="C12" s="61">
        <v>0</v>
      </c>
      <c r="D12" s="62" t="str">
        <f t="shared" si="7"/>
        <v>Sonia</v>
      </c>
      <c r="E12" s="63" t="str">
        <f t="shared" si="6"/>
        <v>GBP3MOIS_LCHQuote</v>
      </c>
      <c r="F12" s="123"/>
      <c r="G12" s="64" t="str">
        <f>_xll.qlOISRateHelper(,C12,B12,E12,$D12,,Permanent,Trigger,ObjectOverwrite)</f>
        <v>obj_00628#0001</v>
      </c>
      <c r="H12" s="48"/>
      <c r="I12" s="10" t="str">
        <f t="shared" si="4"/>
        <v>OIS</v>
      </c>
      <c r="J12" s="94" t="str">
        <f t="shared" si="5"/>
        <v>obj_00637#0001</v>
      </c>
      <c r="K12" s="146" t="str">
        <f>IFERROR(_xll.qlRateHelperQuoteName(J12,Trigger),"--")</f>
        <v>GBP5MOIS_LCHQuote</v>
      </c>
      <c r="L12" s="98">
        <f>IFERROR(_xll.qlRateHelperQuoteValue($J12,Trigger),"--")</f>
        <v>4.8498333000000001E-3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42261</v>
      </c>
      <c r="Q12" s="99">
        <f>IFERROR(_xll.qlRateHelperPillarDate(J12,Trigger),"--")</f>
        <v>42415</v>
      </c>
      <c r="S12" s="4" t="str">
        <f t="shared" si="0"/>
        <v>OIS</v>
      </c>
      <c r="T12" s="4" t="str">
        <v>obj_00620</v>
      </c>
      <c r="U12" s="4" t="str">
        <f>IFERROR(_xll.qlRateHelperQuoteName(T12,Trigger),"")</f>
        <v>GBP7MOIS_LCHQuote</v>
      </c>
      <c r="V12" s="70">
        <f>IFERROR(_xll.qlRateHelperRate(T12,Trigger),"")</f>
        <v>5.073625E-3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42261</v>
      </c>
      <c r="Y12" s="5">
        <f>IFERROR(_xll.qlRateHelperPillarDate(T12,Trigger),"")</f>
        <v>42474</v>
      </c>
      <c r="Z12" s="70">
        <v>5.0661288667705889E-3</v>
      </c>
      <c r="AA12" s="77">
        <v>0.99704796735318868</v>
      </c>
      <c r="AB12" s="169">
        <v>42474</v>
      </c>
      <c r="AC12" s="170">
        <v>5.0661288667702897E-3</v>
      </c>
      <c r="AD12" s="172">
        <f t="shared" si="2"/>
        <v>2.9923979960599922E-16</v>
      </c>
      <c r="AE12" s="174">
        <v>0.99704796735318901</v>
      </c>
      <c r="AF12" s="173">
        <f t="shared" si="3"/>
        <v>0</v>
      </c>
      <c r="AG12" s="170"/>
    </row>
    <row r="13" spans="1:35" ht="11.25" customHeight="1" x14ac:dyDescent="0.2">
      <c r="A13" s="59" t="s">
        <v>69</v>
      </c>
      <c r="B13" s="60" t="s">
        <v>41</v>
      </c>
      <c r="C13" s="61">
        <v>0</v>
      </c>
      <c r="D13" s="62" t="str">
        <f t="shared" si="7"/>
        <v>Sonia</v>
      </c>
      <c r="E13" s="63" t="str">
        <f t="shared" si="6"/>
        <v>GBP4MOIS_LCHQuote</v>
      </c>
      <c r="F13" s="123"/>
      <c r="G13" s="64" t="str">
        <f>_xll.qlOISRateHelper(,C13,B13,E13,$D13,,Permanent,Trigger,ObjectOverwrite)</f>
        <v>obj_00639#0001</v>
      </c>
      <c r="H13" s="48"/>
      <c r="I13" s="10" t="str">
        <f t="shared" si="4"/>
        <v>OIS</v>
      </c>
      <c r="J13" s="94" t="str">
        <f t="shared" si="5"/>
        <v>obj_00635#0001</v>
      </c>
      <c r="K13" s="146" t="str">
        <f>IFERROR(_xll.qlRateHelperQuoteName(J13,Trigger),"--")</f>
        <v>GBP6MOIS_LCHQuote</v>
      </c>
      <c r="L13" s="98">
        <f>IFERROR(_xll.qlRateHelperQuoteValue($J13,Trigger),"--")</f>
        <v>4.9616249999999999E-3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42261</v>
      </c>
      <c r="Q13" s="99">
        <f>IFERROR(_xll.qlRateHelperPillarDate(J13,Trigger),"--")</f>
        <v>42443</v>
      </c>
      <c r="S13" s="4" t="str">
        <f t="shared" si="0"/>
        <v>OIS</v>
      </c>
      <c r="T13" s="4" t="str">
        <v>obj_0062f</v>
      </c>
      <c r="U13" s="4" t="str">
        <f>IFERROR(_xll.qlRateHelperQuoteName(T13,Trigger),"")</f>
        <v>GBP8MOIS_LCHQuote</v>
      </c>
      <c r="V13" s="70">
        <f>IFERROR(_xll.qlRateHelperRate(T13,Trigger),"")</f>
        <v>5.1549999999999999E-3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42261</v>
      </c>
      <c r="Y13" s="5">
        <f>IFERROR(_xll.qlRateHelperPillarDate(T13,Trigger),"")</f>
        <v>42506</v>
      </c>
      <c r="Z13" s="70">
        <v>5.1461018407751649E-3</v>
      </c>
      <c r="AA13" s="77">
        <v>0.99655172625625088</v>
      </c>
      <c r="AB13" s="169">
        <v>42506</v>
      </c>
      <c r="AC13" s="170">
        <v>5.1461018407751701E-3</v>
      </c>
      <c r="AD13" s="172">
        <f t="shared" si="2"/>
        <v>0</v>
      </c>
      <c r="AE13" s="174">
        <v>0.99655172625625099</v>
      </c>
      <c r="AF13" s="173">
        <f t="shared" si="3"/>
        <v>0</v>
      </c>
      <c r="AG13" s="170"/>
    </row>
    <row r="14" spans="1:35" ht="11.25" customHeight="1" x14ac:dyDescent="0.2">
      <c r="A14" s="59" t="s">
        <v>69</v>
      </c>
      <c r="B14" s="60" t="s">
        <v>42</v>
      </c>
      <c r="C14" s="61">
        <v>0</v>
      </c>
      <c r="D14" s="62" t="str">
        <f t="shared" si="7"/>
        <v>Sonia</v>
      </c>
      <c r="E14" s="63" t="str">
        <f t="shared" si="6"/>
        <v>GBP5MOIS_LCHQuote</v>
      </c>
      <c r="F14" s="123"/>
      <c r="G14" s="64" t="str">
        <f>_xll.qlOISRateHelper(,C14,B14,E14,$D14,,Permanent,Trigger,ObjectOverwrite)</f>
        <v>obj_00637#0001</v>
      </c>
      <c r="H14" s="48"/>
      <c r="I14" s="10" t="str">
        <f t="shared" si="4"/>
        <v>OIS</v>
      </c>
      <c r="J14" s="94" t="str">
        <f t="shared" si="5"/>
        <v>obj_00620#0001</v>
      </c>
      <c r="K14" s="146" t="str">
        <f>IFERROR(_xll.qlRateHelperQuoteName(J14,Trigger),"--")</f>
        <v>GBP7MOIS_LCHQuote</v>
      </c>
      <c r="L14" s="98">
        <f>IFERROR(_xll.qlRateHelperQuoteValue($J14,Trigger),"--")</f>
        <v>5.073625E-3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42261</v>
      </c>
      <c r="Q14" s="99">
        <f>IFERROR(_xll.qlRateHelperPillarDate(J14,Trigger),"--")</f>
        <v>42474</v>
      </c>
      <c r="S14" s="4" t="str">
        <f t="shared" si="0"/>
        <v>OIS</v>
      </c>
      <c r="T14" s="4" t="str">
        <v>obj_0061d</v>
      </c>
      <c r="U14" s="4" t="str">
        <f>IFERROR(_xll.qlRateHelperQuoteName(T14,Trigger),"")</f>
        <v>GBP9MOIS_LCHQuote</v>
      </c>
      <c r="V14" s="70">
        <f>IFERROR(_xll.qlRateHelperRate(T14,Trigger),"")</f>
        <v>5.2855000000000003E-3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42261</v>
      </c>
      <c r="Y14" s="5">
        <f>IFERROR(_xll.qlRateHelperPillarDate(T14,Trigger),"")</f>
        <v>42535</v>
      </c>
      <c r="Z14" s="70">
        <v>5.2750418956251984E-3</v>
      </c>
      <c r="AA14" s="77">
        <v>0.99604793557917848</v>
      </c>
      <c r="AB14" s="169">
        <v>42535</v>
      </c>
      <c r="AC14" s="170">
        <v>5.2750418956263104E-3</v>
      </c>
      <c r="AD14" s="172">
        <f t="shared" si="2"/>
        <v>-1.1119577481011333E-15</v>
      </c>
      <c r="AE14" s="174">
        <v>0.99604793557917803</v>
      </c>
      <c r="AF14" s="173">
        <f t="shared" si="3"/>
        <v>0</v>
      </c>
      <c r="AG14" s="170"/>
    </row>
    <row r="15" spans="1:35" ht="11.25" customHeight="1" x14ac:dyDescent="0.2">
      <c r="A15" s="59" t="s">
        <v>69</v>
      </c>
      <c r="B15" s="60" t="s">
        <v>3</v>
      </c>
      <c r="C15" s="61">
        <v>0</v>
      </c>
      <c r="D15" s="62" t="str">
        <f t="shared" si="7"/>
        <v>Sonia</v>
      </c>
      <c r="E15" s="63" t="str">
        <f t="shared" si="6"/>
        <v>GBP6MOIS_LCHQuote</v>
      </c>
      <c r="F15" s="123"/>
      <c r="G15" s="64" t="str">
        <f>_xll.qlOISRateHelper(,C15,B15,E15,$D15,,Permanent,Trigger,ObjectOverwrite)</f>
        <v>obj_00635#0001</v>
      </c>
      <c r="H15" s="48"/>
      <c r="I15" s="10" t="str">
        <f t="shared" si="4"/>
        <v>OIS</v>
      </c>
      <c r="J15" s="94" t="str">
        <f t="shared" si="5"/>
        <v>obj_0062f#0001</v>
      </c>
      <c r="K15" s="146" t="str">
        <f>IFERROR(_xll.qlRateHelperQuoteName(J15,Trigger),"--")</f>
        <v>GBP8MOIS_LCHQuote</v>
      </c>
      <c r="L15" s="98">
        <f>IFERROR(_xll.qlRateHelperQuoteValue($J15,Trigger),"--")</f>
        <v>5.1549999999999999E-3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42261</v>
      </c>
      <c r="Q15" s="99">
        <f>IFERROR(_xll.qlRateHelperPillarDate(J15,Trigger),"--")</f>
        <v>42506</v>
      </c>
      <c r="S15" s="4" t="str">
        <f t="shared" si="0"/>
        <v>OIS</v>
      </c>
      <c r="T15" s="4" t="str">
        <v>obj_0063d</v>
      </c>
      <c r="U15" s="4" t="str">
        <f>IFERROR(_xll.qlRateHelperQuoteName(T15,Trigger),"")</f>
        <v>GBP10MOIS_LCHQuote</v>
      </c>
      <c r="V15" s="70">
        <f>IFERROR(_xll.qlRateHelperRate(T15,Trigger),"")</f>
        <v>5.4209999999999996E-3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42261</v>
      </c>
      <c r="Y15" s="5">
        <f>IFERROR(_xll.qlRateHelperPillarDate(T15,Trigger),"")</f>
        <v>42565</v>
      </c>
      <c r="Z15" s="70">
        <v>5.4087987378892352E-3</v>
      </c>
      <c r="AA15" s="77">
        <v>0.9955052691630244</v>
      </c>
      <c r="AB15" s="169">
        <v>42565</v>
      </c>
      <c r="AC15" s="170">
        <v>5.4087987378802901E-3</v>
      </c>
      <c r="AD15" s="172">
        <f t="shared" si="2"/>
        <v>8.9451016038744058E-15</v>
      </c>
      <c r="AE15" s="174">
        <v>0.99550526916302395</v>
      </c>
      <c r="AF15" s="173">
        <f t="shared" si="3"/>
        <v>0</v>
      </c>
      <c r="AG15" s="170"/>
    </row>
    <row r="16" spans="1:35" ht="11.25" customHeight="1" x14ac:dyDescent="0.2">
      <c r="A16" s="59" t="s">
        <v>69</v>
      </c>
      <c r="B16" s="60" t="s">
        <v>43</v>
      </c>
      <c r="C16" s="61">
        <v>0</v>
      </c>
      <c r="D16" s="62" t="str">
        <f t="shared" si="7"/>
        <v>Sonia</v>
      </c>
      <c r="E16" s="63" t="str">
        <f t="shared" si="6"/>
        <v>GBP7MOIS_LCHQuote</v>
      </c>
      <c r="F16" s="123"/>
      <c r="G16" s="64" t="str">
        <f>_xll.qlOISRateHelper(,C16,B16,E16,$D16,,Permanent,Trigger,ObjectOverwrite)</f>
        <v>obj_00620#0001</v>
      </c>
      <c r="H16" s="48"/>
      <c r="I16" s="10" t="str">
        <f t="shared" si="4"/>
        <v>OIS</v>
      </c>
      <c r="J16" s="94" t="str">
        <f t="shared" si="5"/>
        <v>obj_0061d#0001</v>
      </c>
      <c r="K16" s="146" t="str">
        <f>IFERROR(_xll.qlRateHelperQuoteName(J16,Trigger),"--")</f>
        <v>GBP9MOIS_LCHQuote</v>
      </c>
      <c r="L16" s="98">
        <f>IFERROR(_xll.qlRateHelperQuoteValue($J16,Trigger),"--")</f>
        <v>5.2855000000000003E-3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42261</v>
      </c>
      <c r="Q16" s="99">
        <f>IFERROR(_xll.qlRateHelperPillarDate(J16,Trigger),"--")</f>
        <v>42535</v>
      </c>
      <c r="S16" s="4" t="str">
        <f t="shared" si="0"/>
        <v>OIS</v>
      </c>
      <c r="T16" s="4" t="str">
        <v>obj_0063b</v>
      </c>
      <c r="U16" s="4" t="str">
        <f>IFERROR(_xll.qlRateHelperQuoteName(T16,Trigger),"")</f>
        <v>GBP11MOIS_LCHQuote</v>
      </c>
      <c r="V16" s="70">
        <f>IFERROR(_xll.qlRateHelperRate(T16,Trigger),"")</f>
        <v>5.5518332999999996E-3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42261</v>
      </c>
      <c r="Y16" s="5">
        <f>IFERROR(_xll.qlRateHelperPillarDate(T16,Trigger),"")</f>
        <v>42597</v>
      </c>
      <c r="Z16" s="70">
        <v>5.5376944956087295E-3</v>
      </c>
      <c r="AA16" s="77">
        <v>0.9949152580006162</v>
      </c>
      <c r="AB16" s="169">
        <v>42597</v>
      </c>
      <c r="AC16" s="170">
        <v>5.5376945254560998E-3</v>
      </c>
      <c r="AD16" s="172">
        <f t="shared" si="2"/>
        <v>-2.9847370235092097E-11</v>
      </c>
      <c r="AE16" s="174">
        <v>0.99491525797327895</v>
      </c>
      <c r="AF16" s="173">
        <f t="shared" si="3"/>
        <v>2.7337243579950155E-11</v>
      </c>
      <c r="AG16" s="170"/>
    </row>
    <row r="17" spans="1:33" ht="11.25" customHeight="1" x14ac:dyDescent="0.2">
      <c r="A17" s="59" t="s">
        <v>69</v>
      </c>
      <c r="B17" s="60" t="s">
        <v>44</v>
      </c>
      <c r="C17" s="61">
        <v>0</v>
      </c>
      <c r="D17" s="62" t="str">
        <f t="shared" si="7"/>
        <v>Sonia</v>
      </c>
      <c r="E17" s="63" t="str">
        <f t="shared" si="6"/>
        <v>GBP8MOIS_LCHQuote</v>
      </c>
      <c r="F17" s="123"/>
      <c r="G17" s="64" t="str">
        <f>_xll.qlOISRateHelper(,C17,B17,E17,$D17,,Permanent,Trigger,ObjectOverwrite)</f>
        <v>obj_0062f#0001</v>
      </c>
      <c r="H17" s="48"/>
      <c r="I17" s="10" t="str">
        <f t="shared" si="4"/>
        <v>OIS</v>
      </c>
      <c r="J17" s="94" t="str">
        <f t="shared" si="5"/>
        <v>obj_0063d#0001</v>
      </c>
      <c r="K17" s="146" t="str">
        <f>IFERROR(_xll.qlRateHelperQuoteName(J17,Trigger),"--")</f>
        <v>GBP10MOIS_LCHQuote</v>
      </c>
      <c r="L17" s="98">
        <f>IFERROR(_xll.qlRateHelperQuoteValue($J17,Trigger),"--")</f>
        <v>5.4209999999999996E-3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42261</v>
      </c>
      <c r="Q17" s="99">
        <f>IFERROR(_xll.qlRateHelperPillarDate(J17,Trigger),"--")</f>
        <v>42565</v>
      </c>
      <c r="S17" s="4" t="str">
        <f t="shared" si="0"/>
        <v>OIS</v>
      </c>
      <c r="T17" s="4" t="str">
        <v>obj_00626</v>
      </c>
      <c r="U17" s="4" t="str">
        <f>IFERROR(_xll.qlRateHelperQuoteName(T17,Trigger),"")</f>
        <v>GBP1YOIS_LCHQuote</v>
      </c>
      <c r="V17" s="70">
        <f>IFERROR(_xll.qlRateHelperRate(T17,Trigger),"")</f>
        <v>5.6938333000000002E-3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42261</v>
      </c>
      <c r="Y17" s="5">
        <f>IFERROR(_xll.qlRateHelperPillarDate(T17,Trigger),"")</f>
        <v>42627</v>
      </c>
      <c r="Z17" s="70">
        <v>5.6776406253329055E-3</v>
      </c>
      <c r="AA17" s="77">
        <v>0.99432297972273676</v>
      </c>
      <c r="AB17" s="169">
        <v>42627</v>
      </c>
      <c r="AC17" s="170">
        <v>5.6776406551627403E-3</v>
      </c>
      <c r="AD17" s="172">
        <f t="shared" si="2"/>
        <v>-2.9829834782835185E-11</v>
      </c>
      <c r="AE17" s="174">
        <v>0.99432297969299399</v>
      </c>
      <c r="AF17" s="173">
        <f t="shared" si="3"/>
        <v>2.9742763807405481E-11</v>
      </c>
      <c r="AG17" s="170"/>
    </row>
    <row r="18" spans="1:33" ht="11.25" customHeight="1" x14ac:dyDescent="0.2">
      <c r="A18" s="59" t="s">
        <v>69</v>
      </c>
      <c r="B18" s="60" t="s">
        <v>45</v>
      </c>
      <c r="C18" s="61">
        <v>0</v>
      </c>
      <c r="D18" s="62" t="str">
        <f t="shared" si="7"/>
        <v>Sonia</v>
      </c>
      <c r="E18" s="63" t="str">
        <f t="shared" si="6"/>
        <v>GBP9MOIS_LCHQuote</v>
      </c>
      <c r="F18" s="123"/>
      <c r="G18" s="64" t="str">
        <f>_xll.qlOISRateHelper(,C18,B18,E18,$D18,,Permanent,Trigger,ObjectOverwrite)</f>
        <v>obj_0061d#0001</v>
      </c>
      <c r="H18" s="48"/>
      <c r="I18" s="10" t="str">
        <f t="shared" si="4"/>
        <v>OIS</v>
      </c>
      <c r="J18" s="94" t="str">
        <f t="shared" si="5"/>
        <v>obj_0063b#0001</v>
      </c>
      <c r="K18" s="146" t="str">
        <f>IFERROR(_xll.qlRateHelperQuoteName(J18,Trigger),"--")</f>
        <v>GBP11MOIS_LCHQuote</v>
      </c>
      <c r="L18" s="98">
        <f>IFERROR(_xll.qlRateHelperQuoteValue($J18,Trigger),"--")</f>
        <v>5.5518332999999996E-3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42261</v>
      </c>
      <c r="Q18" s="99">
        <f>IFERROR(_xll.qlRateHelperPillarDate(J18,Trigger),"--")</f>
        <v>42597</v>
      </c>
      <c r="S18" s="4" t="str">
        <f t="shared" si="0"/>
        <v>OIS</v>
      </c>
      <c r="T18" s="4" t="str">
        <v>obj_00624</v>
      </c>
      <c r="U18" s="4" t="str">
        <f>IFERROR(_xll.qlRateHelperQuoteName(T18,Trigger),"")</f>
        <v>GBP15MOIS_LCHQuote</v>
      </c>
      <c r="V18" s="70">
        <f>IFERROR(_xll.qlRateHelperRate(T18,Trigger),"")</f>
        <v>6.0860000000000003E-3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42261</v>
      </c>
      <c r="Y18" s="5">
        <f>IFERROR(_xll.qlRateHelperPillarDate(T18,Trigger),"")</f>
        <v>42718</v>
      </c>
      <c r="Z18" s="70">
        <v>6.070678708046855E-3</v>
      </c>
      <c r="AA18" s="77">
        <v>0.9924279908203868</v>
      </c>
      <c r="AB18" s="169">
        <v>42718</v>
      </c>
      <c r="AC18" s="170">
        <v>6.0706787080466998E-3</v>
      </c>
      <c r="AD18" s="172">
        <f t="shared" si="2"/>
        <v>1.5525775109992423E-16</v>
      </c>
      <c r="AE18" s="174">
        <v>0.99242799082047894</v>
      </c>
      <c r="AF18" s="173">
        <f t="shared" si="3"/>
        <v>-9.2148511043887993E-14</v>
      </c>
      <c r="AG18" s="170"/>
    </row>
    <row r="19" spans="1:33" ht="11.25" customHeight="1" x14ac:dyDescent="0.2">
      <c r="A19" s="59" t="s">
        <v>69</v>
      </c>
      <c r="B19" s="60" t="s">
        <v>46</v>
      </c>
      <c r="C19" s="61">
        <v>0</v>
      </c>
      <c r="D19" s="62" t="str">
        <f t="shared" si="7"/>
        <v>Sonia</v>
      </c>
      <c r="E19" s="63" t="str">
        <f t="shared" si="6"/>
        <v>GBP10MOIS_LCHQuote</v>
      </c>
      <c r="F19" s="123"/>
      <c r="G19" s="64" t="str">
        <f>_xll.qlOISRateHelper(,C19,B19,E19,$D19,,Permanent,Trigger,ObjectOverwrite)</f>
        <v>obj_0063d#0001</v>
      </c>
      <c r="H19" s="48"/>
      <c r="I19" s="10" t="str">
        <f t="shared" si="4"/>
        <v>OIS</v>
      </c>
      <c r="J19" s="94" t="str">
        <f t="shared" si="5"/>
        <v>obj_00626#0001</v>
      </c>
      <c r="K19" s="146" t="str">
        <f>IFERROR(_xll.qlRateHelperQuoteName(J19,Trigger),"--")</f>
        <v>GBP1YOIS_LCHQuote</v>
      </c>
      <c r="L19" s="98">
        <f>IFERROR(_xll.qlRateHelperQuoteValue($J19,Trigger),"--")</f>
        <v>5.6938333000000002E-3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42261</v>
      </c>
      <c r="Q19" s="99">
        <f>IFERROR(_xll.qlRateHelperPillarDate(J19,Trigger),"--")</f>
        <v>42627</v>
      </c>
      <c r="S19" s="4" t="str">
        <f t="shared" si="0"/>
        <v>OIS</v>
      </c>
      <c r="T19" s="4" t="str">
        <v>obj_00622</v>
      </c>
      <c r="U19" s="4" t="str">
        <f>IFERROR(_xll.qlRateHelperQuoteName(T19,Trigger),"")</f>
        <v>GBP18MOIS_LCHQuote</v>
      </c>
      <c r="V19" s="70">
        <f>IFERROR(_xll.qlRateHelperRate(T19,Trigger),"")</f>
        <v>6.4989999999999996E-3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42261</v>
      </c>
      <c r="Y19" s="5">
        <f>IFERROR(_xll.qlRateHelperPillarDate(T19,Trigger),"")</f>
        <v>42808</v>
      </c>
      <c r="Z19" s="70">
        <v>6.4831262970545603E-3</v>
      </c>
      <c r="AA19" s="77">
        <v>0.99033123752955643</v>
      </c>
      <c r="AB19" s="169">
        <v>42808</v>
      </c>
      <c r="AC19" s="170">
        <v>6.4831262970545603E-3</v>
      </c>
      <c r="AD19" s="172">
        <f t="shared" si="2"/>
        <v>0</v>
      </c>
      <c r="AE19" s="174">
        <v>0.99033123752974495</v>
      </c>
      <c r="AF19" s="173">
        <f t="shared" si="3"/>
        <v>-1.8851586958135158E-13</v>
      </c>
      <c r="AG19" s="170"/>
    </row>
    <row r="20" spans="1:33" ht="11.25" customHeight="1" x14ac:dyDescent="0.2">
      <c r="A20" s="59" t="s">
        <v>69</v>
      </c>
      <c r="B20" s="60" t="s">
        <v>47</v>
      </c>
      <c r="C20" s="61">
        <v>0</v>
      </c>
      <c r="D20" s="62" t="str">
        <f t="shared" si="7"/>
        <v>Sonia</v>
      </c>
      <c r="E20" s="63" t="str">
        <f t="shared" si="6"/>
        <v>GBP11MOIS_LCHQuote</v>
      </c>
      <c r="F20" s="123"/>
      <c r="G20" s="64" t="str">
        <f>_xll.qlOISRateHelper(,C20,B20,E20,$D20,,Permanent,Trigger,ObjectOverwrite)</f>
        <v>obj_0063b#0001</v>
      </c>
      <c r="H20" s="48"/>
      <c r="I20" s="10" t="str">
        <f t="shared" si="4"/>
        <v>OIS</v>
      </c>
      <c r="J20" s="94" t="str">
        <f t="shared" si="5"/>
        <v>obj_00624#0001</v>
      </c>
      <c r="K20" s="146" t="str">
        <f>IFERROR(_xll.qlRateHelperQuoteName(J20,Trigger),"--")</f>
        <v>GBP15MOIS_LCHQuote</v>
      </c>
      <c r="L20" s="98">
        <f>IFERROR(_xll.qlRateHelperQuoteValue($J20,Trigger),"--")</f>
        <v>6.0860000000000003E-3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42261</v>
      </c>
      <c r="Q20" s="99">
        <f>IFERROR(_xll.qlRateHelperPillarDate(J20,Trigger),"--")</f>
        <v>42718</v>
      </c>
      <c r="S20" s="4" t="str">
        <f t="shared" si="0"/>
        <v>OIS</v>
      </c>
      <c r="T20" s="4" t="str">
        <v>obj_00632</v>
      </c>
      <c r="U20" s="4" t="str">
        <f>IFERROR(_xll.qlRateHelperQuoteName(T20,Trigger),"")</f>
        <v>GBP21MOIS_LCHQuote</v>
      </c>
      <c r="V20" s="70">
        <f>IFERROR(_xll.qlRateHelperRate(T20,Trigger),"")</f>
        <v>6.95825E-3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42261</v>
      </c>
      <c r="Y20" s="5">
        <f>IFERROR(_xll.qlRateHelperPillarDate(T20,Trigger),"")</f>
        <v>42900</v>
      </c>
      <c r="Z20" s="70">
        <v>6.9404520609194593E-3</v>
      </c>
      <c r="AA20" s="77">
        <v>0.98792297495909209</v>
      </c>
      <c r="AB20" s="169">
        <v>42900</v>
      </c>
      <c r="AC20" s="170">
        <v>6.9404520609194402E-3</v>
      </c>
      <c r="AD20" s="172">
        <f t="shared" si="2"/>
        <v>1.9081958235744878E-17</v>
      </c>
      <c r="AE20" s="174">
        <v>0.98792297495926495</v>
      </c>
      <c r="AF20" s="173">
        <f t="shared" si="3"/>
        <v>-1.7286172493413687E-13</v>
      </c>
      <c r="AG20" s="170"/>
    </row>
    <row r="21" spans="1:33" ht="11.25" customHeight="1" x14ac:dyDescent="0.2">
      <c r="A21" s="59" t="s">
        <v>69</v>
      </c>
      <c r="B21" s="60" t="s">
        <v>27</v>
      </c>
      <c r="C21" s="61">
        <v>0</v>
      </c>
      <c r="D21" s="62" t="str">
        <f t="shared" si="7"/>
        <v>Sonia</v>
      </c>
      <c r="E21" s="63" t="str">
        <f t="shared" si="6"/>
        <v>GBP1YOIS_LCHQuote</v>
      </c>
      <c r="F21" s="123"/>
      <c r="G21" s="64" t="str">
        <f>_xll.qlOISRateHelper(,C21,B21,E21,$D21,,Permanent,Trigger,ObjectOverwrite)</f>
        <v>obj_00626#0001</v>
      </c>
      <c r="H21" s="48"/>
      <c r="I21" s="10" t="str">
        <f t="shared" si="4"/>
        <v>OIS</v>
      </c>
      <c r="J21" s="94" t="str">
        <f t="shared" si="5"/>
        <v>obj_00622#0001</v>
      </c>
      <c r="K21" s="146" t="str">
        <f>IFERROR(_xll.qlRateHelperQuoteName(J21,Trigger),"--")</f>
        <v>GBP18MOIS_LCHQuote</v>
      </c>
      <c r="L21" s="98">
        <f>IFERROR(_xll.qlRateHelperQuoteValue($J21,Trigger),"--")</f>
        <v>6.4989999999999996E-3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42261</v>
      </c>
      <c r="Q21" s="99">
        <f>IFERROR(_xll.qlRateHelperPillarDate(J21,Trigger),"--")</f>
        <v>42808</v>
      </c>
      <c r="S21" s="4" t="str">
        <f t="shared" si="0"/>
        <v>OIS</v>
      </c>
      <c r="T21" s="4" t="str">
        <v>obj_0062e</v>
      </c>
      <c r="U21" s="4" t="str">
        <f>IFERROR(_xll.qlRateHelperQuoteName(T21,Trigger),"")</f>
        <v>GBP2YOIS_LCHQuote</v>
      </c>
      <c r="V21" s="70">
        <f>IFERROR(_xll.qlRateHelperRate(T21,Trigger),"")</f>
        <v>7.4149999999999997E-3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42261</v>
      </c>
      <c r="Y21" s="5">
        <f>IFERROR(_xll.qlRateHelperPillarDate(T21,Trigger),"")</f>
        <v>42992</v>
      </c>
      <c r="Z21" s="70">
        <v>7.3939778206966057E-3</v>
      </c>
      <c r="AA21" s="77">
        <v>0.98530088927220805</v>
      </c>
      <c r="AB21" s="169">
        <v>42992</v>
      </c>
      <c r="AC21" s="170">
        <v>7.3939778205586301E-3</v>
      </c>
      <c r="AD21" s="172">
        <f t="shared" si="2"/>
        <v>1.3797556847050529E-13</v>
      </c>
      <c r="AE21" s="174">
        <v>0.98530088927218695</v>
      </c>
      <c r="AF21" s="173">
        <f t="shared" si="3"/>
        <v>2.1094237467877974E-14</v>
      </c>
      <c r="AG21" s="170"/>
    </row>
    <row r="22" spans="1:33" ht="11.25" customHeight="1" x14ac:dyDescent="0.2">
      <c r="A22" s="59" t="s">
        <v>69</v>
      </c>
      <c r="B22" s="60" t="s">
        <v>48</v>
      </c>
      <c r="C22" s="61">
        <v>0</v>
      </c>
      <c r="D22" s="62" t="str">
        <f t="shared" si="7"/>
        <v>Sonia</v>
      </c>
      <c r="E22" s="63" t="str">
        <f t="shared" si="6"/>
        <v>GBP15MOIS_LCHQuote</v>
      </c>
      <c r="F22" s="123"/>
      <c r="G22" s="64" t="str">
        <f>_xll.qlOISRateHelper(,C22,B22,E22,$D22,,Permanent,Trigger,ObjectOverwrite)</f>
        <v>obj_00624#0001</v>
      </c>
      <c r="I22" s="10" t="str">
        <f t="shared" si="4"/>
        <v>OIS</v>
      </c>
      <c r="J22" s="94" t="str">
        <f t="shared" si="5"/>
        <v>obj_00632#0001</v>
      </c>
      <c r="K22" s="146" t="str">
        <f>IFERROR(_xll.qlRateHelperQuoteName(J22,Trigger),"--")</f>
        <v>GBP21MOIS_LCHQuote</v>
      </c>
      <c r="L22" s="98">
        <f>IFERROR(_xll.qlRateHelperQuoteValue($J22,Trigger),"--")</f>
        <v>6.95825E-3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42261</v>
      </c>
      <c r="Q22" s="99">
        <f>IFERROR(_xll.qlRateHelperPillarDate(J22,Trigger),"--")</f>
        <v>42900</v>
      </c>
      <c r="S22" s="4" t="str">
        <f t="shared" si="0"/>
        <v>BasSw</v>
      </c>
      <c r="T22" s="4" t="str">
        <v>obj_0064f</v>
      </c>
      <c r="U22" s="4" t="str">
        <f>IFERROR(_xll.qlRateHelperQuoteName(T22,Trigger),"")</f>
        <v>GBP6SONIA3L3Y_LCHQuote</v>
      </c>
      <c r="V22" s="70">
        <f>IFERROR(_xll.qlRateHelperRate(T22,Trigger),"")</f>
        <v>9.1039999999999992E-3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42261</v>
      </c>
      <c r="Y22" s="5">
        <f>IFERROR(_xll.qlRateHelperPillarDate(T22,Trigger),"")</f>
        <v>43357</v>
      </c>
      <c r="Z22" s="70">
        <v>9.1060819640714271E-3</v>
      </c>
      <c r="AA22" s="77">
        <v>0.97302746436484078</v>
      </c>
      <c r="AB22" s="169">
        <v>43357</v>
      </c>
      <c r="AC22" s="170">
        <v>9.1060819640007007E-3</v>
      </c>
      <c r="AD22" s="172">
        <f t="shared" si="2"/>
        <v>7.0726410839050402E-14</v>
      </c>
      <c r="AE22" s="174">
        <v>0.97302746436488996</v>
      </c>
      <c r="AF22" s="173">
        <f t="shared" si="3"/>
        <v>-4.9182879990894435E-14</v>
      </c>
      <c r="AG22" s="170"/>
    </row>
    <row r="23" spans="1:33" ht="11.25" customHeight="1" x14ac:dyDescent="0.2">
      <c r="A23" s="59" t="s">
        <v>69</v>
      </c>
      <c r="B23" s="60" t="s">
        <v>49</v>
      </c>
      <c r="C23" s="61">
        <v>0</v>
      </c>
      <c r="D23" s="62" t="str">
        <f t="shared" si="7"/>
        <v>Sonia</v>
      </c>
      <c r="E23" s="63" t="str">
        <f t="shared" si="6"/>
        <v>GBP18MOIS_LCHQuote</v>
      </c>
      <c r="F23" s="123"/>
      <c r="G23" s="64" t="str">
        <f>_xll.qlOISRateHelper(,C23,B23,E23,$D23,,Permanent,Trigger,ObjectOverwrite)</f>
        <v>obj_00622#0001</v>
      </c>
      <c r="I23" s="10" t="str">
        <f t="shared" si="4"/>
        <v>OIS</v>
      </c>
      <c r="J23" s="94" t="str">
        <f t="shared" si="5"/>
        <v>obj_0062e#0001</v>
      </c>
      <c r="K23" s="146" t="str">
        <f>IFERROR(_xll.qlRateHelperQuoteName(J23,Trigger),"--")</f>
        <v>GBP2YOIS_LCHQuote</v>
      </c>
      <c r="L23" s="98">
        <f>IFERROR(_xll.qlRateHelperQuoteValue($J23,Trigger),"--")</f>
        <v>7.4149999999999997E-3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42261</v>
      </c>
      <c r="Q23" s="99">
        <f>IFERROR(_xll.qlRateHelperPillarDate(J23,Trigger),"--")</f>
        <v>42992</v>
      </c>
      <c r="S23" s="4" t="str">
        <f t="shared" si="0"/>
        <v>BasSw</v>
      </c>
      <c r="T23" s="4" t="str">
        <v>obj_0064d</v>
      </c>
      <c r="U23" s="4" t="str">
        <f>IFERROR(_xll.qlRateHelperQuoteName(T23,Trigger),"")</f>
        <v>GBP6SONIA3L4Y_LCHQuote</v>
      </c>
      <c r="V23" s="70">
        <f>IFERROR(_xll.qlRateHelperRate(T23,Trigger),"")</f>
        <v>1.0626E-2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42261</v>
      </c>
      <c r="Y23" s="5">
        <f>IFERROR(_xll.qlRateHelperPillarDate(T23,Trigger),"")</f>
        <v>43724</v>
      </c>
      <c r="Z23" s="70">
        <v>1.0642745276430724E-2</v>
      </c>
      <c r="AA23" s="77">
        <v>0.95823931161167042</v>
      </c>
      <c r="AB23" s="169">
        <v>43724</v>
      </c>
      <c r="AC23" s="170">
        <v>1.0642745276390799E-2</v>
      </c>
      <c r="AD23" s="172">
        <f t="shared" si="2"/>
        <v>3.9924660799606215E-14</v>
      </c>
      <c r="AE23" s="174">
        <v>0.95823931161186904</v>
      </c>
      <c r="AF23" s="173">
        <f t="shared" si="3"/>
        <v>-1.9861889910544051E-13</v>
      </c>
      <c r="AG23" s="170"/>
    </row>
    <row r="24" spans="1:33" ht="11.25" customHeight="1" x14ac:dyDescent="0.2">
      <c r="A24" s="59" t="s">
        <v>69</v>
      </c>
      <c r="B24" s="60" t="s">
        <v>50</v>
      </c>
      <c r="C24" s="61">
        <v>0</v>
      </c>
      <c r="D24" s="62" t="str">
        <f t="shared" si="7"/>
        <v>Sonia</v>
      </c>
      <c r="E24" s="63" t="str">
        <f t="shared" si="6"/>
        <v>GBP21MOIS_LCHQuote</v>
      </c>
      <c r="F24" s="123"/>
      <c r="G24" s="64" t="str">
        <f>_xll.qlOISRateHelper(,C24,B24,E24,$D24,,Permanent,Trigger,ObjectOverwrite)</f>
        <v>obj_00632#0001</v>
      </c>
      <c r="I24" s="10" t="str">
        <f t="shared" si="4"/>
        <v>OIS</v>
      </c>
      <c r="J24" s="94" t="str">
        <f t="shared" si="5"/>
        <v>obj_0061c#0001</v>
      </c>
      <c r="K24" s="146" t="str">
        <f>IFERROR(_xll.qlRateHelperQuoteName(J24,Trigger),"--")</f>
        <v>GBP3YOIS_LCHQuote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42261</v>
      </c>
      <c r="Q24" s="99">
        <f>IFERROR(_xll.qlRateHelperPillarDate(J24,Trigger),"--")</f>
        <v>43357</v>
      </c>
      <c r="S24" s="4" t="str">
        <f t="shared" si="0"/>
        <v>BasSw</v>
      </c>
      <c r="T24" s="4" t="str">
        <v>obj_0064b</v>
      </c>
      <c r="U24" s="4" t="str">
        <f>IFERROR(_xll.qlRateHelperQuoteName(T24,Trigger),"")</f>
        <v>GBP6SONIA3L5Y_LCHQuote</v>
      </c>
      <c r="V24" s="70">
        <f>IFERROR(_xll.qlRateHelperRate(T24,Trigger),"")</f>
        <v>1.193E-2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42261</v>
      </c>
      <c r="Y24" s="5">
        <f>IFERROR(_xll.qlRateHelperPillarDate(T24,Trigger),"")</f>
        <v>44088</v>
      </c>
      <c r="Z24" s="70">
        <v>1.1967081718451658E-2</v>
      </c>
      <c r="AA24" s="77">
        <v>0.94185917543879083</v>
      </c>
      <c r="AB24" s="169">
        <v>44088</v>
      </c>
      <c r="AC24" s="170">
        <v>1.1967081718415601E-2</v>
      </c>
      <c r="AD24" s="172">
        <f t="shared" si="2"/>
        <v>3.6057962171653912E-14</v>
      </c>
      <c r="AE24" s="174">
        <v>0.94185917543886</v>
      </c>
      <c r="AF24" s="173">
        <f t="shared" si="3"/>
        <v>-6.9166894434147252E-14</v>
      </c>
      <c r="AG24" s="170"/>
    </row>
    <row r="25" spans="1:33" ht="11.25" customHeight="1" x14ac:dyDescent="0.2">
      <c r="A25" s="59" t="s">
        <v>69</v>
      </c>
      <c r="B25" s="60" t="s">
        <v>51</v>
      </c>
      <c r="C25" s="61">
        <v>0</v>
      </c>
      <c r="D25" s="62" t="str">
        <f t="shared" si="7"/>
        <v>Sonia</v>
      </c>
      <c r="E25" s="63" t="str">
        <f t="shared" si="6"/>
        <v>GBP2YOIS_LCHQuote</v>
      </c>
      <c r="F25" s="123"/>
      <c r="G25" s="64" t="str">
        <f>_xll.qlOISRateHelper(,C25,B25,E25,$D25,,Permanent,Trigger,ObjectOverwrite)</f>
        <v>obj_0062e#0001</v>
      </c>
      <c r="I25" s="10" t="str">
        <f t="shared" si="4"/>
        <v>OIS</v>
      </c>
      <c r="J25" s="94" t="str">
        <f t="shared" si="5"/>
        <v>obj_0062a#0001</v>
      </c>
      <c r="K25" s="146" t="str">
        <f>IFERROR(_xll.qlRateHelperQuoteName(J25,Trigger),"--")</f>
        <v>GBP4YOIS_LCHQuote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42261</v>
      </c>
      <c r="Q25" s="99">
        <f>IFERROR(_xll.qlRateHelperPillarDate(J25,Trigger),"--")</f>
        <v>43724</v>
      </c>
      <c r="S25" s="4" t="str">
        <f t="shared" si="0"/>
        <v>BasSw</v>
      </c>
      <c r="T25" s="4" t="str">
        <v>obj_00649</v>
      </c>
      <c r="U25" s="4" t="str">
        <f>IFERROR(_xll.qlRateHelperQuoteName(T25,Trigger),"")</f>
        <v>GBP6SONIA3L6Y_LCHQuote</v>
      </c>
      <c r="V25" s="70">
        <f>IFERROR(_xll.qlRateHelperRate(T25,Trigger),"")</f>
        <v>1.3024249999999999E-2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42261</v>
      </c>
      <c r="Y25" s="5">
        <f>IFERROR(_xll.qlRateHelperPillarDate(T25,Trigger),"")</f>
        <v>44453</v>
      </c>
      <c r="Z25" s="70">
        <v>1.3084971908254512E-2</v>
      </c>
      <c r="AA25" s="77">
        <v>0.92442920180953958</v>
      </c>
      <c r="AB25" s="169">
        <v>44453</v>
      </c>
      <c r="AC25" s="170">
        <v>1.30849719082214E-2</v>
      </c>
      <c r="AD25" s="172">
        <f t="shared" si="2"/>
        <v>3.3112401709445294E-14</v>
      </c>
      <c r="AE25" s="174">
        <v>0.92442920180971</v>
      </c>
      <c r="AF25" s="173">
        <f t="shared" si="3"/>
        <v>-1.7041923427996153E-13</v>
      </c>
      <c r="AG25" s="170"/>
    </row>
    <row r="26" spans="1:33" ht="11.25" customHeight="1" x14ac:dyDescent="0.2">
      <c r="A26" s="59" t="s">
        <v>69</v>
      </c>
      <c r="B26" s="60" t="s">
        <v>52</v>
      </c>
      <c r="C26" s="61">
        <v>0</v>
      </c>
      <c r="D26" s="62" t="str">
        <f t="shared" si="7"/>
        <v>Sonia</v>
      </c>
      <c r="E26" s="63" t="str">
        <f t="shared" si="6"/>
        <v>GBP3YOIS_LCHQuote</v>
      </c>
      <c r="F26" s="123"/>
      <c r="G26" s="64" t="str">
        <f>_xll.qlOISRateHelper(,C26,B26,E26,$D26,,Permanent,Trigger,ObjectOverwrite)</f>
        <v>obj_0061c#0001</v>
      </c>
      <c r="I26" s="10" t="str">
        <f t="shared" si="4"/>
        <v>OIS</v>
      </c>
      <c r="J26" s="94" t="str">
        <f t="shared" si="5"/>
        <v>obj_00627#0001</v>
      </c>
      <c r="K26" s="146" t="str">
        <f>IFERROR(_xll.qlRateHelperQuoteName(J26,Trigger),"--")</f>
        <v>GBP5YOIS_LCHQuote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42261</v>
      </c>
      <c r="Q26" s="99">
        <f>IFERROR(_xll.qlRateHelperPillarDate(J26,Trigger),"--")</f>
        <v>44088</v>
      </c>
      <c r="S26" s="4" t="str">
        <f t="shared" si="0"/>
        <v>BasSw</v>
      </c>
      <c r="T26" s="4" t="str">
        <v>obj_00659</v>
      </c>
      <c r="U26" s="4" t="str">
        <f>IFERROR(_xll.qlRateHelperQuoteName(T26,Trigger),"")</f>
        <v>GBP6SONIA3L7Y_LCHQuote</v>
      </c>
      <c r="V26" s="70">
        <f>IFERROR(_xll.qlRateHelperRate(T26,Trigger),"")</f>
        <v>1.389025E-2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42261</v>
      </c>
      <c r="Y26" s="5">
        <f>IFERROR(_xll.qlRateHelperPillarDate(T26,Trigger),"")</f>
        <v>44818</v>
      </c>
      <c r="Z26" s="70">
        <v>1.3974030246922352E-2</v>
      </c>
      <c r="AA26" s="77">
        <v>0.90674771553717637</v>
      </c>
      <c r="AB26" s="169">
        <v>44818</v>
      </c>
      <c r="AC26" s="170">
        <v>1.3974030246891899E-2</v>
      </c>
      <c r="AD26" s="172">
        <f t="shared" si="2"/>
        <v>3.0453070620772849E-14</v>
      </c>
      <c r="AE26" s="174">
        <v>0.90674771553742095</v>
      </c>
      <c r="AF26" s="173">
        <f t="shared" si="3"/>
        <v>-2.4458213232492199E-13</v>
      </c>
      <c r="AG26" s="170"/>
    </row>
    <row r="27" spans="1:33" ht="11.25" customHeight="1" x14ac:dyDescent="0.2">
      <c r="A27" s="59" t="s">
        <v>69</v>
      </c>
      <c r="B27" s="60" t="s">
        <v>53</v>
      </c>
      <c r="C27" s="61">
        <v>0</v>
      </c>
      <c r="D27" s="62" t="str">
        <f t="shared" si="7"/>
        <v>Sonia</v>
      </c>
      <c r="E27" s="63" t="str">
        <f t="shared" si="6"/>
        <v>GBP4YOIS_LCHQuote</v>
      </c>
      <c r="F27" s="123"/>
      <c r="G27" s="64" t="str">
        <f>_xll.qlOISRateHelper(,C27,B27,E27,$D27,,Permanent,Trigger,ObjectOverwrite)</f>
        <v>obj_0062a#0001</v>
      </c>
      <c r="I27" s="10" t="str">
        <f t="shared" si="4"/>
        <v>OIS</v>
      </c>
      <c r="J27" s="94" t="str">
        <f t="shared" si="5"/>
        <v>obj_00638#0001</v>
      </c>
      <c r="K27" s="146" t="str">
        <f>IFERROR(_xll.qlRateHelperQuoteName(J27,Trigger),"--")</f>
        <v>GBP6YOIS_LCHQuote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42261</v>
      </c>
      <c r="Q27" s="99">
        <f>IFERROR(_xll.qlRateHelperPillarDate(J27,Trigger),"--")</f>
        <v>44453</v>
      </c>
      <c r="S27" s="4" t="str">
        <f t="shared" si="0"/>
        <v>BasSw</v>
      </c>
      <c r="T27" s="4" t="str">
        <v>obj_00644</v>
      </c>
      <c r="U27" s="4" t="str">
        <f>IFERROR(_xll.qlRateHelperQuoteName(T27,Trigger),"")</f>
        <v>GBP6SONIA3L8Y_LCHQuote</v>
      </c>
      <c r="V27" s="70">
        <f>IFERROR(_xll.qlRateHelperRate(T27,Trigger),"")</f>
        <v>1.4656000000000001E-2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42261</v>
      </c>
      <c r="Y27" s="5">
        <f>IFERROR(_xll.qlRateHelperPillarDate(T27,Trigger),"")</f>
        <v>45183</v>
      </c>
      <c r="Z27" s="70">
        <v>1.4765573579519011E-2</v>
      </c>
      <c r="AA27" s="77">
        <v>0.88851760409916747</v>
      </c>
      <c r="AB27" s="169">
        <v>45183</v>
      </c>
      <c r="AC27" s="170">
        <v>1.47655735794908E-2</v>
      </c>
      <c r="AD27" s="172">
        <f t="shared" si="2"/>
        <v>2.8211807889810814E-14</v>
      </c>
      <c r="AE27" s="174">
        <v>0.88851760409911895</v>
      </c>
      <c r="AF27" s="173">
        <f t="shared" si="3"/>
        <v>4.8516746176119341E-14</v>
      </c>
      <c r="AG27" s="170"/>
    </row>
    <row r="28" spans="1:33" ht="11.25" customHeight="1" x14ac:dyDescent="0.2">
      <c r="A28" s="59" t="s">
        <v>69</v>
      </c>
      <c r="B28" s="60" t="s">
        <v>54</v>
      </c>
      <c r="C28" s="61">
        <v>0</v>
      </c>
      <c r="D28" s="62" t="str">
        <f t="shared" si="7"/>
        <v>Sonia</v>
      </c>
      <c r="E28" s="63" t="str">
        <f t="shared" si="6"/>
        <v>GBP5YOIS_LCHQuote</v>
      </c>
      <c r="F28" s="123"/>
      <c r="G28" s="64" t="str">
        <f>_xll.qlOISRateHelper(,C28,B28,E28,$D28,,Permanent,Trigger,ObjectOverwrite)</f>
        <v>obj_00627#0001</v>
      </c>
      <c r="I28" s="10" t="str">
        <f t="shared" si="4"/>
        <v>OIS</v>
      </c>
      <c r="J28" s="94" t="str">
        <f t="shared" si="5"/>
        <v>obj_00636#0001</v>
      </c>
      <c r="K28" s="146" t="str">
        <f>IFERROR(_xll.qlRateHelperQuoteName(J28,Trigger),"--")</f>
        <v>GBP7YOIS_LCHQuote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42261</v>
      </c>
      <c r="Q28" s="99">
        <f>IFERROR(_xll.qlRateHelperPillarDate(J28,Trigger),"--")</f>
        <v>44818</v>
      </c>
      <c r="S28" s="4" t="str">
        <f t="shared" si="0"/>
        <v>BasSw</v>
      </c>
      <c r="T28" s="4" t="str">
        <v>obj_00653</v>
      </c>
      <c r="U28" s="4" t="str">
        <f>IFERROR(_xll.qlRateHelperQuoteName(T28,Trigger),"")</f>
        <v>GBP6SONIA3L9Y_LCHQuote</v>
      </c>
      <c r="V28" s="70">
        <f>IFERROR(_xll.qlRateHelperRate(T28,Trigger),"")</f>
        <v>1.5306999999999999E-2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42261</v>
      </c>
      <c r="Y28" s="5">
        <f>IFERROR(_xll.qlRateHelperPillarDate(T28,Trigger),"")</f>
        <v>45551</v>
      </c>
      <c r="Z28" s="70">
        <v>1.5442152970234629E-2</v>
      </c>
      <c r="AA28" s="77">
        <v>0.87006698139379135</v>
      </c>
      <c r="AB28" s="169">
        <v>45551</v>
      </c>
      <c r="AC28" s="170">
        <v>1.5442152970208199E-2</v>
      </c>
      <c r="AD28" s="172">
        <f t="shared" si="2"/>
        <v>2.6430246879982633E-14</v>
      </c>
      <c r="AE28" s="174">
        <v>0.87006698139468397</v>
      </c>
      <c r="AF28" s="173">
        <f t="shared" si="3"/>
        <v>-8.9261931179862586E-13</v>
      </c>
      <c r="AG28" s="170"/>
    </row>
    <row r="29" spans="1:33" ht="11.25" customHeight="1" x14ac:dyDescent="0.2">
      <c r="A29" s="59" t="s">
        <v>69</v>
      </c>
      <c r="B29" s="60" t="s">
        <v>55</v>
      </c>
      <c r="C29" s="61">
        <v>0</v>
      </c>
      <c r="D29" s="62" t="str">
        <f t="shared" si="7"/>
        <v>Sonia</v>
      </c>
      <c r="E29" s="63" t="str">
        <f t="shared" si="6"/>
        <v>GBP6YOIS_LCHQuote</v>
      </c>
      <c r="F29" s="123"/>
      <c r="G29" s="64" t="str">
        <f>_xll.qlOISRateHelper(,C29,B29,E29,$D29,,Permanent,Trigger,ObjectOverwrite)</f>
        <v>obj_00638#0001</v>
      </c>
      <c r="I29" s="10" t="str">
        <f t="shared" si="4"/>
        <v>OIS</v>
      </c>
      <c r="J29" s="94" t="str">
        <f t="shared" si="5"/>
        <v>obj_00634#0001</v>
      </c>
      <c r="K29" s="146" t="str">
        <f>IFERROR(_xll.qlRateHelperQuoteName(J29,Trigger),"--")</f>
        <v>GBP8YOIS_LCHQuote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42261</v>
      </c>
      <c r="Q29" s="99">
        <f>IFERROR(_xll.qlRateHelperPillarDate(J29,Trigger),"--")</f>
        <v>45183</v>
      </c>
      <c r="S29" s="4" t="str">
        <f t="shared" si="0"/>
        <v>BasSw</v>
      </c>
      <c r="T29" s="4" t="str">
        <v>obj_00641</v>
      </c>
      <c r="U29" s="4" t="str">
        <f>IFERROR(_xll.qlRateHelperQuoteName(T29,Trigger),"")</f>
        <v>GBP6SONIA3L10Y_LCHQuote</v>
      </c>
      <c r="V29" s="70">
        <f>IFERROR(_xll.qlRateHelperRate(T29,Trigger),"")</f>
        <v>1.5872750000000001E-2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42261</v>
      </c>
      <c r="Y29" s="5">
        <f>IFERROR(_xll.qlRateHelperPillarDate(T29,Trigger),"")</f>
        <v>45915</v>
      </c>
      <c r="Z29" s="70">
        <v>1.6034018581534377E-2</v>
      </c>
      <c r="AA29" s="77">
        <v>0.85170977253402858</v>
      </c>
      <c r="AB29" s="169">
        <v>45915</v>
      </c>
      <c r="AC29" s="170">
        <v>1.6034018581509699E-2</v>
      </c>
      <c r="AD29" s="172">
        <f t="shared" si="2"/>
        <v>2.4678176169246058E-14</v>
      </c>
      <c r="AE29" s="174">
        <v>0.85170977253410995</v>
      </c>
      <c r="AF29" s="173">
        <f t="shared" si="3"/>
        <v>-8.1379347705023974E-14</v>
      </c>
      <c r="AG29" s="170"/>
    </row>
    <row r="30" spans="1:33" ht="11.25" customHeight="1" x14ac:dyDescent="0.2">
      <c r="A30" s="59" t="s">
        <v>69</v>
      </c>
      <c r="B30" s="60" t="s">
        <v>56</v>
      </c>
      <c r="C30" s="61">
        <v>0</v>
      </c>
      <c r="D30" s="62" t="str">
        <f t="shared" si="7"/>
        <v>Sonia</v>
      </c>
      <c r="E30" s="63" t="str">
        <f t="shared" si="6"/>
        <v>GBP7YOIS_LCHQuote</v>
      </c>
      <c r="F30" s="123"/>
      <c r="G30" s="64" t="str">
        <f>_xll.qlOISRateHelper(,C30,B30,E30,$D30,,Permanent,Trigger,ObjectOverwrite)</f>
        <v>obj_00636#0001</v>
      </c>
      <c r="I30" s="10" t="str">
        <f t="shared" si="4"/>
        <v>OIS</v>
      </c>
      <c r="J30" s="94" t="str">
        <f t="shared" si="5"/>
        <v>obj_0061f#0001</v>
      </c>
      <c r="K30" s="146" t="str">
        <f>IFERROR(_xll.qlRateHelperQuoteName(J30,Trigger),"--")</f>
        <v>GBP9YOIS_LCHQuote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42261</v>
      </c>
      <c r="Q30" s="99">
        <f>IFERROR(_xll.qlRateHelperPillarDate(J30,Trigger),"--")</f>
        <v>45551</v>
      </c>
      <c r="S30" s="4" t="str">
        <f t="shared" si="0"/>
        <v>BasSw</v>
      </c>
      <c r="T30" s="4" t="str">
        <v>obj_0065f</v>
      </c>
      <c r="U30" s="4" t="str">
        <f>IFERROR(_xll.qlRateHelperQuoteName(T30,Trigger),"")</f>
        <v>GBP6SONIA3L12Y_LCHQuote</v>
      </c>
      <c r="V30" s="70">
        <f>IFERROR(_xll.qlRateHelperRate(T30,Trigger),"")</f>
        <v>1.6913999999999998E-2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42261</v>
      </c>
      <c r="Y30" s="5">
        <f>IFERROR(_xll.qlRateHelperPillarDate(T30,Trigger),"")</f>
        <v>46644</v>
      </c>
      <c r="Z30" s="70">
        <v>1.7138338264987417E-2</v>
      </c>
      <c r="AA30" s="77">
        <v>0.81400432391329214</v>
      </c>
      <c r="AB30" s="169">
        <v>46644</v>
      </c>
      <c r="AC30" s="170">
        <v>1.7138338264965199E-2</v>
      </c>
      <c r="AD30" s="172">
        <f t="shared" si="2"/>
        <v>2.2218338280310945E-14</v>
      </c>
      <c r="AE30" s="174">
        <v>0.81400432391345401</v>
      </c>
      <c r="AF30" s="173">
        <f t="shared" si="3"/>
        <v>-1.6187051699034782E-13</v>
      </c>
      <c r="AG30" s="170"/>
    </row>
    <row r="31" spans="1:33" ht="11.25" customHeight="1" x14ac:dyDescent="0.2">
      <c r="A31" s="59" t="s">
        <v>69</v>
      </c>
      <c r="B31" s="60" t="s">
        <v>57</v>
      </c>
      <c r="C31" s="61">
        <v>0</v>
      </c>
      <c r="D31" s="62" t="str">
        <f t="shared" si="7"/>
        <v>Sonia</v>
      </c>
      <c r="E31" s="63" t="str">
        <f t="shared" si="6"/>
        <v>GBP8YOIS_LCHQuote</v>
      </c>
      <c r="F31" s="123"/>
      <c r="G31" s="64" t="str">
        <f>_xll.qlOISRateHelper(,C31,B31,E31,$D31,,Permanent,Trigger,ObjectOverwrite)</f>
        <v>obj_00634#0001</v>
      </c>
      <c r="I31" s="10" t="str">
        <f t="shared" si="4"/>
        <v>OIS</v>
      </c>
      <c r="J31" s="94" t="str">
        <f t="shared" si="5"/>
        <v>obj_0062d#0001</v>
      </c>
      <c r="K31" s="146" t="str">
        <f>IFERROR(_xll.qlRateHelperQuoteName(J31,Trigger),"--")</f>
        <v>GBP10YOIS_LCHQuote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42261</v>
      </c>
      <c r="Q31" s="99">
        <f>IFERROR(_xll.qlRateHelperPillarDate(J31,Trigger),"--")</f>
        <v>45915</v>
      </c>
      <c r="S31" s="4" t="str">
        <f t="shared" si="0"/>
        <v>BasSw</v>
      </c>
      <c r="T31" s="4" t="str">
        <v>obj_00646</v>
      </c>
      <c r="U31" s="4" t="str">
        <f>IFERROR(_xll.qlRateHelperQuoteName(T31,Trigger),"")</f>
        <v>GBP6SONIA3L15Y_LCHQuote</v>
      </c>
      <c r="V31" s="70">
        <f>IFERROR(_xll.qlRateHelperRate(T31,Trigger),"")</f>
        <v>1.8076249999999999E-2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42261</v>
      </c>
      <c r="Y31" s="5">
        <f>IFERROR(_xll.qlRateHelperPillarDate(T31,Trigger),"")</f>
        <v>47742</v>
      </c>
      <c r="Z31" s="70">
        <v>1.8390117176261999E-2</v>
      </c>
      <c r="AA31" s="77">
        <v>0.7587298480895267</v>
      </c>
      <c r="AB31" s="169">
        <v>47742</v>
      </c>
      <c r="AC31" s="170">
        <v>1.8390117176240402E-2</v>
      </c>
      <c r="AD31" s="172">
        <f t="shared" si="2"/>
        <v>2.1597307275911248E-14</v>
      </c>
      <c r="AE31" s="174">
        <v>0.75872984808886801</v>
      </c>
      <c r="AF31" s="173">
        <f t="shared" si="3"/>
        <v>6.5869532051010538E-13</v>
      </c>
      <c r="AG31" s="170"/>
    </row>
    <row r="32" spans="1:33" ht="11.25" customHeight="1" x14ac:dyDescent="0.2">
      <c r="A32" s="59" t="s">
        <v>69</v>
      </c>
      <c r="B32" s="60" t="s">
        <v>58</v>
      </c>
      <c r="C32" s="61">
        <v>0</v>
      </c>
      <c r="D32" s="62" t="str">
        <f t="shared" si="7"/>
        <v>Sonia</v>
      </c>
      <c r="E32" s="63" t="str">
        <f t="shared" si="6"/>
        <v>GBP9YOIS_LCHQuote</v>
      </c>
      <c r="F32" s="123"/>
      <c r="G32" s="64" t="str">
        <f>_xll.qlOISRateHelper(,C32,B32,E32,$D32,,Permanent,Trigger,ObjectOverwrite)</f>
        <v>obj_0061f#0001</v>
      </c>
      <c r="I32" s="10" t="str">
        <f t="shared" si="4"/>
        <v>OIS</v>
      </c>
      <c r="J32" s="94" t="str">
        <f t="shared" si="5"/>
        <v>obj_0061b#0001</v>
      </c>
      <c r="K32" s="146" t="str">
        <f>IFERROR(_xll.qlRateHelperQuoteName(J32,Trigger),"--")</f>
        <v>GBP11YOIS_LCHQuote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42261</v>
      </c>
      <c r="Q32" s="99">
        <f>IFERROR(_xll.qlRateHelperPillarDate(J32,Trigger),"--")</f>
        <v>46279</v>
      </c>
      <c r="S32" s="4" t="str">
        <f t="shared" si="0"/>
        <v>BasSw</v>
      </c>
      <c r="T32" s="4" t="str">
        <v>obj_0064c</v>
      </c>
      <c r="U32" s="4" t="str">
        <f>IFERROR(_xll.qlRateHelperQuoteName(T32,Trigger),"")</f>
        <v>GBP6SONIA3L20Y_LCHQuote</v>
      </c>
      <c r="V32" s="70">
        <f>IFERROR(_xll.qlRateHelperRate(T32,Trigger),"")</f>
        <v>1.9030999999999999E-2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42261</v>
      </c>
      <c r="Y32" s="5">
        <f>IFERROR(_xll.qlRateHelperPillarDate(T32,Trigger),"")</f>
        <v>49566</v>
      </c>
      <c r="Z32" s="70">
        <v>1.9414921561951307E-2</v>
      </c>
      <c r="AA32" s="77">
        <v>0.67816895312574765</v>
      </c>
      <c r="AB32" s="169">
        <v>49566</v>
      </c>
      <c r="AC32" s="170">
        <v>1.9414921561935899E-2</v>
      </c>
      <c r="AD32" s="172">
        <f t="shared" si="2"/>
        <v>1.5407813913626001E-14</v>
      </c>
      <c r="AE32" s="174">
        <v>0.67816895312595304</v>
      </c>
      <c r="AF32" s="173">
        <f t="shared" si="3"/>
        <v>-2.0539125955565396E-13</v>
      </c>
      <c r="AG32" s="170"/>
    </row>
    <row r="33" spans="1:33" ht="11.25" customHeight="1" x14ac:dyDescent="0.2">
      <c r="A33" s="59" t="s">
        <v>69</v>
      </c>
      <c r="B33" s="60" t="s">
        <v>59</v>
      </c>
      <c r="C33" s="61">
        <v>0</v>
      </c>
      <c r="D33" s="62" t="str">
        <f t="shared" si="7"/>
        <v>Sonia</v>
      </c>
      <c r="E33" s="63" t="str">
        <f t="shared" si="6"/>
        <v>GBP10YOIS_LCHQuote</v>
      </c>
      <c r="F33" s="123"/>
      <c r="G33" s="64" t="str">
        <f>_xll.qlOISRateHelper(,C33,B33,E33,$D33,,Permanent,Trigger,ObjectOverwrite)</f>
        <v>obj_0062d#0001</v>
      </c>
      <c r="I33" s="10" t="str">
        <f t="shared" si="4"/>
        <v>OIS</v>
      </c>
      <c r="J33" s="94" t="str">
        <f t="shared" si="5"/>
        <v>obj_0063c#0001</v>
      </c>
      <c r="K33" s="146" t="str">
        <f>IFERROR(_xll.qlRateHelperQuoteName(J33,Trigger),"--")</f>
        <v>GBP12YOIS_LCHQuote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42261</v>
      </c>
      <c r="Q33" s="99">
        <f>IFERROR(_xll.qlRateHelperPillarDate(J33,Trigger),"--")</f>
        <v>46644</v>
      </c>
      <c r="S33" s="4" t="str">
        <f t="shared" si="0"/>
        <v>BasSw</v>
      </c>
      <c r="T33" s="4" t="str">
        <v>obj_00651</v>
      </c>
      <c r="U33" s="4" t="str">
        <f>IFERROR(_xll.qlRateHelperQuoteName(T33,Trigger),"")</f>
        <v>GBP6SONIA3L25Y_LCHQuote</v>
      </c>
      <c r="V33" s="70">
        <f>IFERROR(_xll.qlRateHelperRate(T33,Trigger),"")</f>
        <v>1.9283749999999999E-2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42261</v>
      </c>
      <c r="Y33" s="5">
        <f>IFERROR(_xll.qlRateHelperPillarDate(T33,Trigger),"")</f>
        <v>51393</v>
      </c>
      <c r="Z33" s="70">
        <v>1.9634839700289387E-2</v>
      </c>
      <c r="AA33" s="77">
        <v>0.61202762967668578</v>
      </c>
      <c r="AB33" s="169">
        <v>51393</v>
      </c>
      <c r="AC33" s="170">
        <v>1.96348397002768E-2</v>
      </c>
      <c r="AD33" s="172">
        <f t="shared" si="2"/>
        <v>1.2587153541687712E-14</v>
      </c>
      <c r="AE33" s="174">
        <v>0.61202762967623003</v>
      </c>
      <c r="AF33" s="173">
        <f t="shared" si="3"/>
        <v>4.5574655160862676E-13</v>
      </c>
      <c r="AG33" s="170"/>
    </row>
    <row r="34" spans="1:33" ht="11.25" customHeight="1" x14ac:dyDescent="0.2">
      <c r="A34" s="59" t="s">
        <v>69</v>
      </c>
      <c r="B34" s="60" t="s">
        <v>97</v>
      </c>
      <c r="C34" s="61">
        <v>0</v>
      </c>
      <c r="D34" s="62" t="str">
        <f t="shared" si="7"/>
        <v>Sonia</v>
      </c>
      <c r="E34" s="63" t="str">
        <f t="shared" si="6"/>
        <v>GBP11YOIS_LCHQuote</v>
      </c>
      <c r="F34" s="123"/>
      <c r="G34" s="64" t="str">
        <f>_xll.qlOISRateHelper(,C34,B34,E34,$D34,,Permanent,Trigger,ObjectOverwrite)</f>
        <v>obj_0061b#0001</v>
      </c>
      <c r="I34" s="10" t="str">
        <f t="shared" si="4"/>
        <v>OIS</v>
      </c>
      <c r="J34" s="94" t="str">
        <f t="shared" si="5"/>
        <v>obj_0063a#0001</v>
      </c>
      <c r="K34" s="146" t="str">
        <f>IFERROR(_xll.qlRateHelperQuoteName(J34,Trigger),"--")</f>
        <v>GBP15YOIS_LCHQuote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42261</v>
      </c>
      <c r="Q34" s="99">
        <f>IFERROR(_xll.qlRateHelperPillarDate(J34,Trigger),"--")</f>
        <v>47742</v>
      </c>
      <c r="S34" s="4" t="str">
        <f t="shared" si="0"/>
        <v>BasSw</v>
      </c>
      <c r="T34" s="4" t="str">
        <v>obj_0065a</v>
      </c>
      <c r="U34" s="4" t="str">
        <f>IFERROR(_xll.qlRateHelperQuoteName(T34,Trigger),"")</f>
        <v>GBP6SONIA3L30Y_LCHQuote</v>
      </c>
      <c r="V34" s="70">
        <f>IFERROR(_xll.qlRateHelperRate(T34,Trigger),"")</f>
        <v>1.9414000000000001E-2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42261</v>
      </c>
      <c r="Y34" s="5">
        <f>IFERROR(_xll.qlRateHelperPillarDate(T34,Trigger),"")</f>
        <v>53219</v>
      </c>
      <c r="Z34" s="70">
        <v>1.9732022027486532E-2</v>
      </c>
      <c r="AA34" s="77">
        <v>0.55316958186975917</v>
      </c>
      <c r="AB34" s="169">
        <v>53219</v>
      </c>
      <c r="AC34" s="170">
        <v>1.9732022027475898E-2</v>
      </c>
      <c r="AD34" s="172">
        <f t="shared" si="2"/>
        <v>1.0633854907737827E-14</v>
      </c>
      <c r="AE34" s="174">
        <v>0.55316958187032195</v>
      </c>
      <c r="AF34" s="173">
        <f t="shared" si="3"/>
        <v>-5.6277205118249185E-13</v>
      </c>
      <c r="AG34" s="170"/>
    </row>
    <row r="35" spans="1:33" ht="11.25" customHeight="1" x14ac:dyDescent="0.2">
      <c r="A35" s="59" t="s">
        <v>69</v>
      </c>
      <c r="B35" s="60" t="s">
        <v>60</v>
      </c>
      <c r="C35" s="61">
        <v>0</v>
      </c>
      <c r="D35" s="62" t="str">
        <f t="shared" si="7"/>
        <v>Sonia</v>
      </c>
      <c r="E35" s="63" t="str">
        <f t="shared" si="6"/>
        <v>GBP12YOIS_LCHQuote</v>
      </c>
      <c r="F35" s="123"/>
      <c r="G35" s="64" t="str">
        <f>_xll.qlOISRateHelper(,C35,B35,E35,$D35,,Permanent,Trigger,ObjectOverwrite)</f>
        <v>obj_0063c#0001</v>
      </c>
      <c r="I35" s="10" t="str">
        <f t="shared" si="4"/>
        <v>OIS</v>
      </c>
      <c r="J35" s="94" t="str">
        <f t="shared" si="5"/>
        <v>obj_00625#0001</v>
      </c>
      <c r="K35" s="146" t="str">
        <f>IFERROR(_xll.qlRateHelperQuoteName(J35,Trigger),"--")</f>
        <v>GBP20YOIS_LCHQuote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42261</v>
      </c>
      <c r="Q35" s="99">
        <f>IFERROR(_xll.qlRateHelperPillarDate(J35,Trigger),"--")</f>
        <v>49566</v>
      </c>
      <c r="S35" s="4" t="str">
        <f t="shared" si="0"/>
        <v>BasSw</v>
      </c>
      <c r="T35" s="4" t="str">
        <v>obj_00655</v>
      </c>
      <c r="U35" s="4" t="str">
        <f>IFERROR(_xll.qlRateHelperQuoteName(T35,Trigger),"")</f>
        <v>GBP6SONIA3L40Y_LCHQuote</v>
      </c>
      <c r="V35" s="70">
        <f>IFERROR(_xll.qlRateHelperRate(T35,Trigger),"")</f>
        <v>1.9238000000000002E-2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42261</v>
      </c>
      <c r="Y35" s="5">
        <f>IFERROR(_xll.qlRateHelperPillarDate(T35,Trigger),"")</f>
        <v>56871</v>
      </c>
      <c r="Z35" s="70">
        <v>1.9383343528969865E-2</v>
      </c>
      <c r="AA35" s="77">
        <v>0.46056567987685443</v>
      </c>
      <c r="AB35" s="169">
        <v>56871</v>
      </c>
      <c r="AC35" s="170">
        <v>1.9383343528962101E-2</v>
      </c>
      <c r="AD35" s="172">
        <f t="shared" si="2"/>
        <v>7.7646222784721886E-15</v>
      </c>
      <c r="AE35" s="174">
        <v>0.46056567987757702</v>
      </c>
      <c r="AF35" s="173">
        <f t="shared" si="3"/>
        <v>-7.2258865557728313E-13</v>
      </c>
      <c r="AG35" s="170"/>
    </row>
    <row r="36" spans="1:33" ht="11.25" customHeight="1" x14ac:dyDescent="0.2">
      <c r="A36" s="59" t="s">
        <v>69</v>
      </c>
      <c r="B36" s="60" t="s">
        <v>61</v>
      </c>
      <c r="C36" s="61">
        <v>0</v>
      </c>
      <c r="D36" s="62" t="str">
        <f t="shared" si="7"/>
        <v>Sonia</v>
      </c>
      <c r="E36" s="63" t="str">
        <f t="shared" si="6"/>
        <v>GBP15YOIS_LCHQuote</v>
      </c>
      <c r="F36" s="123"/>
      <c r="G36" s="64" t="str">
        <f>_xll.qlOISRateHelper(,C36,B36,E36,$D36,,Permanent,Trigger,ObjectOverwrite)</f>
        <v>obj_0063a#0001</v>
      </c>
      <c r="I36" s="10" t="str">
        <f t="shared" si="4"/>
        <v>OIS</v>
      </c>
      <c r="J36" s="94" t="str">
        <f t="shared" si="5"/>
        <v>obj_00623#0001</v>
      </c>
      <c r="K36" s="146" t="str">
        <f>IFERROR(_xll.qlRateHelperQuoteName(J36,Trigger),"--")</f>
        <v>GBP25YOIS_LCHQuote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42261</v>
      </c>
      <c r="Q36" s="99">
        <f>IFERROR(_xll.qlRateHelperPillarDate(J36,Trigger),"--")</f>
        <v>51393</v>
      </c>
      <c r="S36" s="4" t="str">
        <f t="shared" si="0"/>
        <v>BasSw</v>
      </c>
      <c r="T36" s="4" t="str">
        <v>obj_00650</v>
      </c>
      <c r="U36" s="4" t="str">
        <f>IFERROR(_xll.qlRateHelperQuoteName(T36,Trigger),"")</f>
        <v>GBP6SONIA3L50Y_LCHQuote</v>
      </c>
      <c r="V36" s="70">
        <f>IFERROR(_xll.qlRateHelperRate(T36,Trigger),"")</f>
        <v>1.8998250000000001E-2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42261</v>
      </c>
      <c r="Y36" s="5">
        <f>IFERROR(_xll.qlRateHelperPillarDate(T36,Trigger),"")</f>
        <v>60524</v>
      </c>
      <c r="Z36" s="70">
        <v>1.8969205827415764E-2</v>
      </c>
      <c r="AA36" s="77">
        <v>0.3872064772325346</v>
      </c>
      <c r="AB36" s="169">
        <v>60524</v>
      </c>
      <c r="AC36" s="170">
        <v>1.8969205827409599E-2</v>
      </c>
      <c r="AD36" s="172">
        <f t="shared" si="2"/>
        <v>6.1652072336215724E-15</v>
      </c>
      <c r="AE36" s="174">
        <v>0.387206477232448</v>
      </c>
      <c r="AF36" s="173">
        <f t="shared" si="3"/>
        <v>8.659739592076221E-14</v>
      </c>
      <c r="AG36" s="170"/>
    </row>
    <row r="37" spans="1:33" ht="11.25" customHeight="1" x14ac:dyDescent="0.2">
      <c r="A37" s="59" t="s">
        <v>69</v>
      </c>
      <c r="B37" s="60" t="s">
        <v>62</v>
      </c>
      <c r="C37" s="61">
        <v>0</v>
      </c>
      <c r="D37" s="62" t="str">
        <f t="shared" si="7"/>
        <v>Sonia</v>
      </c>
      <c r="E37" s="63" t="str">
        <f t="shared" si="6"/>
        <v>GBP20YOIS_LCHQuote</v>
      </c>
      <c r="F37" s="123"/>
      <c r="G37" s="64" t="str">
        <f>_xll.qlOISRateHelper(,C37,B37,E37,$D37,,Permanent,Trigger,ObjectOverwrite)</f>
        <v>obj_00625#0001</v>
      </c>
      <c r="I37" s="10" t="str">
        <f t="shared" si="4"/>
        <v>OIS</v>
      </c>
      <c r="J37" s="94" t="str">
        <f t="shared" si="5"/>
        <v>obj_00621#0001</v>
      </c>
      <c r="K37" s="146" t="str">
        <f>IFERROR(_xll.qlRateHelperQuoteName(J37,Trigger),"--")</f>
        <v>GBP30YOIS_LCHQuote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42261</v>
      </c>
      <c r="Q37" s="99">
        <f>IFERROR(_xll.qlRateHelperPillarDate(J37,Trigger),"--")</f>
        <v>53219</v>
      </c>
      <c r="S37" s="4" t="str">
        <f t="shared" si="0"/>
        <v>BasSw</v>
      </c>
      <c r="T37" s="4" t="str">
        <v>obj_0063e</v>
      </c>
      <c r="U37" s="4" t="str">
        <f>IFERROR(_xll.qlRateHelperQuoteName(T37,Trigger),"")</f>
        <v>GBP6SONIA3L60Y_LCHQuote</v>
      </c>
      <c r="V37" s="70">
        <f>IFERROR(_xll.qlRateHelperRate(T37,Trigger),"")</f>
        <v>1.8963000000000001E-2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42261</v>
      </c>
      <c r="Y37" s="5">
        <f>IFERROR(_xll.qlRateHelperPillarDate(T37,Trigger),"")</f>
        <v>64178</v>
      </c>
      <c r="Z37" s="70">
        <v>1.8899535142925052E-2</v>
      </c>
      <c r="AA37" s="77">
        <v>0.32151705191955771</v>
      </c>
      <c r="AB37" s="169">
        <v>64178</v>
      </c>
      <c r="AC37" s="170">
        <v>1.8899535142916899E-2</v>
      </c>
      <c r="AD37" s="172">
        <f t="shared" si="2"/>
        <v>8.1532003370909933E-15</v>
      </c>
      <c r="AE37" s="174">
        <v>0.32151705191961699</v>
      </c>
      <c r="AF37" s="173">
        <f t="shared" si="3"/>
        <v>-5.9285909514983359E-14</v>
      </c>
      <c r="AG37" s="170"/>
    </row>
    <row r="38" spans="1:33" ht="11.25" customHeight="1" x14ac:dyDescent="0.2">
      <c r="A38" s="59" t="s">
        <v>69</v>
      </c>
      <c r="B38" s="60" t="s">
        <v>63</v>
      </c>
      <c r="C38" s="61">
        <v>0</v>
      </c>
      <c r="D38" s="62" t="str">
        <f t="shared" si="7"/>
        <v>Sonia</v>
      </c>
      <c r="E38" s="63" t="str">
        <f t="shared" si="6"/>
        <v>GBP25YOIS_LCHQuote</v>
      </c>
      <c r="F38" s="123"/>
      <c r="G38" s="64" t="str">
        <f>_xll.qlOISRateHelper(,C38,B38,E38,$D38,,Permanent,Trigger,ObjectOverwrite)</f>
        <v>obj_00623#0001</v>
      </c>
      <c r="I38" s="10" t="str">
        <f t="shared" si="4"/>
        <v>OIS</v>
      </c>
      <c r="J38" s="94" t="str">
        <f t="shared" si="5"/>
        <v>obj_00631#0001</v>
      </c>
      <c r="K38" s="146" t="str">
        <f>IFERROR(_xll.qlRateHelperQuoteName(J38,Trigger),"--")</f>
        <v>GBP40YOIS_LCHQuote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42261</v>
      </c>
      <c r="Q38" s="99">
        <f>IFERROR(_xll.qlRateHelperPillarDate(J38,Trigger),"--")</f>
        <v>56871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9" t="e">
        <v>#N/A</v>
      </c>
      <c r="AC38" s="170" t="e">
        <v>#N/A</v>
      </c>
      <c r="AD38" s="172" t="e">
        <f t="shared" si="2"/>
        <v>#N/A</v>
      </c>
      <c r="AE38" s="174" t="e">
        <v>#N/A</v>
      </c>
      <c r="AF38" s="173" t="e">
        <f t="shared" si="3"/>
        <v>#N/A</v>
      </c>
      <c r="AG38" s="170"/>
    </row>
    <row r="39" spans="1:33" ht="11.25" customHeight="1" x14ac:dyDescent="0.2">
      <c r="A39" s="59" t="s">
        <v>69</v>
      </c>
      <c r="B39" s="60" t="s">
        <v>65</v>
      </c>
      <c r="C39" s="61">
        <v>0</v>
      </c>
      <c r="D39" s="62" t="str">
        <f t="shared" si="7"/>
        <v>Sonia</v>
      </c>
      <c r="E39" s="63" t="str">
        <f t="shared" si="6"/>
        <v>GBP30YOIS_LCHQuote</v>
      </c>
      <c r="F39" s="123"/>
      <c r="G39" s="64" t="str">
        <f>_xll.qlOISRateHelper(,C39,B39,E39,$D39,,Permanent,Trigger,ObjectOverwrite)</f>
        <v>obj_00621#0001</v>
      </c>
      <c r="I39" s="10" t="str">
        <f t="shared" si="4"/>
        <v>OIS</v>
      </c>
      <c r="J39" s="94" t="str">
        <f t="shared" si="5"/>
        <v>obj_0062c#0001</v>
      </c>
      <c r="K39" s="146" t="str">
        <f>IFERROR(_xll.qlRateHelperQuoteName(J39,Trigger),"--")</f>
        <v>GBP50YOIS_LCHQuote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42261</v>
      </c>
      <c r="Q39" s="99">
        <f>IFERROR(_xll.qlRateHelperPillarDate(J39,Trigger),"--")</f>
        <v>60524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9" t="e">
        <v>#N/A</v>
      </c>
      <c r="AC39" s="170" t="e">
        <v>#N/A</v>
      </c>
      <c r="AD39" s="172" t="e">
        <f t="shared" si="2"/>
        <v>#N/A</v>
      </c>
      <c r="AE39" s="174" t="e">
        <v>#N/A</v>
      </c>
      <c r="AF39" s="173" t="e">
        <f t="shared" si="3"/>
        <v>#N/A</v>
      </c>
      <c r="AG39" s="170"/>
    </row>
    <row r="40" spans="1:33" ht="11.25" customHeight="1" x14ac:dyDescent="0.2">
      <c r="A40" s="59" t="s">
        <v>69</v>
      </c>
      <c r="B40" s="60" t="s">
        <v>67</v>
      </c>
      <c r="C40" s="61">
        <v>0</v>
      </c>
      <c r="D40" s="62" t="str">
        <f t="shared" si="7"/>
        <v>Sonia</v>
      </c>
      <c r="E40" s="63" t="str">
        <f t="shared" si="6"/>
        <v>GBP40YOIS_LCHQuote</v>
      </c>
      <c r="F40" s="123"/>
      <c r="G40" s="64" t="str">
        <f>_xll.qlOISRateHelper(,C40,B40,E40,$D40,,Permanent,Trigger,ObjectOverwrite)</f>
        <v>obj_00631#0001</v>
      </c>
      <c r="I40" s="11" t="str">
        <f t="shared" si="4"/>
        <v>OIS</v>
      </c>
      <c r="J40" s="95" t="str">
        <f t="shared" si="5"/>
        <v>obj_0061a#0001</v>
      </c>
      <c r="K40" s="147" t="str">
        <f>IFERROR(_xll.qlRateHelperQuoteName(J40,Trigger),"--")</f>
        <v>GBP60YOIS_LCHQuote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42261</v>
      </c>
      <c r="Q40" s="102">
        <f>IFERROR(_xll.qlRateHelperPillarDate(J40,Trigger),"--")</f>
        <v>64178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69</v>
      </c>
      <c r="B41" s="60" t="s">
        <v>68</v>
      </c>
      <c r="C41" s="61">
        <v>0</v>
      </c>
      <c r="D41" s="62" t="str">
        <f t="shared" si="7"/>
        <v>Sonia</v>
      </c>
      <c r="E41" s="63" t="str">
        <f t="shared" si="6"/>
        <v>GBP50YOIS_LCHQuote</v>
      </c>
      <c r="F41" s="123"/>
      <c r="G41" s="64" t="str">
        <f>_xll.qlOISRateHelper(,C41,B41,E41,$D41,,Permanent,Trigger,ObjectOverwrite)</f>
        <v>obj_0062c#0001</v>
      </c>
      <c r="I41" s="10" t="str">
        <f>A45</f>
        <v>BasSw</v>
      </c>
      <c r="J41" s="94" t="str">
        <f>IF(ISBLANK(G45),"--",G45)</f>
        <v>obj_00629#0026</v>
      </c>
      <c r="K41" s="146" t="str">
        <f>IFERROR(_xll.qlRateHelperQuoteName(J41,Trigger),"--")</f>
        <v>GBP6SONIA3L1Y_LCHQuote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42261</v>
      </c>
      <c r="Q41" s="99">
        <f>IFERROR(_xll.qlRateHelperPillarDate(J41,Trigger),"--")</f>
        <v>42627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69</v>
      </c>
      <c r="B42" s="8" t="s">
        <v>111</v>
      </c>
      <c r="C42" s="7">
        <v>0</v>
      </c>
      <c r="D42" s="9" t="str">
        <f t="shared" si="7"/>
        <v>Sonia</v>
      </c>
      <c r="E42" s="2" t="str">
        <f t="shared" si="6"/>
        <v>GBP60YOIS_LCHQuote</v>
      </c>
      <c r="F42" s="124"/>
      <c r="G42" s="3" t="str">
        <f>_xll.qlOISRateHelper(,C42,B42,E42,$D42,,Permanent,Trigger,ObjectOverwrite)</f>
        <v>obj_0061a#0001</v>
      </c>
      <c r="I42" s="10" t="str">
        <f t="shared" ref="I42:I77" si="8">A46</f>
        <v>BasSw</v>
      </c>
      <c r="J42" s="94" t="str">
        <f t="shared" ref="J42:J77" si="9">IF(ISBLANK(G46),"--",G46)</f>
        <v>obj_00647#0001</v>
      </c>
      <c r="K42" s="146" t="str">
        <f>IFERROR(_xll.qlRateHelperQuoteName(J42,Trigger),"--")</f>
        <v>GBP6SONIA3L15M_LCHQuote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42261</v>
      </c>
      <c r="Q42" s="99">
        <f>IFERROR(_xll.qlRateHelperPillarDate(J42,Trigger),"--")</f>
        <v>42718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G43" s="46" t="s">
        <v>163</v>
      </c>
      <c r="I43" s="10" t="str">
        <f t="shared" si="8"/>
        <v>BasSw</v>
      </c>
      <c r="J43" s="94" t="str">
        <f t="shared" si="9"/>
        <v>obj_00657#0001</v>
      </c>
      <c r="K43" s="146" t="str">
        <f>IFERROR(_xll.qlRateHelperQuoteName(J43,Trigger),"--")</f>
        <v>GBP6SONIA3L18M_LCHQuote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42261</v>
      </c>
      <c r="Q43" s="99">
        <f>IFERROR(_xll.qlRateHelperPillarDate(J43,Trigger),"--")</f>
        <v>42808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28</v>
      </c>
      <c r="C44" s="65" t="s">
        <v>77</v>
      </c>
      <c r="D44" s="65" t="s">
        <v>4</v>
      </c>
      <c r="E44" s="65" t="s">
        <v>1</v>
      </c>
      <c r="F44" s="65" t="s">
        <v>134</v>
      </c>
      <c r="G44" s="65" t="s">
        <v>24</v>
      </c>
      <c r="I44" s="10" t="str">
        <f t="shared" si="8"/>
        <v>BasSw</v>
      </c>
      <c r="J44" s="94" t="str">
        <f t="shared" si="9"/>
        <v>obj_00654#0001</v>
      </c>
      <c r="K44" s="146" t="str">
        <f>IFERROR(_xll.qlRateHelperQuoteName(J44,Trigger),"--")</f>
        <v>GBP6SONIA3L21M_LCHQuote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42261</v>
      </c>
      <c r="Q44" s="99">
        <f>IFERROR(_xll.qlRateHelperPillarDate(J44,Trigger),"--")</f>
        <v>42900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117</v>
      </c>
      <c r="B45" s="54" t="s">
        <v>27</v>
      </c>
      <c r="C45" s="55">
        <v>0</v>
      </c>
      <c r="D45" s="56" t="str">
        <f t="shared" ref="D45:D65" si="10">$D$1</f>
        <v>Sonia</v>
      </c>
      <c r="E45" s="57" t="str">
        <f t="shared" ref="E45:E81" si="11">IF(LCHQuoteOverwrite,Currency&amp;"6SONIA3L"&amp;B45&amp;LCHQuoteSuffix,Currency&amp;"6SONIA3L"&amp;B45&amp;QuoteSuffix)</f>
        <v>GBP6SONIA3L1Y_LCHQuote</v>
      </c>
      <c r="F45" s="175">
        <v>0</v>
      </c>
      <c r="G45" s="58" t="str">
        <f>_xll.qlOISRateHelper2(,$C45,$B45,$E45,$D45,,"Semiannual",Permanent,Trigger,ObjectOverwrite)</f>
        <v>obj_00629#0026</v>
      </c>
      <c r="I45" s="10" t="str">
        <f t="shared" si="8"/>
        <v>BasSw</v>
      </c>
      <c r="J45" s="94" t="str">
        <f t="shared" si="9"/>
        <v>obj_00642#0001</v>
      </c>
      <c r="K45" s="146" t="str">
        <f>IFERROR(_xll.qlRateHelperQuoteName(J45,Trigger),"--")</f>
        <v>GBP6SONIA3L2Y_LCHQuote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42261</v>
      </c>
      <c r="Q45" s="99">
        <f>IFERROR(_xll.qlRateHelperPillarDate(J45,Trigger),"--")</f>
        <v>42992</v>
      </c>
      <c r="S45" s="4" t="str">
        <f t="shared" ref="S45:S77" si="12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117</v>
      </c>
      <c r="B46" s="60" t="s">
        <v>48</v>
      </c>
      <c r="C46" s="61">
        <v>0</v>
      </c>
      <c r="D46" s="62" t="str">
        <f t="shared" si="10"/>
        <v>Sonia</v>
      </c>
      <c r="E46" s="63" t="str">
        <f t="shared" si="11"/>
        <v>GBP6SONIA3L15M_LCHQuote</v>
      </c>
      <c r="F46" s="176">
        <v>0</v>
      </c>
      <c r="G46" s="64" t="str">
        <f>_xll.qlOISRateHelper2(,$C46,$B46,$E46,$D46,,"Semiannual",Permanent,Trigger,ObjectOverwrite)</f>
        <v>obj_00647#0001</v>
      </c>
      <c r="I46" s="10" t="str">
        <f t="shared" si="8"/>
        <v>BasSw</v>
      </c>
      <c r="J46" s="94" t="str">
        <f t="shared" si="9"/>
        <v>obj_0064f#0001</v>
      </c>
      <c r="K46" s="146" t="str">
        <f>IFERROR(_xll.qlRateHelperQuoteName(J46,Trigger),"--")</f>
        <v>GBP6SONIA3L3Y_LCHQuote</v>
      </c>
      <c r="L46" s="98">
        <f>IFERROR(_xll.qlRateHelperQuoteValue($J46,Trigger),"--")</f>
        <v>9.1039999999999992E-3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42261</v>
      </c>
      <c r="Q46" s="99">
        <f>IFERROR(_xll.qlRateHelperPillarDate(J46,Trigger),"--")</f>
        <v>43357</v>
      </c>
      <c r="S46" s="4" t="str">
        <f t="shared" si="12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117</v>
      </c>
      <c r="B47" s="60" t="s">
        <v>49</v>
      </c>
      <c r="C47" s="61">
        <v>0</v>
      </c>
      <c r="D47" s="62" t="str">
        <f t="shared" si="10"/>
        <v>Sonia</v>
      </c>
      <c r="E47" s="63" t="str">
        <f t="shared" si="11"/>
        <v>GBP6SONIA3L18M_LCHQuote</v>
      </c>
      <c r="F47" s="176">
        <v>0</v>
      </c>
      <c r="G47" s="64" t="str">
        <f>_xll.qlOISRateHelper2(,$C47,$B47,$E47,$D47,,"Semiannual",Permanent,Trigger,ObjectOverwrite)</f>
        <v>obj_00657#0001</v>
      </c>
      <c r="I47" s="10" t="str">
        <f t="shared" si="8"/>
        <v>BasSw</v>
      </c>
      <c r="J47" s="94" t="str">
        <f t="shared" si="9"/>
        <v>obj_0064d#0001</v>
      </c>
      <c r="K47" s="146" t="str">
        <f>IFERROR(_xll.qlRateHelperQuoteName(J47,Trigger),"--")</f>
        <v>GBP6SONIA3L4Y_LCHQuote</v>
      </c>
      <c r="L47" s="98">
        <f>IFERROR(_xll.qlRateHelperQuoteValue($J47,Trigger),"--")</f>
        <v>1.0626E-2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42261</v>
      </c>
      <c r="Q47" s="99">
        <f>IFERROR(_xll.qlRateHelperPillarDate(J47,Trigger),"--")</f>
        <v>43724</v>
      </c>
      <c r="S47" s="4" t="str">
        <f t="shared" si="12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117</v>
      </c>
      <c r="B48" s="60" t="s">
        <v>50</v>
      </c>
      <c r="C48" s="61">
        <v>0</v>
      </c>
      <c r="D48" s="62" t="str">
        <f t="shared" si="10"/>
        <v>Sonia</v>
      </c>
      <c r="E48" s="63" t="str">
        <f t="shared" si="11"/>
        <v>GBP6SONIA3L21M_LCHQuote</v>
      </c>
      <c r="F48" s="176">
        <v>0</v>
      </c>
      <c r="G48" s="64" t="str">
        <f>_xll.qlOISRateHelper2(,$C48,$B48,$E48,$D48,,"Semiannual",Permanent,Trigger,ObjectOverwrite)</f>
        <v>obj_00654#0001</v>
      </c>
      <c r="I48" s="10" t="str">
        <f t="shared" si="8"/>
        <v>BasSw</v>
      </c>
      <c r="J48" s="94" t="str">
        <f t="shared" si="9"/>
        <v>obj_0064b#0001</v>
      </c>
      <c r="K48" s="146" t="str">
        <f>IFERROR(_xll.qlRateHelperQuoteName(J48,Trigger),"--")</f>
        <v>GBP6SONIA3L5Y_LCHQuote</v>
      </c>
      <c r="L48" s="98">
        <f>IFERROR(_xll.qlRateHelperQuoteValue($J48,Trigger),"--")</f>
        <v>1.193E-2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42261</v>
      </c>
      <c r="Q48" s="99">
        <f>IFERROR(_xll.qlRateHelperPillarDate(J48,Trigger),"--")</f>
        <v>44088</v>
      </c>
      <c r="S48" s="4" t="str">
        <f t="shared" si="12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117</v>
      </c>
      <c r="B49" s="60" t="s">
        <v>51</v>
      </c>
      <c r="C49" s="61">
        <v>0</v>
      </c>
      <c r="D49" s="62" t="str">
        <f t="shared" si="10"/>
        <v>Sonia</v>
      </c>
      <c r="E49" s="63" t="str">
        <f t="shared" si="11"/>
        <v>GBP6SONIA3L2Y_LCHQuote</v>
      </c>
      <c r="F49" s="176">
        <v>0</v>
      </c>
      <c r="G49" s="64" t="str">
        <f>_xll.qlOISRateHelper2(,$C49,$B49,$E49,$D49,,"Semiannual",Permanent,Trigger,ObjectOverwrite)</f>
        <v>obj_00642#0001</v>
      </c>
      <c r="I49" s="10" t="str">
        <f t="shared" si="8"/>
        <v>BasSw</v>
      </c>
      <c r="J49" s="94" t="str">
        <f t="shared" si="9"/>
        <v>obj_00649#0001</v>
      </c>
      <c r="K49" s="146" t="str">
        <f>IFERROR(_xll.qlRateHelperQuoteName(J49,Trigger),"--")</f>
        <v>GBP6SONIA3L6Y_LCHQuote</v>
      </c>
      <c r="L49" s="98">
        <f>IFERROR(_xll.qlRateHelperQuoteValue($J49,Trigger),"--")</f>
        <v>1.3024249999999999E-2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42261</v>
      </c>
      <c r="Q49" s="99">
        <f>IFERROR(_xll.qlRateHelperPillarDate(J49,Trigger),"--")</f>
        <v>44453</v>
      </c>
      <c r="S49" s="4" t="str">
        <f t="shared" si="12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117</v>
      </c>
      <c r="B50" s="60" t="s">
        <v>52</v>
      </c>
      <c r="C50" s="61">
        <v>0</v>
      </c>
      <c r="D50" s="62" t="str">
        <f t="shared" si="10"/>
        <v>Sonia</v>
      </c>
      <c r="E50" s="63" t="str">
        <f t="shared" si="11"/>
        <v>GBP6SONIA3L3Y_LCHQuote</v>
      </c>
      <c r="F50" s="176">
        <v>0</v>
      </c>
      <c r="G50" s="64" t="str">
        <f>_xll.qlOISRateHelper2(,$C50,$B50,$E50,$D50,,"Semiannual",Permanent,Trigger,ObjectOverwrite)</f>
        <v>obj_0064f#0001</v>
      </c>
      <c r="I50" s="10" t="str">
        <f t="shared" si="8"/>
        <v>BasSw</v>
      </c>
      <c r="J50" s="94" t="str">
        <f t="shared" si="9"/>
        <v>obj_00659#0001</v>
      </c>
      <c r="K50" s="146" t="str">
        <f>IFERROR(_xll.qlRateHelperQuoteName(J50,Trigger),"--")</f>
        <v>GBP6SONIA3L7Y_LCHQuote</v>
      </c>
      <c r="L50" s="98">
        <f>IFERROR(_xll.qlRateHelperQuoteValue($J50,Trigger),"--")</f>
        <v>1.389025E-2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42261</v>
      </c>
      <c r="Q50" s="99">
        <f>IFERROR(_xll.qlRateHelperPillarDate(J50,Trigger),"--")</f>
        <v>44818</v>
      </c>
      <c r="S50" s="4" t="str">
        <f t="shared" si="12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117</v>
      </c>
      <c r="B51" s="60" t="s">
        <v>53</v>
      </c>
      <c r="C51" s="61">
        <v>0</v>
      </c>
      <c r="D51" s="62" t="str">
        <f t="shared" si="10"/>
        <v>Sonia</v>
      </c>
      <c r="E51" s="63" t="str">
        <f t="shared" si="11"/>
        <v>GBP6SONIA3L4Y_LCHQuote</v>
      </c>
      <c r="F51" s="176">
        <v>0</v>
      </c>
      <c r="G51" s="64" t="str">
        <f>_xll.qlOISRateHelper2(,$C51,$B51,$E51,$D51,,"Semiannual",Permanent,Trigger,ObjectOverwrite)</f>
        <v>obj_0064d#0001</v>
      </c>
      <c r="I51" s="10" t="str">
        <f t="shared" si="8"/>
        <v>BasSw</v>
      </c>
      <c r="J51" s="94" t="str">
        <f t="shared" si="9"/>
        <v>obj_00644#0001</v>
      </c>
      <c r="K51" s="146" t="str">
        <f>IFERROR(_xll.qlRateHelperQuoteName(J51,Trigger),"--")</f>
        <v>GBP6SONIA3L8Y_LCHQuote</v>
      </c>
      <c r="L51" s="98">
        <f>IFERROR(_xll.qlRateHelperQuoteValue($J51,Trigger),"--")</f>
        <v>1.4656000000000001E-2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42261</v>
      </c>
      <c r="Q51" s="99">
        <f>IFERROR(_xll.qlRateHelperPillarDate(J51,Trigger),"--")</f>
        <v>45183</v>
      </c>
      <c r="S51" s="4" t="str">
        <f t="shared" si="12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117</v>
      </c>
      <c r="B52" s="60" t="s">
        <v>54</v>
      </c>
      <c r="C52" s="61">
        <v>0</v>
      </c>
      <c r="D52" s="62" t="str">
        <f t="shared" si="10"/>
        <v>Sonia</v>
      </c>
      <c r="E52" s="63" t="str">
        <f t="shared" si="11"/>
        <v>GBP6SONIA3L5Y_LCHQuote</v>
      </c>
      <c r="F52" s="176">
        <v>0</v>
      </c>
      <c r="G52" s="64" t="str">
        <f>_xll.qlOISRateHelper2(,$C52,$B52,$E52,$D52,,"Semiannual",Permanent,Trigger,ObjectOverwrite)</f>
        <v>obj_0064b#0001</v>
      </c>
      <c r="I52" s="10" t="str">
        <f t="shared" si="8"/>
        <v>BasSw</v>
      </c>
      <c r="J52" s="94" t="str">
        <f t="shared" si="9"/>
        <v>obj_00653#0001</v>
      </c>
      <c r="K52" s="146" t="str">
        <f>IFERROR(_xll.qlRateHelperQuoteName(J52,Trigger),"--")</f>
        <v>GBP6SONIA3L9Y_LCHQuote</v>
      </c>
      <c r="L52" s="98">
        <f>IFERROR(_xll.qlRateHelperQuoteValue($J52,Trigger),"--")</f>
        <v>1.5306999999999999E-2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42261</v>
      </c>
      <c r="Q52" s="99">
        <f>IFERROR(_xll.qlRateHelperPillarDate(J52,Trigger),"--")</f>
        <v>45551</v>
      </c>
      <c r="S52" s="4" t="str">
        <f t="shared" si="12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117</v>
      </c>
      <c r="B53" s="60" t="s">
        <v>55</v>
      </c>
      <c r="C53" s="61">
        <v>0</v>
      </c>
      <c r="D53" s="62" t="str">
        <f t="shared" si="10"/>
        <v>Sonia</v>
      </c>
      <c r="E53" s="63" t="str">
        <f t="shared" si="11"/>
        <v>GBP6SONIA3L6Y_LCHQuote</v>
      </c>
      <c r="F53" s="176">
        <v>0</v>
      </c>
      <c r="G53" s="64" t="str">
        <f>_xll.qlOISRateHelper2(,$C53,$B53,$E53,$D53,,"Semiannual",Permanent,Trigger,ObjectOverwrite)</f>
        <v>obj_00649#0001</v>
      </c>
      <c r="I53" s="10" t="str">
        <f t="shared" si="8"/>
        <v>BasSw</v>
      </c>
      <c r="J53" s="94" t="str">
        <f t="shared" si="9"/>
        <v>obj_00641#0001</v>
      </c>
      <c r="K53" s="146" t="str">
        <f>IFERROR(_xll.qlRateHelperQuoteName(J53,Trigger),"--")</f>
        <v>GBP6SONIA3L10Y_LCHQuote</v>
      </c>
      <c r="L53" s="98">
        <f>IFERROR(_xll.qlRateHelperQuoteValue($J53,Trigger),"--")</f>
        <v>1.5872750000000001E-2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42261</v>
      </c>
      <c r="Q53" s="99">
        <f>IFERROR(_xll.qlRateHelperPillarDate(J53,Trigger),"--")</f>
        <v>45915</v>
      </c>
      <c r="S53" s="4" t="str">
        <f t="shared" si="12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117</v>
      </c>
      <c r="B54" s="60" t="s">
        <v>56</v>
      </c>
      <c r="C54" s="61">
        <v>0</v>
      </c>
      <c r="D54" s="62" t="str">
        <f t="shared" si="10"/>
        <v>Sonia</v>
      </c>
      <c r="E54" s="63" t="str">
        <f t="shared" si="11"/>
        <v>GBP6SONIA3L7Y_LCHQuote</v>
      </c>
      <c r="F54" s="176">
        <v>0</v>
      </c>
      <c r="G54" s="64" t="str">
        <f>_xll.qlOISRateHelper2(,$C54,$B54,$E54,$D54,,"Semiannual",Permanent,Trigger,ObjectOverwrite)</f>
        <v>obj_00659#0001</v>
      </c>
      <c r="I54" s="10" t="str">
        <f t="shared" si="8"/>
        <v>BasSw</v>
      </c>
      <c r="J54" s="94" t="str">
        <f t="shared" si="9"/>
        <v>obj_00661#0001</v>
      </c>
      <c r="K54" s="146" t="str">
        <f>IFERROR(_xll.qlRateHelperQuoteName(J54,Trigger),"--")</f>
        <v>GBP6SONIA3L11Y_LCHQuote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42261</v>
      </c>
      <c r="Q54" s="99">
        <f>IFERROR(_xll.qlRateHelperPillarDate(J54,Trigger),"--")</f>
        <v>46279</v>
      </c>
      <c r="S54" s="4" t="str">
        <f t="shared" si="12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117</v>
      </c>
      <c r="B55" s="60" t="s">
        <v>57</v>
      </c>
      <c r="C55" s="61">
        <v>0</v>
      </c>
      <c r="D55" s="62" t="str">
        <f t="shared" si="10"/>
        <v>Sonia</v>
      </c>
      <c r="E55" s="63" t="str">
        <f t="shared" si="11"/>
        <v>GBP6SONIA3L8Y_LCHQuote</v>
      </c>
      <c r="F55" s="176">
        <v>0</v>
      </c>
      <c r="G55" s="64" t="str">
        <f>_xll.qlOISRateHelper2(,$C55,$B55,$E55,$D55,,"Semiannual",Permanent,Trigger,ObjectOverwrite)</f>
        <v>obj_00644#0001</v>
      </c>
      <c r="I55" s="10" t="str">
        <f t="shared" si="8"/>
        <v>BasSw</v>
      </c>
      <c r="J55" s="94" t="str">
        <f t="shared" si="9"/>
        <v>obj_0065f#0001</v>
      </c>
      <c r="K55" s="146" t="str">
        <f>IFERROR(_xll.qlRateHelperQuoteName(J55,Trigger),"--")</f>
        <v>GBP6SONIA3L12Y_LCHQuote</v>
      </c>
      <c r="L55" s="98">
        <f>IFERROR(_xll.qlRateHelperQuoteValue($J55,Trigger),"--")</f>
        <v>1.6913999999999998E-2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42261</v>
      </c>
      <c r="Q55" s="99">
        <f>IFERROR(_xll.qlRateHelperPillarDate(J55,Trigger),"--")</f>
        <v>46644</v>
      </c>
      <c r="S55" s="4" t="str">
        <f t="shared" si="12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117</v>
      </c>
      <c r="B56" s="60" t="s">
        <v>58</v>
      </c>
      <c r="C56" s="61">
        <v>0</v>
      </c>
      <c r="D56" s="62" t="str">
        <f t="shared" si="10"/>
        <v>Sonia</v>
      </c>
      <c r="E56" s="63" t="str">
        <f t="shared" si="11"/>
        <v>GBP6SONIA3L9Y_LCHQuote</v>
      </c>
      <c r="F56" s="176">
        <v>0</v>
      </c>
      <c r="G56" s="64" t="str">
        <f>_xll.qlOISRateHelper2(,$C56,$B56,$E56,$D56,,"Semiannual",Permanent,Trigger,ObjectOverwrite)</f>
        <v>obj_00653#0001</v>
      </c>
      <c r="I56" s="10" t="str">
        <f t="shared" si="8"/>
        <v>BasSw</v>
      </c>
      <c r="J56" s="94" t="str">
        <f t="shared" si="9"/>
        <v>obj_0065d#0001</v>
      </c>
      <c r="K56" s="146" t="str">
        <f>IFERROR(_xll.qlRateHelperQuoteName(J56,Trigger),"--")</f>
        <v>GBP6SONIA3L13Y_LCHQuote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42261</v>
      </c>
      <c r="Q56" s="99">
        <f>IFERROR(_xll.qlRateHelperPillarDate(J56,Trigger),"--")</f>
        <v>47010</v>
      </c>
      <c r="S56" s="4" t="str">
        <f t="shared" si="12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117</v>
      </c>
      <c r="B57" s="60" t="s">
        <v>59</v>
      </c>
      <c r="C57" s="61">
        <v>0</v>
      </c>
      <c r="D57" s="62" t="str">
        <f t="shared" si="10"/>
        <v>Sonia</v>
      </c>
      <c r="E57" s="63" t="str">
        <f t="shared" si="11"/>
        <v>GBP6SONIA3L10Y_LCHQuote</v>
      </c>
      <c r="F57" s="176">
        <v>0</v>
      </c>
      <c r="G57" s="64" t="str">
        <f>_xll.qlOISRateHelper2(,$C57,$B57,$E57,$D57,,"Semiannual",Permanent,Trigger,ObjectOverwrite)</f>
        <v>obj_00641#0001</v>
      </c>
      <c r="I57" s="10" t="str">
        <f t="shared" si="8"/>
        <v>BasSw</v>
      </c>
      <c r="J57" s="94" t="str">
        <f t="shared" si="9"/>
        <v>obj_0065b#0001</v>
      </c>
      <c r="K57" s="146" t="str">
        <f>IFERROR(_xll.qlRateHelperQuoteName(J57,Trigger),"--")</f>
        <v>GBP6SONIA3L14Y_LCHQuote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42261</v>
      </c>
      <c r="Q57" s="99">
        <f>IFERROR(_xll.qlRateHelperPillarDate(J57,Trigger),"--")</f>
        <v>47375</v>
      </c>
      <c r="S57" s="4" t="str">
        <f t="shared" si="12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117</v>
      </c>
      <c r="B58" s="60" t="s">
        <v>97</v>
      </c>
      <c r="C58" s="61">
        <v>0</v>
      </c>
      <c r="D58" s="62" t="str">
        <f t="shared" si="10"/>
        <v>Sonia</v>
      </c>
      <c r="E58" s="63" t="str">
        <f t="shared" si="11"/>
        <v>GBP6SONIA3L11Y_LCHQuote</v>
      </c>
      <c r="F58" s="176">
        <v>0</v>
      </c>
      <c r="G58" s="64" t="str">
        <f>_xll.qlOISRateHelper2(,$C58,$B58,$E58,$D58,,"Semiannual",Permanent,Trigger,ObjectOverwrite)</f>
        <v>obj_00661#0001</v>
      </c>
      <c r="I58" s="10" t="str">
        <f t="shared" si="8"/>
        <v>BasSw</v>
      </c>
      <c r="J58" s="94" t="str">
        <f t="shared" si="9"/>
        <v>obj_00646#0001</v>
      </c>
      <c r="K58" s="146" t="str">
        <f>IFERROR(_xll.qlRateHelperQuoteName(J58,Trigger),"--")</f>
        <v>GBP6SONIA3L15Y_LCHQuote</v>
      </c>
      <c r="L58" s="98">
        <f>IFERROR(_xll.qlRateHelperQuoteValue($J58,Trigger),"--")</f>
        <v>1.8076249999999999E-2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42261</v>
      </c>
      <c r="Q58" s="99">
        <f>IFERROR(_xll.qlRateHelperPillarDate(J58,Trigger),"--")</f>
        <v>47742</v>
      </c>
      <c r="S58" s="4" t="str">
        <f t="shared" si="12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117</v>
      </c>
      <c r="B59" s="60" t="s">
        <v>60</v>
      </c>
      <c r="C59" s="61">
        <v>0</v>
      </c>
      <c r="D59" s="62" t="str">
        <f t="shared" si="10"/>
        <v>Sonia</v>
      </c>
      <c r="E59" s="63" t="str">
        <f t="shared" si="11"/>
        <v>GBP6SONIA3L12Y_LCHQuote</v>
      </c>
      <c r="F59" s="176">
        <v>0</v>
      </c>
      <c r="G59" s="64" t="str">
        <f>_xll.qlOISRateHelper2(,$C59,$B59,$E59,$D59,,"Semiannual",Permanent,Trigger,ObjectOverwrite)</f>
        <v>obj_0065f#0001</v>
      </c>
      <c r="I59" s="10" t="str">
        <f t="shared" si="8"/>
        <v>BasSw</v>
      </c>
      <c r="J59" s="94" t="str">
        <f t="shared" si="9"/>
        <v>obj_00656#0001</v>
      </c>
      <c r="K59" s="146" t="str">
        <f>IFERROR(_xll.qlRateHelperQuoteName(J59,Trigger),"--")</f>
        <v>GBP6SONIA3L16Y_LCHQuote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42261</v>
      </c>
      <c r="Q59" s="99">
        <f>IFERROR(_xll.qlRateHelperPillarDate(J59,Trigger),"--")</f>
        <v>48106</v>
      </c>
      <c r="S59" s="4" t="str">
        <f t="shared" si="12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117</v>
      </c>
      <c r="B60" s="60" t="s">
        <v>98</v>
      </c>
      <c r="C60" s="61">
        <v>0</v>
      </c>
      <c r="D60" s="62" t="str">
        <f t="shared" si="10"/>
        <v>Sonia</v>
      </c>
      <c r="E60" s="63" t="str">
        <f t="shared" si="11"/>
        <v>GBP6SONIA3L13Y_LCHQuote</v>
      </c>
      <c r="F60" s="176">
        <v>0</v>
      </c>
      <c r="G60" s="64" t="str">
        <f>_xll.qlOISRateHelper2(,$C60,$B60,$E60,$D60,,"Semiannual",Permanent,Trigger,ObjectOverwrite)</f>
        <v>obj_0065d#0001</v>
      </c>
      <c r="I60" s="10" t="str">
        <f t="shared" si="8"/>
        <v>BasSw</v>
      </c>
      <c r="J60" s="94" t="str">
        <f t="shared" si="9"/>
        <v>obj_00652#0001</v>
      </c>
      <c r="K60" s="146" t="str">
        <f>IFERROR(_xll.qlRateHelperQuoteName(J60,Trigger),"--")</f>
        <v>GBP6SONIA3L17Y_LCHQuote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42261</v>
      </c>
      <c r="Q60" s="99">
        <f>IFERROR(_xll.qlRateHelperPillarDate(J60,Trigger),"--")</f>
        <v>48471</v>
      </c>
      <c r="S60" s="4" t="str">
        <f t="shared" si="12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117</v>
      </c>
      <c r="B61" s="60" t="s">
        <v>99</v>
      </c>
      <c r="C61" s="61">
        <v>0</v>
      </c>
      <c r="D61" s="62" t="str">
        <f t="shared" si="10"/>
        <v>Sonia</v>
      </c>
      <c r="E61" s="63" t="str">
        <f t="shared" si="11"/>
        <v>GBP6SONIA3L14Y_LCHQuote</v>
      </c>
      <c r="F61" s="176">
        <v>0</v>
      </c>
      <c r="G61" s="64" t="str">
        <f>_xll.qlOISRateHelper2(,$C61,$B61,$E61,$D61,,"Semiannual",Permanent,Trigger,ObjectOverwrite)</f>
        <v>obj_0065b#0001</v>
      </c>
      <c r="I61" s="10" t="str">
        <f t="shared" si="8"/>
        <v>BasSw</v>
      </c>
      <c r="J61" s="94" t="str">
        <f t="shared" si="9"/>
        <v>obj_00640#0001</v>
      </c>
      <c r="K61" s="146" t="str">
        <f>IFERROR(_xll.qlRateHelperQuoteName(J61,Trigger),"--")</f>
        <v>GBP6SONIA3L18Y_LCHQuote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42261</v>
      </c>
      <c r="Q61" s="99">
        <f>IFERROR(_xll.qlRateHelperPillarDate(J61,Trigger),"--")</f>
        <v>48836</v>
      </c>
      <c r="S61" s="4" t="str">
        <f t="shared" si="12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117</v>
      </c>
      <c r="B62" s="60" t="s">
        <v>61</v>
      </c>
      <c r="C62" s="61">
        <v>0</v>
      </c>
      <c r="D62" s="62" t="str">
        <f t="shared" si="10"/>
        <v>Sonia</v>
      </c>
      <c r="E62" s="63" t="str">
        <f t="shared" si="11"/>
        <v>GBP6SONIA3L15Y_LCHQuote</v>
      </c>
      <c r="F62" s="176">
        <v>0</v>
      </c>
      <c r="G62" s="64" t="str">
        <f>_xll.qlOISRateHelper2(,$C62,$B62,$E62,$D62,,"Semiannual",Permanent,Trigger,ObjectOverwrite)</f>
        <v>obj_00646#0001</v>
      </c>
      <c r="I62" s="10" t="str">
        <f t="shared" si="8"/>
        <v>BasSw</v>
      </c>
      <c r="J62" s="94" t="str">
        <f t="shared" si="9"/>
        <v>obj_0064e#0001</v>
      </c>
      <c r="K62" s="146" t="str">
        <f>IFERROR(_xll.qlRateHelperQuoteName(J62,Trigger),"--")</f>
        <v>GBP6SONIA3L19Y_LCHQuote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42261</v>
      </c>
      <c r="Q62" s="99">
        <f>IFERROR(_xll.qlRateHelperPillarDate(J62,Trigger),"--")</f>
        <v>49201</v>
      </c>
      <c r="S62" s="4" t="str">
        <f t="shared" si="12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117</v>
      </c>
      <c r="B63" s="60" t="s">
        <v>100</v>
      </c>
      <c r="C63" s="61">
        <v>0</v>
      </c>
      <c r="D63" s="62" t="str">
        <f t="shared" si="10"/>
        <v>Sonia</v>
      </c>
      <c r="E63" s="63" t="str">
        <f t="shared" si="11"/>
        <v>GBP6SONIA3L16Y_LCHQuote</v>
      </c>
      <c r="F63" s="176">
        <v>0</v>
      </c>
      <c r="G63" s="64" t="str">
        <f>_xll.qlOISRateHelper2(,$C63,$B63,$E63,$D63,,"Semiannual",Permanent,Trigger,ObjectOverwrite)</f>
        <v>obj_00656#0001</v>
      </c>
      <c r="I63" s="10" t="str">
        <f t="shared" si="8"/>
        <v>BasSw</v>
      </c>
      <c r="J63" s="94" t="str">
        <f t="shared" si="9"/>
        <v>obj_0064c#0001</v>
      </c>
      <c r="K63" s="146" t="str">
        <f>IFERROR(_xll.qlRateHelperQuoteName(J63,Trigger),"--")</f>
        <v>GBP6SONIA3L20Y_LCHQuote</v>
      </c>
      <c r="L63" s="98">
        <f>IFERROR(_xll.qlRateHelperQuoteValue($J63,Trigger),"--")</f>
        <v>1.9030999999999999E-2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42261</v>
      </c>
      <c r="Q63" s="99">
        <f>IFERROR(_xll.qlRateHelperPillarDate(J63,Trigger),"--")</f>
        <v>49566</v>
      </c>
      <c r="S63" s="4" t="str">
        <f t="shared" si="12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117</v>
      </c>
      <c r="B64" s="60" t="s">
        <v>101</v>
      </c>
      <c r="C64" s="61">
        <v>0</v>
      </c>
      <c r="D64" s="62" t="str">
        <f t="shared" si="10"/>
        <v>Sonia</v>
      </c>
      <c r="E64" s="63" t="str">
        <f t="shared" si="11"/>
        <v>GBP6SONIA3L17Y_LCHQuote</v>
      </c>
      <c r="F64" s="176">
        <v>0</v>
      </c>
      <c r="G64" s="64" t="str">
        <f>_xll.qlOISRateHelper2(,$C64,$B64,$E64,$D64,,"Semiannual",Permanent,Trigger,ObjectOverwrite)</f>
        <v>obj_00652#0001</v>
      </c>
      <c r="I64" s="10" t="str">
        <f t="shared" si="8"/>
        <v>BasSw</v>
      </c>
      <c r="J64" s="94" t="str">
        <f t="shared" si="9"/>
        <v>obj_0064a#0001</v>
      </c>
      <c r="K64" s="146" t="str">
        <f>IFERROR(_xll.qlRateHelperQuoteName(J64,Trigger),"--")</f>
        <v>GBP6SONIA3L21Y_LCHQuote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42261</v>
      </c>
      <c r="Q64" s="99">
        <f>IFERROR(_xll.qlRateHelperPillarDate(J64,Trigger),"--")</f>
        <v>49933</v>
      </c>
      <c r="S64" s="4" t="str">
        <f t="shared" si="12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117</v>
      </c>
      <c r="B65" s="60" t="s">
        <v>102</v>
      </c>
      <c r="C65" s="61">
        <v>0</v>
      </c>
      <c r="D65" s="62" t="str">
        <f t="shared" si="10"/>
        <v>Sonia</v>
      </c>
      <c r="E65" s="63" t="str">
        <f t="shared" si="11"/>
        <v>GBP6SONIA3L18Y_LCHQuote</v>
      </c>
      <c r="F65" s="176">
        <v>0</v>
      </c>
      <c r="G65" s="64" t="str">
        <f>_xll.qlOISRateHelper2(,$C65,$B65,$E65,$D65,,"Semiannual",Permanent,Trigger,ObjectOverwrite)</f>
        <v>obj_00640#0001</v>
      </c>
      <c r="I65" s="10" t="str">
        <f t="shared" si="8"/>
        <v>BasSw</v>
      </c>
      <c r="J65" s="94" t="str">
        <f t="shared" si="9"/>
        <v>obj_00648#0001</v>
      </c>
      <c r="K65" s="146" t="str">
        <f>IFERROR(_xll.qlRateHelperQuoteName(J65,Trigger),"--")</f>
        <v>GBP6SONIA3L22Y_LCHQuote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42261</v>
      </c>
      <c r="Q65" s="99">
        <f>IFERROR(_xll.qlRateHelperPillarDate(J65,Trigger),"--")</f>
        <v>50297</v>
      </c>
      <c r="S65" s="4" t="str">
        <f t="shared" si="12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117</v>
      </c>
      <c r="B66" s="60" t="s">
        <v>103</v>
      </c>
      <c r="C66" s="61">
        <v>0</v>
      </c>
      <c r="D66" s="62" t="str">
        <f t="shared" ref="D66:D81" si="13">$D$1</f>
        <v>Sonia</v>
      </c>
      <c r="E66" s="63" t="str">
        <f t="shared" si="11"/>
        <v>GBP6SONIA3L19Y_LCHQuote</v>
      </c>
      <c r="F66" s="176">
        <v>0</v>
      </c>
      <c r="G66" s="64" t="str">
        <f>_xll.qlOISRateHelper2(,$C66,$B66,$E66,$D66,,"Semiannual",Permanent,Trigger,ObjectOverwrite)</f>
        <v>obj_0064e#0001</v>
      </c>
      <c r="I66" s="10" t="str">
        <f t="shared" si="8"/>
        <v>BasSw</v>
      </c>
      <c r="J66" s="94" t="str">
        <f t="shared" si="9"/>
        <v>obj_00658#0001</v>
      </c>
      <c r="K66" s="146" t="str">
        <f>IFERROR(_xll.qlRateHelperQuoteName(J66,Trigger),"--")</f>
        <v>GBP6SONIA3L23Y_LCHQuote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42261</v>
      </c>
      <c r="Q66" s="99">
        <f>IFERROR(_xll.qlRateHelperPillarDate(J66,Trigger),"--")</f>
        <v>50662</v>
      </c>
      <c r="S66" s="4" t="str">
        <f t="shared" si="12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117</v>
      </c>
      <c r="B67" s="60" t="s">
        <v>62</v>
      </c>
      <c r="C67" s="61">
        <v>0</v>
      </c>
      <c r="D67" s="62" t="str">
        <f t="shared" si="13"/>
        <v>Sonia</v>
      </c>
      <c r="E67" s="63" t="str">
        <f t="shared" si="11"/>
        <v>GBP6SONIA3L20Y_LCHQuote</v>
      </c>
      <c r="F67" s="176">
        <v>0</v>
      </c>
      <c r="G67" s="64" t="str">
        <f>_xll.qlOISRateHelper2(,$C67,$B67,$E67,$D67,,"Semiannual",Permanent,Trigger,ObjectOverwrite)</f>
        <v>obj_0064c#0001</v>
      </c>
      <c r="I67" s="10" t="str">
        <f t="shared" si="8"/>
        <v>BasSw</v>
      </c>
      <c r="J67" s="94" t="str">
        <f t="shared" si="9"/>
        <v>obj_00643#0001</v>
      </c>
      <c r="K67" s="146" t="str">
        <f>IFERROR(_xll.qlRateHelperQuoteName(J67,Trigger),"--")</f>
        <v>GBP6SONIA3L24Y_LCHQuote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42261</v>
      </c>
      <c r="Q67" s="99">
        <f>IFERROR(_xll.qlRateHelperPillarDate(J67,Trigger),"--")</f>
        <v>51027</v>
      </c>
      <c r="S67" s="4" t="str">
        <f t="shared" si="12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117</v>
      </c>
      <c r="B68" s="60" t="s">
        <v>104</v>
      </c>
      <c r="C68" s="61">
        <v>0</v>
      </c>
      <c r="D68" s="62" t="str">
        <f t="shared" si="13"/>
        <v>Sonia</v>
      </c>
      <c r="E68" s="63" t="str">
        <f t="shared" si="11"/>
        <v>GBP6SONIA3L21Y_LCHQuote</v>
      </c>
      <c r="F68" s="176">
        <v>0</v>
      </c>
      <c r="G68" s="64" t="str">
        <f>_xll.qlOISRateHelper2(,$C68,$B68,$E68,$D68,,"Semiannual",Permanent,Trigger,ObjectOverwrite)</f>
        <v>obj_0064a#0001</v>
      </c>
      <c r="I68" s="10" t="str">
        <f t="shared" si="8"/>
        <v>BasSw</v>
      </c>
      <c r="J68" s="94" t="str">
        <f t="shared" si="9"/>
        <v>obj_00651#0001</v>
      </c>
      <c r="K68" s="146" t="str">
        <f>IFERROR(_xll.qlRateHelperQuoteName(J68,Trigger),"--")</f>
        <v>GBP6SONIA3L25Y_LCHQuote</v>
      </c>
      <c r="L68" s="98">
        <f>IFERROR(_xll.qlRateHelperQuoteValue($J68,Trigger),"--")</f>
        <v>1.9283749999999999E-2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42261</v>
      </c>
      <c r="Q68" s="99">
        <f>IFERROR(_xll.qlRateHelperPillarDate(J68,Trigger),"--")</f>
        <v>51393</v>
      </c>
      <c r="S68" s="4" t="str">
        <f t="shared" si="12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4">Z68-AC68</f>
        <v>#N/A</v>
      </c>
      <c r="AE68" s="46" t="e">
        <v>#N/A</v>
      </c>
      <c r="AF68" s="173" t="e">
        <f t="shared" ref="AF68:AF77" si="15">AA68-AE68</f>
        <v>#N/A</v>
      </c>
    </row>
    <row r="69" spans="1:32" ht="11.25" customHeight="1" x14ac:dyDescent="0.2">
      <c r="A69" s="59" t="s">
        <v>117</v>
      </c>
      <c r="B69" s="60" t="s">
        <v>105</v>
      </c>
      <c r="C69" s="61">
        <v>0</v>
      </c>
      <c r="D69" s="62" t="str">
        <f t="shared" si="13"/>
        <v>Sonia</v>
      </c>
      <c r="E69" s="63" t="str">
        <f t="shared" si="11"/>
        <v>GBP6SONIA3L22Y_LCHQuote</v>
      </c>
      <c r="F69" s="176">
        <v>0</v>
      </c>
      <c r="G69" s="64" t="str">
        <f>_xll.qlOISRateHelper2(,$C69,$B69,$E69,$D69,,"Semiannual",Permanent,Trigger,ObjectOverwrite)</f>
        <v>obj_00648#0001</v>
      </c>
      <c r="I69" s="10" t="str">
        <f t="shared" si="8"/>
        <v>BasSw</v>
      </c>
      <c r="J69" s="94" t="str">
        <f t="shared" si="9"/>
        <v>obj_0063f#0001</v>
      </c>
      <c r="K69" s="146" t="str">
        <f>IFERROR(_xll.qlRateHelperQuoteName(J69,Trigger),"--")</f>
        <v>GBP6SONIA3L26Y_LCHQuote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42261</v>
      </c>
      <c r="Q69" s="99">
        <f>IFERROR(_xll.qlRateHelperPillarDate(J69,Trigger),"--")</f>
        <v>51760</v>
      </c>
      <c r="S69" s="4" t="str">
        <f t="shared" si="12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4"/>
        <v>#N/A</v>
      </c>
      <c r="AE69" s="46" t="e">
        <v>#N/A</v>
      </c>
      <c r="AF69" s="173" t="e">
        <f t="shared" si="15"/>
        <v>#N/A</v>
      </c>
    </row>
    <row r="70" spans="1:32" ht="11.25" customHeight="1" x14ac:dyDescent="0.2">
      <c r="A70" s="59" t="s">
        <v>117</v>
      </c>
      <c r="B70" s="60" t="s">
        <v>106</v>
      </c>
      <c r="C70" s="61">
        <v>0</v>
      </c>
      <c r="D70" s="62" t="str">
        <f t="shared" si="13"/>
        <v>Sonia</v>
      </c>
      <c r="E70" s="63" t="str">
        <f t="shared" si="11"/>
        <v>GBP6SONIA3L23Y_LCHQuote</v>
      </c>
      <c r="F70" s="176">
        <v>0</v>
      </c>
      <c r="G70" s="64" t="str">
        <f>_xll.qlOISRateHelper2(,$C70,$B70,$E70,$D70,,"Semiannual",Permanent,Trigger,ObjectOverwrite)</f>
        <v>obj_00658#0001</v>
      </c>
      <c r="I70" s="10" t="str">
        <f t="shared" si="8"/>
        <v>BasSw</v>
      </c>
      <c r="J70" s="94" t="str">
        <f t="shared" si="9"/>
        <v>obj_00660#0001</v>
      </c>
      <c r="K70" s="146" t="str">
        <f>IFERROR(_xll.qlRateHelperQuoteName(J70,Trigger),"--")</f>
        <v>GBP6SONIA3L27Y_LCHQuote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42261</v>
      </c>
      <c r="Q70" s="99">
        <f>IFERROR(_xll.qlRateHelperPillarDate(J70,Trigger),"--")</f>
        <v>52124</v>
      </c>
      <c r="S70" s="4" t="str">
        <f t="shared" si="12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4"/>
        <v>#N/A</v>
      </c>
      <c r="AE70" s="46" t="e">
        <v>#N/A</v>
      </c>
      <c r="AF70" s="173" t="e">
        <f t="shared" si="15"/>
        <v>#N/A</v>
      </c>
    </row>
    <row r="71" spans="1:32" ht="11.25" customHeight="1" x14ac:dyDescent="0.2">
      <c r="A71" s="59" t="s">
        <v>117</v>
      </c>
      <c r="B71" s="60" t="s">
        <v>107</v>
      </c>
      <c r="C71" s="61">
        <v>0</v>
      </c>
      <c r="D71" s="62" t="str">
        <f t="shared" si="13"/>
        <v>Sonia</v>
      </c>
      <c r="E71" s="63" t="str">
        <f t="shared" si="11"/>
        <v>GBP6SONIA3L24Y_LCHQuote</v>
      </c>
      <c r="F71" s="176">
        <v>0</v>
      </c>
      <c r="G71" s="64" t="str">
        <f>_xll.qlOISRateHelper2(,$C71,$B71,$E71,$D71,,"Semiannual",Permanent,Trigger,ObjectOverwrite)</f>
        <v>obj_00643#0001</v>
      </c>
      <c r="I71" s="10" t="str">
        <f t="shared" si="8"/>
        <v>BasSw</v>
      </c>
      <c r="J71" s="94" t="str">
        <f t="shared" si="9"/>
        <v>obj_0065e#0001</v>
      </c>
      <c r="K71" s="146" t="str">
        <f>IFERROR(_xll.qlRateHelperQuoteName(J71,Trigger),"--")</f>
        <v>GBP6SONIA3L28Y_LCHQuote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42261</v>
      </c>
      <c r="Q71" s="99">
        <f>IFERROR(_xll.qlRateHelperPillarDate(J71,Trigger),"--")</f>
        <v>52488</v>
      </c>
      <c r="S71" s="4" t="str">
        <f t="shared" si="12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4"/>
        <v>#N/A</v>
      </c>
      <c r="AE71" s="46" t="e">
        <v>#N/A</v>
      </c>
      <c r="AF71" s="173" t="e">
        <f t="shared" si="15"/>
        <v>#N/A</v>
      </c>
    </row>
    <row r="72" spans="1:32" ht="11.25" customHeight="1" x14ac:dyDescent="0.2">
      <c r="A72" s="59" t="s">
        <v>117</v>
      </c>
      <c r="B72" s="60" t="s">
        <v>63</v>
      </c>
      <c r="C72" s="61">
        <v>0</v>
      </c>
      <c r="D72" s="62" t="str">
        <f t="shared" si="13"/>
        <v>Sonia</v>
      </c>
      <c r="E72" s="63" t="str">
        <f t="shared" si="11"/>
        <v>GBP6SONIA3L25Y_LCHQuote</v>
      </c>
      <c r="F72" s="176">
        <v>0</v>
      </c>
      <c r="G72" s="64" t="str">
        <f>_xll.qlOISRateHelper2(,$C72,$B72,$E72,$D72,,"Semiannual",Permanent,Trigger,ObjectOverwrite)</f>
        <v>obj_00651#0001</v>
      </c>
      <c r="I72" s="10" t="str">
        <f t="shared" si="8"/>
        <v>BasSw</v>
      </c>
      <c r="J72" s="94" t="str">
        <f t="shared" si="9"/>
        <v>obj_0065c#0001</v>
      </c>
      <c r="K72" s="146" t="str">
        <f>IFERROR(_xll.qlRateHelperQuoteName(J72,Trigger),"--")</f>
        <v>GBP6SONIA3L29Y_LCHQuote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42261</v>
      </c>
      <c r="Q72" s="99">
        <f>IFERROR(_xll.qlRateHelperPillarDate(J72,Trigger),"--")</f>
        <v>52854</v>
      </c>
      <c r="S72" s="4" t="str">
        <f t="shared" si="12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4"/>
        <v>#N/A</v>
      </c>
      <c r="AE72" s="46" t="e">
        <v>#N/A</v>
      </c>
      <c r="AF72" s="173" t="e">
        <f t="shared" si="15"/>
        <v>#N/A</v>
      </c>
    </row>
    <row r="73" spans="1:32" ht="11.25" customHeight="1" x14ac:dyDescent="0.2">
      <c r="A73" s="59" t="s">
        <v>117</v>
      </c>
      <c r="B73" s="60" t="s">
        <v>108</v>
      </c>
      <c r="C73" s="61">
        <v>0</v>
      </c>
      <c r="D73" s="62" t="str">
        <f t="shared" si="13"/>
        <v>Sonia</v>
      </c>
      <c r="E73" s="63" t="str">
        <f t="shared" si="11"/>
        <v>GBP6SONIA3L26Y_LCHQuote</v>
      </c>
      <c r="F73" s="176">
        <v>0</v>
      </c>
      <c r="G73" s="64" t="str">
        <f>_xll.qlOISRateHelper2(,$C73,$B73,$E73,$D73,,"Semiannual",Permanent,Trigger,ObjectOverwrite)</f>
        <v>obj_0063f#0001</v>
      </c>
      <c r="I73" s="10" t="str">
        <f t="shared" si="8"/>
        <v>BasSw</v>
      </c>
      <c r="J73" s="94" t="str">
        <f t="shared" si="9"/>
        <v>obj_0065a#0001</v>
      </c>
      <c r="K73" s="146" t="str">
        <f>IFERROR(_xll.qlRateHelperQuoteName(J73,Trigger),"--")</f>
        <v>GBP6SONIA3L30Y_LCHQuote</v>
      </c>
      <c r="L73" s="98">
        <f>IFERROR(_xll.qlRateHelperQuoteValue($J73,Trigger),"--")</f>
        <v>1.9414000000000001E-2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42261</v>
      </c>
      <c r="Q73" s="99">
        <f>IFERROR(_xll.qlRateHelperPillarDate(J73,Trigger),"--")</f>
        <v>53219</v>
      </c>
      <c r="S73" s="4" t="str">
        <f t="shared" si="12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4"/>
        <v>#N/A</v>
      </c>
      <c r="AE73" s="46" t="e">
        <v>#N/A</v>
      </c>
      <c r="AF73" s="173" t="e">
        <f t="shared" si="15"/>
        <v>#N/A</v>
      </c>
    </row>
    <row r="74" spans="1:32" ht="11.25" customHeight="1" x14ac:dyDescent="0.2">
      <c r="A74" s="59" t="s">
        <v>117</v>
      </c>
      <c r="B74" s="60" t="s">
        <v>64</v>
      </c>
      <c r="C74" s="61">
        <v>0</v>
      </c>
      <c r="D74" s="62" t="str">
        <f t="shared" si="13"/>
        <v>Sonia</v>
      </c>
      <c r="E74" s="63" t="str">
        <f t="shared" si="11"/>
        <v>GBP6SONIA3L27Y_LCHQuote</v>
      </c>
      <c r="F74" s="176">
        <v>0</v>
      </c>
      <c r="G74" s="64" t="str">
        <f>_xll.qlOISRateHelper2(,$C74,$B74,$E74,$D74,,"Semiannual",Permanent,Trigger,ObjectOverwrite)</f>
        <v>obj_00660#0001</v>
      </c>
      <c r="I74" s="10" t="str">
        <f t="shared" si="8"/>
        <v>BasSw</v>
      </c>
      <c r="J74" s="94" t="str">
        <f t="shared" si="9"/>
        <v>obj_00645#0001</v>
      </c>
      <c r="K74" s="146" t="str">
        <f>IFERROR(_xll.qlRateHelperQuoteName(J74,Trigger),"--")</f>
        <v>GBP6SONIA3L35Y_LCHQuote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42261</v>
      </c>
      <c r="Q74" s="99">
        <f>IFERROR(_xll.qlRateHelperPillarDate(J74,Trigger),"--")</f>
        <v>55045</v>
      </c>
      <c r="S74" s="4" t="str">
        <f t="shared" si="12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4"/>
        <v>#N/A</v>
      </c>
      <c r="AE74" s="46" t="e">
        <v>#N/A</v>
      </c>
      <c r="AF74" s="173" t="e">
        <f t="shared" si="15"/>
        <v>#N/A</v>
      </c>
    </row>
    <row r="75" spans="1:32" ht="11.25" customHeight="1" x14ac:dyDescent="0.2">
      <c r="A75" s="59" t="s">
        <v>117</v>
      </c>
      <c r="B75" s="60" t="s">
        <v>109</v>
      </c>
      <c r="C75" s="61">
        <v>0</v>
      </c>
      <c r="D75" s="62" t="str">
        <f t="shared" si="13"/>
        <v>Sonia</v>
      </c>
      <c r="E75" s="63" t="str">
        <f t="shared" si="11"/>
        <v>GBP6SONIA3L28Y_LCHQuote</v>
      </c>
      <c r="F75" s="176">
        <v>0</v>
      </c>
      <c r="G75" s="64" t="str">
        <f>_xll.qlOISRateHelper2(,$C75,$B75,$E75,$D75,,"Semiannual",Permanent,Trigger,ObjectOverwrite)</f>
        <v>obj_0065e#0001</v>
      </c>
      <c r="I75" s="10" t="str">
        <f t="shared" si="8"/>
        <v>BasSw</v>
      </c>
      <c r="J75" s="94" t="str">
        <f t="shared" si="9"/>
        <v>obj_00655#0001</v>
      </c>
      <c r="K75" s="146" t="str">
        <f>IFERROR(_xll.qlRateHelperQuoteName(J75,Trigger),"--")</f>
        <v>GBP6SONIA3L40Y_LCHQuote</v>
      </c>
      <c r="L75" s="98">
        <f>IFERROR(_xll.qlRateHelperQuoteValue($J75,Trigger),"--")</f>
        <v>1.9238000000000002E-2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42261</v>
      </c>
      <c r="Q75" s="99">
        <f>IFERROR(_xll.qlRateHelperPillarDate(J75,Trigger),"--")</f>
        <v>56871</v>
      </c>
      <c r="S75" s="4" t="str">
        <f t="shared" si="12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4"/>
        <v>#N/A</v>
      </c>
      <c r="AE75" s="46" t="e">
        <v>#N/A</v>
      </c>
      <c r="AF75" s="173" t="e">
        <f t="shared" si="15"/>
        <v>#N/A</v>
      </c>
    </row>
    <row r="76" spans="1:32" ht="11.25" customHeight="1" x14ac:dyDescent="0.2">
      <c r="A76" s="59" t="s">
        <v>117</v>
      </c>
      <c r="B76" s="60" t="s">
        <v>110</v>
      </c>
      <c r="C76" s="61">
        <v>0</v>
      </c>
      <c r="D76" s="62" t="str">
        <f t="shared" si="13"/>
        <v>Sonia</v>
      </c>
      <c r="E76" s="63" t="str">
        <f t="shared" si="11"/>
        <v>GBP6SONIA3L29Y_LCHQuote</v>
      </c>
      <c r="F76" s="176">
        <v>0</v>
      </c>
      <c r="G76" s="64" t="str">
        <f>_xll.qlOISRateHelper2(,$C76,$B76,$E76,$D76,,"Semiannual",Permanent,Trigger,ObjectOverwrite)</f>
        <v>obj_0065c#0001</v>
      </c>
      <c r="I76" s="10" t="str">
        <f t="shared" si="8"/>
        <v>BasSw</v>
      </c>
      <c r="J76" s="94" t="str">
        <f t="shared" si="9"/>
        <v>obj_00650#0001</v>
      </c>
      <c r="K76" s="146" t="str">
        <f>IFERROR(_xll.qlRateHelperQuoteName(J76,Trigger),"--")</f>
        <v>GBP6SONIA3L50Y_LCHQuote</v>
      </c>
      <c r="L76" s="98">
        <f>IFERROR(_xll.qlRateHelperQuoteValue($J76,Trigger),"--")</f>
        <v>1.8998250000000001E-2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42261</v>
      </c>
      <c r="Q76" s="99">
        <f>IFERROR(_xll.qlRateHelperPillarDate(J76,Trigger),"--")</f>
        <v>60524</v>
      </c>
      <c r="S76" s="4" t="str">
        <f t="shared" si="12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4"/>
        <v>#N/A</v>
      </c>
      <c r="AE76" s="46" t="e">
        <v>#N/A</v>
      </c>
      <c r="AF76" s="173" t="e">
        <f t="shared" si="15"/>
        <v>#N/A</v>
      </c>
    </row>
    <row r="77" spans="1:32" ht="11.25" customHeight="1" x14ac:dyDescent="0.2">
      <c r="A77" s="59" t="s">
        <v>117</v>
      </c>
      <c r="B77" s="60" t="s">
        <v>65</v>
      </c>
      <c r="C77" s="61">
        <v>0</v>
      </c>
      <c r="D77" s="62" t="str">
        <f t="shared" si="13"/>
        <v>Sonia</v>
      </c>
      <c r="E77" s="63" t="str">
        <f t="shared" si="11"/>
        <v>GBP6SONIA3L30Y_LCHQuote</v>
      </c>
      <c r="F77" s="176">
        <v>0</v>
      </c>
      <c r="G77" s="64" t="str">
        <f>_xll.qlOISRateHelper2(,$C77,$B77,$E77,$D77,,"Semiannual",Permanent,Trigger,ObjectOverwrite)</f>
        <v>obj_0065a#0001</v>
      </c>
      <c r="I77" s="11" t="str">
        <f t="shared" si="8"/>
        <v>BasSw</v>
      </c>
      <c r="J77" s="95" t="str">
        <f t="shared" si="9"/>
        <v>obj_0063e#0001</v>
      </c>
      <c r="K77" s="147" t="str">
        <f>IFERROR(_xll.qlRateHelperQuoteName(J77,Trigger),"--")</f>
        <v>GBP6SONIA3L60Y_LCHQuote</v>
      </c>
      <c r="L77" s="101">
        <f>IFERROR(_xll.qlRateHelperQuoteValue($J77,Trigger),"--")</f>
        <v>1.8963000000000001E-2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42261</v>
      </c>
      <c r="Q77" s="102">
        <f>IFERROR(_xll.qlRateHelperPillarDate(J77,Trigger),"--")</f>
        <v>64178</v>
      </c>
      <c r="S77" s="4" t="str">
        <f t="shared" si="12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4"/>
        <v>#N/A</v>
      </c>
      <c r="AE77" s="46" t="e">
        <v>#N/A</v>
      </c>
      <c r="AF77" s="173" t="e">
        <f t="shared" si="15"/>
        <v>#N/A</v>
      </c>
    </row>
    <row r="78" spans="1:32" ht="11.25" customHeight="1" x14ac:dyDescent="0.2">
      <c r="A78" s="59" t="s">
        <v>117</v>
      </c>
      <c r="B78" s="60" t="s">
        <v>66</v>
      </c>
      <c r="C78" s="61">
        <v>0</v>
      </c>
      <c r="D78" s="62" t="str">
        <f t="shared" si="13"/>
        <v>Sonia</v>
      </c>
      <c r="E78" s="63" t="str">
        <f t="shared" si="11"/>
        <v>GBP6SONIA3L35Y_LCHQuote</v>
      </c>
      <c r="F78" s="176">
        <v>0</v>
      </c>
      <c r="G78" s="64" t="str">
        <f>_xll.qlOISRateHelper2(,$C78,$B78,$E78,$D78,,"Semiannual",Permanent,Trigger,ObjectOverwrite)</f>
        <v>obj_00645#0001</v>
      </c>
    </row>
    <row r="79" spans="1:32" ht="11.25" customHeight="1" x14ac:dyDescent="0.2">
      <c r="A79" s="59" t="s">
        <v>117</v>
      </c>
      <c r="B79" s="60" t="s">
        <v>67</v>
      </c>
      <c r="C79" s="61">
        <v>0</v>
      </c>
      <c r="D79" s="62" t="str">
        <f t="shared" si="13"/>
        <v>Sonia</v>
      </c>
      <c r="E79" s="63" t="str">
        <f t="shared" si="11"/>
        <v>GBP6SONIA3L40Y_LCHQuote</v>
      </c>
      <c r="F79" s="176">
        <v>0</v>
      </c>
      <c r="G79" s="64" t="str">
        <f>_xll.qlOISRateHelper2(,$C79,$B79,$E79,$D79,,"Semiannual",Permanent,Trigger,ObjectOverwrite)</f>
        <v>obj_00655#0001</v>
      </c>
    </row>
    <row r="80" spans="1:32" ht="11.25" customHeight="1" x14ac:dyDescent="0.2">
      <c r="A80" s="59" t="s">
        <v>117</v>
      </c>
      <c r="B80" s="60" t="s">
        <v>68</v>
      </c>
      <c r="C80" s="61">
        <v>0</v>
      </c>
      <c r="D80" s="62" t="str">
        <f t="shared" si="13"/>
        <v>Sonia</v>
      </c>
      <c r="E80" s="63" t="str">
        <f t="shared" si="11"/>
        <v>GBP6SONIA3L50Y_LCHQuote</v>
      </c>
      <c r="F80" s="176">
        <v>0</v>
      </c>
      <c r="G80" s="64" t="str">
        <f>_xll.qlOISRateHelper2(,$C80,$B80,$E80,$D80,,"Semiannual",Permanent,Trigger,ObjectOverwrite)</f>
        <v>obj_00650#0001</v>
      </c>
    </row>
    <row r="81" spans="1:7" x14ac:dyDescent="0.2">
      <c r="A81" s="1" t="s">
        <v>117</v>
      </c>
      <c r="B81" s="8" t="s">
        <v>111</v>
      </c>
      <c r="C81" s="7">
        <v>0</v>
      </c>
      <c r="D81" s="9" t="str">
        <f t="shared" si="13"/>
        <v>Sonia</v>
      </c>
      <c r="E81" s="2" t="str">
        <f t="shared" si="11"/>
        <v>GBP6SONIA3L60Y_LCHQuote</v>
      </c>
      <c r="F81" s="177">
        <v>0</v>
      </c>
      <c r="G81" s="3" t="str">
        <f>_xll.qlOISRateHelper2(,$C81,$B81,$E81,$D81,,"Semiannual",Permanent,Trigger,ObjectOverwrite)</f>
        <v>obj_0063e#0001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2" zoomScaleNormal="100" workbookViewId="0">
      <selection activeCell="L2" sqref="L2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GBP3M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140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137</v>
      </c>
      <c r="K2" s="65" t="s">
        <v>138</v>
      </c>
      <c r="M2" s="73" t="s">
        <v>9</v>
      </c>
      <c r="N2" s="73" t="s">
        <v>137</v>
      </c>
      <c r="O2" s="73" t="s">
        <v>138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137</v>
      </c>
      <c r="Z2" s="73" t="s">
        <v>138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65">_xll.qlPiecewiseYieldCurveData(YieldCurve1_3M,Trigger)</f>
        <v>5.8831832624179894E-3</v>
      </c>
      <c r="AG2" s="76">
        <f t="array" ref="AG2:AG65">_xll.qlPiecewiseYieldCurveData(yieldcurve2_3M,Trigger)</f>
        <v>1</v>
      </c>
      <c r="AJ2" s="46" t="s">
        <v>141</v>
      </c>
      <c r="AL2" s="46" t="s">
        <v>142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GbpLibor3M</v>
      </c>
      <c r="H3" s="121" t="str">
        <f>IF(LCHQuoteOverwrite,Currency&amp;Tenor&amp;"D"&amp;LCHQuoteSuffix,Currency&amp;Tenor&amp;"D"&amp;QuoteSuffix)</f>
        <v>GBP3MD_LCHQuote</v>
      </c>
      <c r="I3" s="124"/>
      <c r="J3" s="3" t="str">
        <f>_xll.qlDepositRateHelper(,H3,G3,Permanent,Trigger,ObjectOverwrite)</f>
        <v>obj_005df#0001</v>
      </c>
      <c r="K3" s="3" t="str">
        <f>J3</f>
        <v>obj_005df#0001</v>
      </c>
      <c r="L3" s="49"/>
      <c r="M3" s="11" t="str">
        <f>A3</f>
        <v>Dp</v>
      </c>
      <c r="N3" s="95" t="str">
        <f>IF(ISBLANK(J3),"--",J3)</f>
        <v>obj_005df#0001</v>
      </c>
      <c r="O3" s="95" t="str">
        <f>IF(ISBLANK(K3),"--",K3)</f>
        <v>obj_005df#0001</v>
      </c>
      <c r="P3" s="147" t="str">
        <f>IFERROR(_xll.qlRateHelperQuoteName(N3,Trigger),"--")</f>
        <v>GBP3MD_LCHQuote</v>
      </c>
      <c r="Q3" s="101">
        <f>IFERROR(_xll.qlRateHelperQuoteValue($N3,Trigger),"--")</f>
        <v>5.8875000000000004E-3</v>
      </c>
      <c r="R3" s="100" t="b">
        <v>1</v>
      </c>
      <c r="S3" s="95"/>
      <c r="T3" s="95">
        <v>1</v>
      </c>
      <c r="U3" s="102">
        <f>IFERROR(_xll.qlRateHelperEarliestDate(N3,Trigger),"--")</f>
        <v>42261</v>
      </c>
      <c r="V3" s="102">
        <f>IFERROR(_xll.qlRateHelperPillarDate(N3,Trigger),"--")</f>
        <v>42352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obj_005df</v>
      </c>
      <c r="Z3" s="4" t="str">
        <f t="array" ref="Z3:Z65">_xll.qlRateHelperSelection(_xll.ohFilter(RateHelpers2,IncludeFlag),_xll.ohFilter(Priority,IncludeFlag),$AO$3,$AO$4,$AO$5,$AO$6,_xll.ohFilter(MinDistance,IncludeFlag),Trigger)</f>
        <v>obj_005df</v>
      </c>
      <c r="AA3" s="4" t="str">
        <f>IFERROR(_xll.qlRateHelperQuoteName(Y3,Trigger),"")</f>
        <v>GBP3MD_LCHQuote</v>
      </c>
      <c r="AB3" s="70">
        <f>IFERROR(_xll.qlRateHelperRate(Y3,Trigger),"")</f>
        <v>5.8875000000000004E-3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42261</v>
      </c>
      <c r="AE3" s="5">
        <f>IFERROR(_xll.qlRateHelperPillarDate(Y3,Trigger),"")</f>
        <v>42352</v>
      </c>
      <c r="AF3" s="70">
        <v>5.8831832624179894E-3</v>
      </c>
      <c r="AG3" s="77">
        <v>0.99853430893786721</v>
      </c>
      <c r="AH3" s="169">
        <f t="array" ref="AH3:AH103">_xll.ohFilter([1]REP00100!$C$2:$C$2000,([1]REP00100!$A$2:$A$2000="GBP_LIBOR_3M_EOD"))</f>
        <v>42352</v>
      </c>
      <c r="AI3" s="170">
        <f t="array" ref="AI3:AI103">_xll.ohFilter([1]REP00100!$E$2:$E$2000,([1]REP00100!$A$2:$A$2000="GBP_LIBOR_3M_EOD"))</f>
        <v>5.8831832624190996E-3</v>
      </c>
      <c r="AJ3" s="172">
        <f t="shared" ref="AJ3:AJ66" si="1">AF3-AI3</f>
        <v>-1.1102230246251565E-15</v>
      </c>
      <c r="AK3" s="80">
        <f t="array" ref="AK3:AK103">_xll.ohFilter([1]REP00101!$F$2:$F$2000,([1]REP00101!$A$2:$A$2000="GBP_LIBOR_3M_EOD"))</f>
        <v>0.99853430893782902</v>
      </c>
      <c r="AL3" s="161">
        <f t="shared" ref="AL3:AL66" si="2">AK3-AG3</f>
        <v>-3.8191672047105385E-14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94</v>
      </c>
      <c r="L4" s="48"/>
      <c r="M4" s="10" t="str">
        <f t="shared" ref="M4:M14" si="3">A6</f>
        <v>FUT</v>
      </c>
      <c r="N4" s="94" t="str">
        <f t="shared" ref="N4:N14" si="4">IF(ISBLANK(J6),"--",J6)</f>
        <v>obj_005ce#0001</v>
      </c>
      <c r="O4" s="94" t="str">
        <f t="shared" ref="O4:O14" si="5">IF(ISBLANK(K6),"--",K6)</f>
        <v>obj_005ce#0001</v>
      </c>
      <c r="P4" s="146" t="str">
        <f>IFERROR(_xll.qlRateHelperQuoteName(N4,Trigger),"--")</f>
        <v>FSSU5_LCHQuote</v>
      </c>
      <c r="Q4" s="150" t="str">
        <f>IFERROR(_xll.qlRateHelperQuoteValue($N4,Trigger),"--")</f>
        <v>--</v>
      </c>
      <c r="R4" s="97" t="b">
        <v>0</v>
      </c>
      <c r="S4" s="94"/>
      <c r="T4" s="94">
        <v>1</v>
      </c>
      <c r="U4" s="99">
        <f>IFERROR(_xll.qlRateHelperEarliestDate(N4,Trigger),"--")</f>
        <v>42263</v>
      </c>
      <c r="V4" s="99">
        <f>IFERROR(_xll.qlRateHelperPillarDate(N4,Trigger),"--")</f>
        <v>42354</v>
      </c>
      <c r="X4" s="4" t="str">
        <f t="shared" si="0"/>
        <v>FUT</v>
      </c>
      <c r="Y4" s="4" t="str">
        <v>obj_005fe</v>
      </c>
      <c r="Z4" s="4" t="str">
        <v>obj_005fe</v>
      </c>
      <c r="AA4" s="4" t="str">
        <f>IFERROR(_xll.qlRateHelperQuoteName(Y4,Trigger),"")</f>
        <v>FSSZ5_LCHQuote</v>
      </c>
      <c r="AB4" s="70">
        <f>IFERROR(_xll.qlRateHelperRate(Y4,Trigger),"")</f>
        <v>6.492999999999971E-3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6.1854667420392839E-3</v>
      </c>
      <c r="AG4" s="77">
        <v>0.99688721722905249</v>
      </c>
      <c r="AH4" s="169">
        <v>42445</v>
      </c>
      <c r="AI4" s="170">
        <v>6.1854667420653099E-3</v>
      </c>
      <c r="AJ4" s="172">
        <f t="shared" si="1"/>
        <v>-2.6026056310080037E-14</v>
      </c>
      <c r="AK4" s="80">
        <v>0.99688625382385498</v>
      </c>
      <c r="AL4" s="161">
        <f t="shared" si="2"/>
        <v>-9.6340519750715004E-7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96</v>
      </c>
      <c r="C5" s="65" t="s">
        <v>32</v>
      </c>
      <c r="D5" s="65"/>
      <c r="E5" s="65" t="s">
        <v>135</v>
      </c>
      <c r="F5" s="65" t="s">
        <v>136</v>
      </c>
      <c r="G5" s="65" t="s">
        <v>4</v>
      </c>
      <c r="H5" s="65" t="s">
        <v>1</v>
      </c>
      <c r="I5" s="65" t="s">
        <v>95</v>
      </c>
      <c r="J5" s="65" t="s">
        <v>137</v>
      </c>
      <c r="K5" s="65" t="s">
        <v>138</v>
      </c>
      <c r="L5" s="48"/>
      <c r="M5" s="10" t="str">
        <f t="shared" si="3"/>
        <v>FUT</v>
      </c>
      <c r="N5" s="94" t="str">
        <f t="shared" si="4"/>
        <v>obj_005fe#0001</v>
      </c>
      <c r="O5" s="94" t="str">
        <f t="shared" si="5"/>
        <v>obj_005fe#0001</v>
      </c>
      <c r="P5" s="146" t="str">
        <f>IFERROR(_xll.qlRateHelperQuoteName(N5,Trigger),"--")</f>
        <v>FSSZ5_LCHQuote</v>
      </c>
      <c r="Q5" s="150">
        <f>IFERROR(_xll.qlRateHelperQuoteValue($N5,Trigger),"--")</f>
        <v>99.350700000000003</v>
      </c>
      <c r="R5" s="97" t="b">
        <v>1</v>
      </c>
      <c r="S5" s="94"/>
      <c r="T5" s="94">
        <v>1</v>
      </c>
      <c r="U5" s="99">
        <f>IFERROR(_xll.qlRateHelperEarliestDate(N5,Trigger),"--")</f>
        <v>42354</v>
      </c>
      <c r="V5" s="99">
        <f>IFERROR(_xll.qlRateHelperPillarDate(N5,Trigger),"--")</f>
        <v>42445</v>
      </c>
      <c r="X5" s="4" t="str">
        <f t="shared" si="0"/>
        <v>FUT</v>
      </c>
      <c r="Y5" s="4" t="str">
        <v>obj_00608</v>
      </c>
      <c r="Z5" s="4" t="str">
        <v>obj_00608</v>
      </c>
      <c r="AA5" s="4" t="str">
        <f>IFERROR(_xll.qlRateHelperQuoteName(Y5,Trigger),"")</f>
        <v>FSSH6_LCHQuote</v>
      </c>
      <c r="AB5" s="70">
        <f>IFERROR(_xll.qlRateHelperRate(Y5,Trigger),"")</f>
        <v>7.4819978000000287E-3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6.6121690064447087E-3</v>
      </c>
      <c r="AG5" s="77">
        <v>0.99503113025119594</v>
      </c>
      <c r="AH5" s="169">
        <v>42536</v>
      </c>
      <c r="AI5" s="170">
        <v>6.6121690180369098E-3</v>
      </c>
      <c r="AJ5" s="172">
        <f t="shared" si="1"/>
        <v>-1.1592201157317739E-11</v>
      </c>
      <c r="AK5" s="80">
        <v>0.99503016863107896</v>
      </c>
      <c r="AL5" s="161">
        <f t="shared" si="2"/>
        <v>-9.6162011697931149E-7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U5</v>
      </c>
      <c r="D6" s="123"/>
      <c r="E6" s="156">
        <f>_xll.qlIMMdate(C6,,Trigger)</f>
        <v>42263</v>
      </c>
      <c r="F6" s="156">
        <f>_xll.qlIMMNextDate(E6,,Trigger)</f>
        <v>42354</v>
      </c>
      <c r="G6" s="61" t="str">
        <f t="shared" ref="G6:G29" si="6">PROPER(Currency)&amp;FamilyName&amp;Tenor</f>
        <v>GbpLibor3M</v>
      </c>
      <c r="H6" s="119" t="str">
        <f t="shared" ref="H6:H29" si="7">IF(LCHQuoteOverwrite,"FSS"&amp;$C6&amp;LCHQuoteSuffix,Currency&amp;"FUT"&amp;$G$1&amp;$C6&amp;QuoteSuffix)</f>
        <v>FSSU5_LCHQuote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obj_005ce#0001</v>
      </c>
      <c r="K6" s="64" t="str">
        <f>J6</f>
        <v>obj_005ce#0001</v>
      </c>
      <c r="L6" s="48"/>
      <c r="M6" s="10" t="str">
        <f t="shared" si="3"/>
        <v>FUT</v>
      </c>
      <c r="N6" s="94" t="str">
        <f t="shared" si="4"/>
        <v>obj_00608#0001</v>
      </c>
      <c r="O6" s="94" t="str">
        <f t="shared" si="5"/>
        <v>obj_00608#0001</v>
      </c>
      <c r="P6" s="146" t="str">
        <f>IFERROR(_xll.qlRateHelperQuoteName(N6,Trigger),"--")</f>
        <v>FSSH6_LCHQuote</v>
      </c>
      <c r="Q6" s="150">
        <f>IFERROR(_xll.qlRateHelperQuoteValue($N6,Trigger),"--")</f>
        <v>99.251800219999993</v>
      </c>
      <c r="R6" s="97" t="b">
        <v>1</v>
      </c>
      <c r="S6" s="94"/>
      <c r="T6" s="94">
        <v>1</v>
      </c>
      <c r="U6" s="99">
        <f>IFERROR(_xll.qlRateHelperEarliestDate(N6,Trigger),"--")</f>
        <v>42445</v>
      </c>
      <c r="V6" s="99">
        <f>IFERROR(_xll.qlRateHelperPillarDate(N6,Trigger),"--")</f>
        <v>42536</v>
      </c>
      <c r="X6" s="4" t="str">
        <f t="shared" si="0"/>
        <v>FUT</v>
      </c>
      <c r="Y6" s="4" t="str">
        <v>obj_0060f</v>
      </c>
      <c r="Z6" s="4" t="str">
        <v>obj_0060f</v>
      </c>
      <c r="AA6" s="4" t="str">
        <f>IFERROR(_xll.qlRateHelperQuoteName(Y6,Trigger),"")</f>
        <v>FSSM6_LCHQuote</v>
      </c>
      <c r="AB6" s="70">
        <f>IFERROR(_xll.qlRateHelperRate(Y6,Trigger),"")</f>
        <v>8.4659921999999943E-3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7.0968626239168303E-3</v>
      </c>
      <c r="AG6" s="77">
        <v>0.99277433678405291</v>
      </c>
      <c r="AH6" s="169">
        <v>42634</v>
      </c>
      <c r="AI6" s="170">
        <v>7.0968626455725102E-3</v>
      </c>
      <c r="AJ6" s="172">
        <f t="shared" si="1"/>
        <v>-2.165567985351613E-11</v>
      </c>
      <c r="AK6" s="80">
        <v>0.99277337733165205</v>
      </c>
      <c r="AL6" s="161">
        <f t="shared" si="2"/>
        <v>-9.5945240086159345E-7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Z5</v>
      </c>
      <c r="D7" s="123"/>
      <c r="E7" s="156">
        <f>_xll.qlIMMdate(C7,,Trigger)</f>
        <v>42354</v>
      </c>
      <c r="F7" s="156">
        <f>_xll.qlIMMNextDate(E7,,Trigger)</f>
        <v>42445</v>
      </c>
      <c r="G7" s="61" t="str">
        <f t="shared" si="6"/>
        <v>GbpLibor3M</v>
      </c>
      <c r="H7" s="119" t="str">
        <f t="shared" si="7"/>
        <v>FSSZ5_LCHQuote</v>
      </c>
      <c r="I7" s="125">
        <f t="shared" si="8"/>
        <v>0</v>
      </c>
      <c r="J7" s="64" t="str">
        <f>_xll.qlFuturesRateHelper(,$H7,$H$4,$E7,$G7,$I7,FALSE,"customdate",$F7,Permanent,Trigger,ObjectOverwrite)</f>
        <v>obj_005fe#0001</v>
      </c>
      <c r="K7" s="64" t="str">
        <f t="shared" ref="K7:K16" si="9">J7</f>
        <v>obj_005fe#0001</v>
      </c>
      <c r="L7" s="48"/>
      <c r="M7" s="10" t="str">
        <f t="shared" si="3"/>
        <v>FUT</v>
      </c>
      <c r="N7" s="94" t="str">
        <f t="shared" si="4"/>
        <v>obj_0060f#0001</v>
      </c>
      <c r="O7" s="94" t="str">
        <f t="shared" si="5"/>
        <v>obj_0060f#0001</v>
      </c>
      <c r="P7" s="146" t="str">
        <f>IFERROR(_xll.qlRateHelperQuoteName(N7,Trigger),"--")</f>
        <v>FSSM6_LCHQuote</v>
      </c>
      <c r="Q7" s="150">
        <f>IFERROR(_xll.qlRateHelperQuoteValue($N7,Trigger),"--")</f>
        <v>99.153400779999998</v>
      </c>
      <c r="R7" s="97" t="b">
        <v>1</v>
      </c>
      <c r="S7" s="94"/>
      <c r="T7" s="94">
        <v>1</v>
      </c>
      <c r="U7" s="99">
        <f>IFERROR(_xll.qlRateHelperEarliestDate(N7,Trigger),"--")</f>
        <v>42536</v>
      </c>
      <c r="V7" s="99">
        <f>IFERROR(_xll.qlRateHelperPillarDate(N7,Trigger),"--")</f>
        <v>42634</v>
      </c>
      <c r="X7" s="4" t="str">
        <f t="shared" si="0"/>
        <v>FUT</v>
      </c>
      <c r="Y7" s="4" t="str">
        <v>obj_00602</v>
      </c>
      <c r="Z7" s="4" t="str">
        <v>obj_00602</v>
      </c>
      <c r="AA7" s="4" t="str">
        <f>IFERROR(_xll.qlRateHelperQuoteName(Y7,Trigger),"")</f>
        <v>FSSU6_LCHQuote</v>
      </c>
      <c r="AB7" s="70">
        <f>IFERROR(_xll.qlRateHelperRate(Y7,Trigger),"")</f>
        <v>9.5459999999999434E-3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7.5749648195261154E-3</v>
      </c>
      <c r="AG7" s="77">
        <v>0.99041718187978334</v>
      </c>
      <c r="AH7" s="169">
        <v>42725</v>
      </c>
      <c r="AI7" s="170">
        <v>7.5749648369361896E-3</v>
      </c>
      <c r="AJ7" s="172">
        <f t="shared" si="1"/>
        <v>-1.7410074250323593E-11</v>
      </c>
      <c r="AK7" s="80">
        <v>0.99041622470542101</v>
      </c>
      <c r="AL7" s="161">
        <f t="shared" si="2"/>
        <v>-9.5717436232600761E-7</v>
      </c>
      <c r="AN7" s="107" t="s">
        <v>149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H6</v>
      </c>
      <c r="D8" s="123"/>
      <c r="E8" s="156">
        <f>_xll.qlIMMdate(C8,,Trigger)</f>
        <v>42445</v>
      </c>
      <c r="F8" s="156">
        <f>_xll.qlIMMNextDate(E8,,Trigger)</f>
        <v>42536</v>
      </c>
      <c r="G8" s="61" t="str">
        <f t="shared" si="6"/>
        <v>GbpLibor3M</v>
      </c>
      <c r="H8" s="119" t="str">
        <f t="shared" si="7"/>
        <v>FSSH6_LCHQuote</v>
      </c>
      <c r="I8" s="125">
        <f t="shared" si="8"/>
        <v>0</v>
      </c>
      <c r="J8" s="64" t="str">
        <f>_xll.qlFuturesRateHelper(,$H8,$H$4,$E8,$G8,$I8,FALSE,"customdate",$F8,Permanent,Trigger,ObjectOverwrite)</f>
        <v>obj_00608#0001</v>
      </c>
      <c r="K8" s="64" t="str">
        <f t="shared" si="9"/>
        <v>obj_00608#0001</v>
      </c>
      <c r="L8" s="48"/>
      <c r="M8" s="10" t="str">
        <f t="shared" si="3"/>
        <v>FUT</v>
      </c>
      <c r="N8" s="94" t="str">
        <f t="shared" si="4"/>
        <v>obj_00602#0001</v>
      </c>
      <c r="O8" s="94" t="str">
        <f t="shared" si="5"/>
        <v>obj_00602#0001</v>
      </c>
      <c r="P8" s="146" t="str">
        <f>IFERROR(_xll.qlRateHelperQuoteName(N8,Trigger),"--")</f>
        <v>FSSU6_LCHQuote</v>
      </c>
      <c r="Q8" s="150">
        <f>IFERROR(_xll.qlRateHelperQuoteValue($N8,Trigger),"--")</f>
        <v>99.045400000000001</v>
      </c>
      <c r="R8" s="97" t="b">
        <v>1</v>
      </c>
      <c r="S8" s="94"/>
      <c r="T8" s="94">
        <v>1</v>
      </c>
      <c r="U8" s="99">
        <f>IFERROR(_xll.qlRateHelperEarliestDate(N8,Trigger),"--")</f>
        <v>42634</v>
      </c>
      <c r="V8" s="99">
        <f>IFERROR(_xll.qlRateHelperPillarDate(N8,Trigger),"--")</f>
        <v>42725</v>
      </c>
      <c r="X8" s="4" t="str">
        <f t="shared" si="0"/>
        <v>FUT</v>
      </c>
      <c r="Y8" s="4" t="str">
        <v>obj_00605</v>
      </c>
      <c r="Z8" s="4" t="str">
        <v>obj_00605</v>
      </c>
      <c r="AA8" s="4" t="str">
        <f>IFERROR(_xll.qlRateHelperQuoteName(Y8,Trigger),"")</f>
        <v>FSSZ6_LCHQuote</v>
      </c>
      <c r="AB8" s="70">
        <f>IFERROR(_xll.qlRateHelperRate(Y8,Trigger),"")</f>
        <v>1.0624027500000022E-2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8.0402100798874047E-3</v>
      </c>
      <c r="AG8" s="77">
        <v>0.98800174645843386</v>
      </c>
      <c r="AH8" s="169">
        <v>42809</v>
      </c>
      <c r="AI8" s="170">
        <v>8.0402100931021101E-3</v>
      </c>
      <c r="AJ8" s="172">
        <f t="shared" si="1"/>
        <v>-1.3214705371633606E-11</v>
      </c>
      <c r="AK8" s="80">
        <v>0.98800079162070198</v>
      </c>
      <c r="AL8" s="161">
        <f t="shared" si="2"/>
        <v>-9.5483773188131948E-7</v>
      </c>
      <c r="AN8" s="107" t="s">
        <v>150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M6</v>
      </c>
      <c r="D9" s="123"/>
      <c r="E9" s="156">
        <f>_xll.qlIMMdate(C9,,Trigger)</f>
        <v>42536</v>
      </c>
      <c r="F9" s="156">
        <f>_xll.qlIMMNextDate(E9,,Trigger)</f>
        <v>42634</v>
      </c>
      <c r="G9" s="61" t="str">
        <f t="shared" si="6"/>
        <v>GbpLibor3M</v>
      </c>
      <c r="H9" s="119" t="str">
        <f t="shared" si="7"/>
        <v>FSSM6_LCHQuote</v>
      </c>
      <c r="I9" s="125">
        <f t="shared" si="8"/>
        <v>0</v>
      </c>
      <c r="J9" s="64" t="str">
        <f>_xll.qlFuturesRateHelper(,$H9,$H$4,$E9,$G9,$I9,FALSE,"customdate",$F9,Permanent,Trigger,ObjectOverwrite)</f>
        <v>obj_0060f#0001</v>
      </c>
      <c r="K9" s="64" t="str">
        <f t="shared" si="9"/>
        <v>obj_0060f#0001</v>
      </c>
      <c r="L9" s="48"/>
      <c r="M9" s="10" t="str">
        <f t="shared" si="3"/>
        <v>FUT</v>
      </c>
      <c r="N9" s="94" t="str">
        <f t="shared" si="4"/>
        <v>obj_00605#0001</v>
      </c>
      <c r="O9" s="94" t="str">
        <f t="shared" si="5"/>
        <v>obj_00605#0001</v>
      </c>
      <c r="P9" s="146" t="str">
        <f>IFERROR(_xll.qlRateHelperQuoteName(N9,Trigger),"--")</f>
        <v>FSSZ6_LCHQuote</v>
      </c>
      <c r="Q9" s="150">
        <f>IFERROR(_xll.qlRateHelperQuoteValue($N9,Trigger),"--")</f>
        <v>98.937597249999996</v>
      </c>
      <c r="R9" s="97" t="b">
        <v>1</v>
      </c>
      <c r="S9" s="94"/>
      <c r="T9" s="94">
        <v>1</v>
      </c>
      <c r="U9" s="99">
        <f>IFERROR(_xll.qlRateHelperEarliestDate(N9,Trigger),"--")</f>
        <v>42725</v>
      </c>
      <c r="V9" s="99">
        <f>IFERROR(_xll.qlRateHelperPillarDate(N9,Trigger),"--")</f>
        <v>42809</v>
      </c>
      <c r="X9" s="4" t="str">
        <f t="shared" si="0"/>
        <v>FUT</v>
      </c>
      <c r="Y9" s="4" t="str">
        <v>obj_005ff</v>
      </c>
      <c r="Z9" s="4" t="str">
        <v>obj_005ff</v>
      </c>
      <c r="AA9" s="4" t="str">
        <f>IFERROR(_xll.qlRateHelperQuoteName(Y9,Trigger),"")</f>
        <v>FSSH7_LCHQuote</v>
      </c>
      <c r="AB9" s="70">
        <f>IFERROR(_xll.qlRateHelperRate(Y9,Trigger),"")</f>
        <v>1.1694976100000032E-2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8.5920384833981615E-3</v>
      </c>
      <c r="AG9" s="77">
        <v>0.98490881511440476</v>
      </c>
      <c r="AH9" s="169">
        <v>42907</v>
      </c>
      <c r="AI9" s="170">
        <v>8.5920384991460992E-3</v>
      </c>
      <c r="AJ9" s="172">
        <f t="shared" si="1"/>
        <v>-1.5747937676113821E-11</v>
      </c>
      <c r="AK9" s="80">
        <v>0.98490786325787405</v>
      </c>
      <c r="AL9" s="161">
        <f t="shared" si="2"/>
        <v>-9.5185653070650744E-7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U6</v>
      </c>
      <c r="D10" s="123"/>
      <c r="E10" s="156">
        <f>_xll.qlIMMdate(C10,,Trigger)</f>
        <v>42634</v>
      </c>
      <c r="F10" s="156">
        <f>_xll.qlIMMNextDate(E10,,Trigger)</f>
        <v>42725</v>
      </c>
      <c r="G10" s="61" t="str">
        <f t="shared" si="6"/>
        <v>GbpLibor3M</v>
      </c>
      <c r="H10" s="119" t="str">
        <f t="shared" si="7"/>
        <v>FSSU6_LCHQuote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obj_00602#0001</v>
      </c>
      <c r="K10" s="64" t="str">
        <f t="shared" si="9"/>
        <v>obj_00602#0001</v>
      </c>
      <c r="L10" s="48"/>
      <c r="M10" s="10" t="str">
        <f t="shared" si="3"/>
        <v>FUT</v>
      </c>
      <c r="N10" s="94" t="str">
        <f t="shared" si="4"/>
        <v>obj_005ff#0001</v>
      </c>
      <c r="O10" s="94" t="str">
        <f t="shared" si="5"/>
        <v>obj_005ff#0001</v>
      </c>
      <c r="P10" s="146" t="str">
        <f>IFERROR(_xll.qlRateHelperQuoteName(N10,Trigger),"--")</f>
        <v>FSSH7_LCHQuote</v>
      </c>
      <c r="Q10" s="150">
        <f>IFERROR(_xll.qlRateHelperQuoteValue($N10,Trigger),"--")</f>
        <v>98.830502389999992</v>
      </c>
      <c r="R10" s="97" t="b">
        <v>1</v>
      </c>
      <c r="S10" s="94"/>
      <c r="T10" s="94">
        <v>1</v>
      </c>
      <c r="U10" s="99">
        <f>IFERROR(_xll.qlRateHelperEarliestDate(N10,Trigger),"--")</f>
        <v>42809</v>
      </c>
      <c r="V10" s="99">
        <f>IFERROR(_xll.qlRateHelperPillarDate(N10,Trigger),"--")</f>
        <v>42907</v>
      </c>
      <c r="X10" s="4" t="str">
        <f t="shared" si="0"/>
        <v>FUT</v>
      </c>
      <c r="Y10" s="4" t="str">
        <v>obj_0060e</v>
      </c>
      <c r="Z10" s="4" t="str">
        <v>obj_0060e</v>
      </c>
      <c r="AA10" s="4" t="str">
        <f>IFERROR(_xll.qlRateHelperQuoteName(Y10,Trigger),"")</f>
        <v>FSSM7_LCHQuote</v>
      </c>
      <c r="AB10" s="70">
        <f>IFERROR(_xll.qlRateHelperRate(Y10,Trigger),"")</f>
        <v>1.2764000200000014E-2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9.1046355940840734E-3</v>
      </c>
      <c r="AG10" s="77">
        <v>0.98178457826316257</v>
      </c>
      <c r="AH10" s="169">
        <v>42998</v>
      </c>
      <c r="AI10" s="170">
        <v>9.1046356051605794E-3</v>
      </c>
      <c r="AJ10" s="172">
        <f t="shared" si="1"/>
        <v>-1.1076506031826305E-11</v>
      </c>
      <c r="AK10" s="80">
        <v>0.98178362943139097</v>
      </c>
      <c r="AL10" s="161">
        <f t="shared" si="2"/>
        <v>-9.4883177159665877E-7</v>
      </c>
      <c r="AO10" s="169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Z6</v>
      </c>
      <c r="D11" s="123"/>
      <c r="E11" s="156">
        <f>_xll.qlIMMdate(C11,,Trigger)</f>
        <v>42725</v>
      </c>
      <c r="F11" s="156">
        <f>_xll.qlIMMNextDate(E11,,Trigger)</f>
        <v>42809</v>
      </c>
      <c r="G11" s="61" t="str">
        <f t="shared" si="6"/>
        <v>GbpLibor3M</v>
      </c>
      <c r="H11" s="119" t="str">
        <f t="shared" si="7"/>
        <v>FSSZ6_LCHQuote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obj_00605#0001</v>
      </c>
      <c r="K11" s="64" t="str">
        <f t="shared" si="9"/>
        <v>obj_00605#0001</v>
      </c>
      <c r="L11" s="48"/>
      <c r="M11" s="10" t="str">
        <f t="shared" si="3"/>
        <v>FUT</v>
      </c>
      <c r="N11" s="94" t="str">
        <f t="shared" si="4"/>
        <v>obj_0060e#0001</v>
      </c>
      <c r="O11" s="94" t="str">
        <f t="shared" si="5"/>
        <v>obj_0060e#0001</v>
      </c>
      <c r="P11" s="146" t="str">
        <f>IFERROR(_xll.qlRateHelperQuoteName(N11,Trigger),"--")</f>
        <v>FSSM7_LCHQuote</v>
      </c>
      <c r="Q11" s="150">
        <f>IFERROR(_xll.qlRateHelperQuoteValue($N11,Trigger),"--")</f>
        <v>98.723599980000003</v>
      </c>
      <c r="R11" s="97" t="b">
        <v>1</v>
      </c>
      <c r="S11" s="94"/>
      <c r="T11" s="94">
        <v>1</v>
      </c>
      <c r="U11" s="99">
        <f>IFERROR(_xll.qlRateHelperEarliestDate(N11,Trigger),"--")</f>
        <v>42907</v>
      </c>
      <c r="V11" s="99">
        <f>IFERROR(_xll.qlRateHelperPillarDate(N11,Trigger),"--")</f>
        <v>42998</v>
      </c>
      <c r="X11" s="4" t="str">
        <f t="shared" si="0"/>
        <v>FUT</v>
      </c>
      <c r="Y11" s="4" t="str">
        <v>obj_00606</v>
      </c>
      <c r="Z11" s="4" t="str">
        <v>obj_00606</v>
      </c>
      <c r="AA11" s="4" t="str">
        <f>IFERROR(_xll.qlRateHelperQuoteName(Y11,Trigger),"")</f>
        <v>FSSU7_LCHQuote</v>
      </c>
      <c r="AB11" s="70">
        <f>IFERROR(_xll.qlRateHelperRate(Y11,Trigger),"")</f>
        <v>1.3728999999999991E-2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9.6102924535318487E-3</v>
      </c>
      <c r="AG11" s="77">
        <v>0.97843554351385276</v>
      </c>
      <c r="AH11" s="169">
        <v>43089</v>
      </c>
      <c r="AI11" s="170">
        <v>9.6102924633917307E-3</v>
      </c>
      <c r="AJ11" s="172">
        <f t="shared" si="1"/>
        <v>-9.8598820080786354E-12</v>
      </c>
      <c r="AK11" s="80">
        <v>0.97843459791870901</v>
      </c>
      <c r="AL11" s="161">
        <f t="shared" si="2"/>
        <v>-9.4559514374203957E-7</v>
      </c>
      <c r="AO11" s="169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H7</v>
      </c>
      <c r="D12" s="123"/>
      <c r="E12" s="156">
        <f>_xll.qlIMMdate(C12,,Trigger)</f>
        <v>42809</v>
      </c>
      <c r="F12" s="156">
        <f>_xll.qlIMMNextDate(E12,,Trigger)</f>
        <v>42907</v>
      </c>
      <c r="G12" s="61" t="str">
        <f t="shared" si="6"/>
        <v>GbpLibor3M</v>
      </c>
      <c r="H12" s="119" t="str">
        <f t="shared" si="7"/>
        <v>FSSH7_LCHQuote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obj_005ff#0001</v>
      </c>
      <c r="K12" s="64" t="str">
        <f t="shared" si="9"/>
        <v>obj_005ff#0001</v>
      </c>
      <c r="L12" s="48" t="s">
        <v>35</v>
      </c>
      <c r="M12" s="10" t="str">
        <f t="shared" si="3"/>
        <v>FUT</v>
      </c>
      <c r="N12" s="94" t="str">
        <f t="shared" si="4"/>
        <v>obj_00606#0001</v>
      </c>
      <c r="O12" s="94" t="str">
        <f t="shared" si="5"/>
        <v>obj_00606#0001</v>
      </c>
      <c r="P12" s="146" t="str">
        <f>IFERROR(_xll.qlRateHelperQuoteName(N12,Trigger),"--")</f>
        <v>FSSU7_LCHQuote</v>
      </c>
      <c r="Q12" s="150">
        <f>IFERROR(_xll.qlRateHelperQuoteValue($N12,Trigger),"--")</f>
        <v>98.627099999999999</v>
      </c>
      <c r="R12" s="97" t="b">
        <v>1</v>
      </c>
      <c r="S12" s="94"/>
      <c r="T12" s="94">
        <v>1</v>
      </c>
      <c r="U12" s="99">
        <f>IFERROR(_xll.qlRateHelperEarliestDate(N12,Trigger),"--")</f>
        <v>42998</v>
      </c>
      <c r="V12" s="99">
        <f>IFERROR(_xll.qlRateHelperPillarDate(N12,Trigger),"--")</f>
        <v>43089</v>
      </c>
      <c r="X12" s="4" t="str">
        <f t="shared" si="0"/>
        <v>BasSw</v>
      </c>
      <c r="Y12" s="4" t="str">
        <v>obj_0047d</v>
      </c>
      <c r="Z12" s="4" t="str">
        <v>obj_0046d</v>
      </c>
      <c r="AA12" s="4" t="str">
        <f>IFERROR(_xll.qlRateHelperQuoteName(Y12,Trigger),"")</f>
        <v>GBP3L6L3Y_LCHQuote</v>
      </c>
      <c r="AB12" s="70">
        <f>IFERROR(_xll.qlRateHelperRate(Y12,Trigger),"")</f>
        <v>1.09415E-2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42261</v>
      </c>
      <c r="AE12" s="5">
        <f>IFERROR(_xll.qlRateHelperPillarDate(Y12,Trigger),"")</f>
        <v>43357</v>
      </c>
      <c r="AF12" s="70">
        <v>1.0938973407164324E-2</v>
      </c>
      <c r="AG12" s="77">
        <v>0.96768679876986341</v>
      </c>
      <c r="AH12" s="169">
        <v>43357</v>
      </c>
      <c r="AI12" s="170">
        <v>1.0938973406995201E-2</v>
      </c>
      <c r="AJ12" s="172">
        <f t="shared" si="1"/>
        <v>1.6912339584340685E-13</v>
      </c>
      <c r="AK12" s="80">
        <v>0.96768681783034804</v>
      </c>
      <c r="AL12" s="161">
        <f t="shared" si="2"/>
        <v>1.9060484635069486E-8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M7</v>
      </c>
      <c r="D13" s="123"/>
      <c r="E13" s="156">
        <f>_xll.qlIMMdate(C13,,Trigger)</f>
        <v>42907</v>
      </c>
      <c r="F13" s="156">
        <f>_xll.qlIMMNextDate(E13,,Trigger)</f>
        <v>42998</v>
      </c>
      <c r="G13" s="61" t="str">
        <f t="shared" si="6"/>
        <v>GbpLibor3M</v>
      </c>
      <c r="H13" s="119" t="str">
        <f t="shared" si="7"/>
        <v>FSSM7_LCHQuote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obj_0060e#0001</v>
      </c>
      <c r="K13" s="64" t="str">
        <f t="shared" si="9"/>
        <v>obj_0060e#0001</v>
      </c>
      <c r="L13" s="48"/>
      <c r="M13" s="10" t="str">
        <f t="shared" si="3"/>
        <v>FUT</v>
      </c>
      <c r="N13" s="94" t="str">
        <f t="shared" si="4"/>
        <v>obj_00611#0001</v>
      </c>
      <c r="O13" s="94" t="str">
        <f t="shared" si="5"/>
        <v>obj_00611#0001</v>
      </c>
      <c r="P13" s="146" t="str">
        <f>IFERROR(_xll.qlRateHelperQuoteName(N13,Trigger),"--")</f>
        <v>FSSZ7_LCHQuote</v>
      </c>
      <c r="Q13" s="150" t="str">
        <f>IFERROR(_xll.qlRateHelperQuoteValue($N13,Trigger),"--")</f>
        <v>--</v>
      </c>
      <c r="R13" s="97" t="b">
        <v>0</v>
      </c>
      <c r="S13" s="94"/>
      <c r="T13" s="94">
        <v>1</v>
      </c>
      <c r="U13" s="99">
        <f>IFERROR(_xll.qlRateHelperEarliestDate(N13,Trigger),"--")</f>
        <v>43089</v>
      </c>
      <c r="V13" s="99">
        <f>IFERROR(_xll.qlRateHelperPillarDate(N13,Trigger),"--")</f>
        <v>43180</v>
      </c>
      <c r="X13" s="4" t="str">
        <f t="shared" si="0"/>
        <v>BasSw</v>
      </c>
      <c r="Y13" s="4" t="str">
        <v>obj_00455</v>
      </c>
      <c r="Z13" s="4" t="str">
        <v>obj_00488</v>
      </c>
      <c r="AA13" s="4" t="str">
        <f>IFERROR(_xll.qlRateHelperQuoteName(Y13,Trigger),"")</f>
        <v>GBP3L6L4Y_LCHQuote</v>
      </c>
      <c r="AB13" s="70">
        <f>IFERROR(_xll.qlRateHelperRate(Y13,Trigger),"")</f>
        <v>1.2600999999999999E-2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42261</v>
      </c>
      <c r="AE13" s="5">
        <f>IFERROR(_xll.qlRateHelperPillarDate(Y13,Trigger),"")</f>
        <v>43724</v>
      </c>
      <c r="AF13" s="70">
        <v>1.261335004714835E-2</v>
      </c>
      <c r="AG13" s="77">
        <v>0.95070031582157422</v>
      </c>
      <c r="AH13" s="169">
        <v>43724</v>
      </c>
      <c r="AI13" s="170">
        <v>1.2613350047015E-2</v>
      </c>
      <c r="AJ13" s="172">
        <f t="shared" si="1"/>
        <v>1.3334992832181314E-13</v>
      </c>
      <c r="AK13" s="80">
        <v>0.95070033299336099</v>
      </c>
      <c r="AL13" s="161">
        <f t="shared" si="2"/>
        <v>1.717178677029807E-8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U7</v>
      </c>
      <c r="D14" s="123"/>
      <c r="E14" s="156">
        <f>_xll.qlIMMdate(C14,,Trigger)</f>
        <v>42998</v>
      </c>
      <c r="F14" s="156">
        <f>_xll.qlIMMNextDate(E14,,Trigger)</f>
        <v>43089</v>
      </c>
      <c r="G14" s="61" t="str">
        <f t="shared" si="6"/>
        <v>GbpLibor3M</v>
      </c>
      <c r="H14" s="119" t="str">
        <f t="shared" si="7"/>
        <v>FSSU7_LCHQuote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obj_00606#0001</v>
      </c>
      <c r="K14" s="64" t="str">
        <f t="shared" si="9"/>
        <v>obj_00606#0001</v>
      </c>
      <c r="L14" s="48"/>
      <c r="M14" s="10" t="str">
        <f t="shared" si="3"/>
        <v>FUT</v>
      </c>
      <c r="N14" s="94" t="str">
        <f t="shared" si="4"/>
        <v>obj_0060b#0001</v>
      </c>
      <c r="O14" s="94" t="str">
        <f t="shared" si="5"/>
        <v>obj_0060b#0001</v>
      </c>
      <c r="P14" s="146" t="str">
        <f>IFERROR(_xll.qlRateHelperQuoteName(N14,Trigger),"--")</f>
        <v>FSSH8_LCHQuote</v>
      </c>
      <c r="Q14" s="150" t="str">
        <f>IFERROR(_xll.qlRateHelperQuoteValue($N14,Trigger),"--")</f>
        <v>--</v>
      </c>
      <c r="R14" s="97" t="b">
        <v>0</v>
      </c>
      <c r="S14" s="94"/>
      <c r="T14" s="94">
        <v>1</v>
      </c>
      <c r="U14" s="99">
        <f>IFERROR(_xll.qlRateHelperEarliestDate(N14,Trigger),"--")</f>
        <v>43180</v>
      </c>
      <c r="V14" s="99">
        <f>IFERROR(_xll.qlRateHelperPillarDate(N14,Trigger),"--")</f>
        <v>43271</v>
      </c>
      <c r="X14" s="4" t="str">
        <f t="shared" si="0"/>
        <v>BasSw</v>
      </c>
      <c r="Y14" s="4" t="str">
        <v>obj_0045f</v>
      </c>
      <c r="Z14" s="4" t="str">
        <v>obj_0048c</v>
      </c>
      <c r="AA14" s="4" t="str">
        <f>IFERROR(_xll.qlRateHelperQuoteName(Y14,Trigger),"")</f>
        <v>GBP3L6L5Y_LCHQuote</v>
      </c>
      <c r="AB14" s="70">
        <f>IFERROR(_xll.qlRateHelperRate(Y14,Trigger),"")</f>
        <v>1.39425E-2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42261</v>
      </c>
      <c r="AE14" s="5">
        <f>IFERROR(_xll.qlRateHelperPillarDate(Y14,Trigger),"")</f>
        <v>44088</v>
      </c>
      <c r="AF14" s="70">
        <v>1.3974500040466145E-2</v>
      </c>
      <c r="AG14" s="77">
        <v>0.93244538012280431</v>
      </c>
      <c r="AH14" s="169">
        <v>44088</v>
      </c>
      <c r="AI14" s="170">
        <v>1.39745000402214E-2</v>
      </c>
      <c r="AJ14" s="172">
        <f t="shared" si="1"/>
        <v>2.4474519633166381E-13</v>
      </c>
      <c r="AK14" s="80">
        <v>0.93244539743280097</v>
      </c>
      <c r="AL14" s="161">
        <f t="shared" si="2"/>
        <v>1.7309996658276816E-8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Z7</v>
      </c>
      <c r="D15" s="123"/>
      <c r="E15" s="156">
        <f>_xll.qlIMMdate(C15,,Trigger)</f>
        <v>43089</v>
      </c>
      <c r="F15" s="156">
        <f>_xll.qlIMMNextDate(E15,,Trigger)</f>
        <v>43180</v>
      </c>
      <c r="G15" s="61" t="str">
        <f t="shared" si="6"/>
        <v>GbpLibor3M</v>
      </c>
      <c r="H15" s="119" t="str">
        <f t="shared" si="7"/>
        <v>FSSZ7_LCHQuote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obj_00611#0001</v>
      </c>
      <c r="K15" s="64" t="str">
        <f t="shared" si="9"/>
        <v>obj_00611#0001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obj_00609#0001</v>
      </c>
      <c r="O15" s="94" t="str">
        <f t="shared" ref="O15:O16" si="12">IF(ISBLANK(K17),"--",K17)</f>
        <v>obj_00609#0001</v>
      </c>
      <c r="P15" s="146" t="str">
        <f>IFERROR(_xll.qlRateHelperQuoteName(N15,Trigger),"--")</f>
        <v>FSSM8_LCHQuote</v>
      </c>
      <c r="Q15" s="150" t="str">
        <f>IFERROR(_xll.qlRateHelperQuoteValue($N15,Trigger),"--")</f>
        <v>--</v>
      </c>
      <c r="R15" s="97" t="b">
        <v>0</v>
      </c>
      <c r="S15" s="94"/>
      <c r="T15" s="94">
        <v>1</v>
      </c>
      <c r="U15" s="99">
        <f>IFERROR(_xll.qlRateHelperEarliestDate(N15,Trigger),"--")</f>
        <v>43271</v>
      </c>
      <c r="V15" s="99">
        <f>IFERROR(_xll.qlRateHelperPillarDate(N15,Trigger),"--")</f>
        <v>43362</v>
      </c>
      <c r="X15" s="4" t="str">
        <f t="shared" si="0"/>
        <v>BasSw</v>
      </c>
      <c r="Y15" s="4" t="str">
        <v>obj_00484</v>
      </c>
      <c r="Z15" s="4" t="str">
        <v>obj_0046e</v>
      </c>
      <c r="AA15" s="4" t="str">
        <f>IFERROR(_xll.qlRateHelperQuoteName(Y15,Trigger),"")</f>
        <v>GBP3L6L6Y_LCHQuote</v>
      </c>
      <c r="AB15" s="70">
        <f>IFERROR(_xll.qlRateHelperRate(Y15,Trigger),"")</f>
        <v>1.503675E-2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42261</v>
      </c>
      <c r="AE15" s="5">
        <f>IFERROR(_xll.qlRateHelperPillarDate(Y15,Trigger),"")</f>
        <v>44453</v>
      </c>
      <c r="AF15" s="70">
        <v>1.5090649223736249E-2</v>
      </c>
      <c r="AG15" s="77">
        <v>0.9133632608340968</v>
      </c>
      <c r="AH15" s="169">
        <v>44453</v>
      </c>
      <c r="AI15" s="170">
        <v>1.5090649223438E-2</v>
      </c>
      <c r="AJ15" s="172">
        <f t="shared" si="1"/>
        <v>2.9824927250121647E-13</v>
      </c>
      <c r="AK15" s="80">
        <v>0.91336327766909398</v>
      </c>
      <c r="AL15" s="161">
        <f t="shared" si="2"/>
        <v>1.6834997174086652E-8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H8</v>
      </c>
      <c r="D16" s="123"/>
      <c r="E16" s="156">
        <f>_xll.qlIMMdate(C16,,Trigger)</f>
        <v>43180</v>
      </c>
      <c r="F16" s="156">
        <f>_xll.qlIMMNextDate(E16,,Trigger)</f>
        <v>43271</v>
      </c>
      <c r="G16" s="61" t="str">
        <f t="shared" si="6"/>
        <v>GbpLibor3M</v>
      </c>
      <c r="H16" s="119" t="str">
        <f t="shared" si="7"/>
        <v>FSSH8_LCHQuote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obj_0060b#0001</v>
      </c>
      <c r="K16" s="64" t="str">
        <f t="shared" si="9"/>
        <v>obj_0060b#0001</v>
      </c>
      <c r="L16" s="48"/>
      <c r="M16" s="10" t="str">
        <f t="shared" si="10"/>
        <v>FUT</v>
      </c>
      <c r="N16" s="94" t="str">
        <f t="shared" si="11"/>
        <v>obj_0060c#0001</v>
      </c>
      <c r="O16" s="94" t="str">
        <f t="shared" si="12"/>
        <v>obj_0060c#0001</v>
      </c>
      <c r="P16" s="146" t="str">
        <f>IFERROR(_xll.qlRateHelperQuoteName(N16,Trigger),"--")</f>
        <v>FSSU8_LCHQuote</v>
      </c>
      <c r="Q16" s="150" t="str">
        <f>IFERROR(_xll.qlRateHelperQuoteValue($N16,Trigger),"--")</f>
        <v>--</v>
      </c>
      <c r="R16" s="97" t="b">
        <v>0</v>
      </c>
      <c r="S16" s="94"/>
      <c r="T16" s="94">
        <v>1</v>
      </c>
      <c r="U16" s="99">
        <f>IFERROR(_xll.qlRateHelperEarliestDate(N16,Trigger),"--")</f>
        <v>43362</v>
      </c>
      <c r="V16" s="99">
        <f>IFERROR(_xll.qlRateHelperPillarDate(N16,Trigger),"--")</f>
        <v>43453</v>
      </c>
      <c r="X16" s="4" t="str">
        <f t="shared" si="0"/>
        <v>BasSw</v>
      </c>
      <c r="Y16" s="4" t="str">
        <v>obj_0044d</v>
      </c>
      <c r="Z16" s="4" t="str">
        <v>obj_0048f</v>
      </c>
      <c r="AA16" s="4" t="str">
        <f>IFERROR(_xll.qlRateHelperQuoteName(Y16,Trigger),"")</f>
        <v>GBP3L6L7Y_LCHQuote</v>
      </c>
      <c r="AB16" s="70">
        <f>IFERROR(_xll.qlRateHelperRate(Y16,Trigger),"")</f>
        <v>1.5915249999999999E-2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42261</v>
      </c>
      <c r="AE16" s="5">
        <f>IFERROR(_xll.qlRateHelperPillarDate(Y16,Trigger),"")</f>
        <v>44818</v>
      </c>
      <c r="AF16" s="70">
        <v>1.5991577619352257E-2</v>
      </c>
      <c r="AG16" s="77">
        <v>0.89402419093061336</v>
      </c>
      <c r="AH16" s="169">
        <v>44818</v>
      </c>
      <c r="AI16" s="170">
        <v>1.5991577619094501E-2</v>
      </c>
      <c r="AJ16" s="172">
        <f t="shared" si="1"/>
        <v>2.5775562240148986E-13</v>
      </c>
      <c r="AK16" s="80">
        <v>0.89402420744600097</v>
      </c>
      <c r="AL16" s="161">
        <f t="shared" si="2"/>
        <v>1.6515387613047494E-8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M8</v>
      </c>
      <c r="D17" s="123"/>
      <c r="E17" s="156">
        <f>_xll.qlIMMdate(C17,,Trigger)</f>
        <v>43271</v>
      </c>
      <c r="F17" s="156">
        <f>_xll.qlIMMNextDate(E17,,Trigger)</f>
        <v>43362</v>
      </c>
      <c r="G17" s="61" t="str">
        <f t="shared" si="6"/>
        <v>GbpLibor3M</v>
      </c>
      <c r="H17" s="119" t="str">
        <f t="shared" si="7"/>
        <v>FSSM8_LCHQuote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obj_00609#0001</v>
      </c>
      <c r="K17" s="64" t="str">
        <f t="shared" ref="K17:K25" si="13">J17</f>
        <v>obj_00609#0001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obj_00600#0001</v>
      </c>
      <c r="O17" s="94" t="str">
        <f t="shared" ref="O17:O27" si="16">IF(ISBLANK(K19),"--",K19)</f>
        <v>obj_00600#0001</v>
      </c>
      <c r="P17" s="146" t="str">
        <f>IFERROR(_xll.qlRateHelperQuoteName(N17,Trigger),"--")</f>
        <v>FSSZ8_LCHQuote</v>
      </c>
      <c r="Q17" s="150" t="str">
        <f>IFERROR(_xll.qlRateHelperQuoteValue($N17,Trigger),"--")</f>
        <v>--</v>
      </c>
      <c r="R17" s="97" t="b">
        <v>0</v>
      </c>
      <c r="S17" s="94"/>
      <c r="T17" s="94">
        <v>1</v>
      </c>
      <c r="U17" s="99">
        <f>IFERROR(_xll.qlRateHelperEarliestDate(N17,Trigger),"--")</f>
        <v>43453</v>
      </c>
      <c r="V17" s="99">
        <f>IFERROR(_xll.qlRateHelperPillarDate(N17,Trigger),"--")</f>
        <v>43544</v>
      </c>
      <c r="X17" s="4" t="str">
        <f t="shared" si="0"/>
        <v>BasSw</v>
      </c>
      <c r="Y17" s="4" t="str">
        <v>obj_00465</v>
      </c>
      <c r="Z17" s="4" t="str">
        <v>obj_0046f</v>
      </c>
      <c r="AA17" s="4" t="str">
        <f>IFERROR(_xll.qlRateHelperQuoteName(Y17,Trigger),"")</f>
        <v>GBP3L6L8Y_LCHQuote</v>
      </c>
      <c r="AB17" s="70">
        <f>IFERROR(_xll.qlRateHelperRate(Y17,Trigger),"")</f>
        <v>1.6656000000000001E-2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42261</v>
      </c>
      <c r="AE17" s="5">
        <f>IFERROR(_xll.qlRateHelperPillarDate(Y17,Trigger),"")</f>
        <v>45183</v>
      </c>
      <c r="AF17" s="70">
        <v>1.6755669195844834E-2</v>
      </c>
      <c r="AG17" s="77">
        <v>0.87447645365173143</v>
      </c>
      <c r="AH17" s="169">
        <v>45183</v>
      </c>
      <c r="AI17" s="170">
        <v>1.67556691956177E-2</v>
      </c>
      <c r="AJ17" s="172">
        <f t="shared" si="1"/>
        <v>2.2713428360354726E-13</v>
      </c>
      <c r="AK17" s="80">
        <v>0.87447646979538196</v>
      </c>
      <c r="AL17" s="161">
        <f t="shared" si="2"/>
        <v>1.6143650527489228E-8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U8</v>
      </c>
      <c r="D18" s="123"/>
      <c r="E18" s="156">
        <f>_xll.qlIMMdate(C18,,Trigger)</f>
        <v>43362</v>
      </c>
      <c r="F18" s="156">
        <f>_xll.qlIMMNextDate(E18,,Trigger)</f>
        <v>43453</v>
      </c>
      <c r="G18" s="61" t="str">
        <f t="shared" si="6"/>
        <v>GbpLibor3M</v>
      </c>
      <c r="H18" s="119" t="str">
        <f t="shared" si="7"/>
        <v>FSSU8_LCHQuote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obj_0060c#0001</v>
      </c>
      <c r="K18" s="64" t="str">
        <f t="shared" si="13"/>
        <v>obj_0060c#0001</v>
      </c>
      <c r="L18" s="48"/>
      <c r="M18" s="10" t="str">
        <f t="shared" si="14"/>
        <v>FUT</v>
      </c>
      <c r="N18" s="94" t="str">
        <f t="shared" si="15"/>
        <v>obj_00603#0001</v>
      </c>
      <c r="O18" s="94" t="str">
        <f t="shared" si="16"/>
        <v>obj_00603#0001</v>
      </c>
      <c r="P18" s="146" t="str">
        <f>IFERROR(_xll.qlRateHelperQuoteName(N18,Trigger),"--")</f>
        <v>FSSH9_LCHQuote</v>
      </c>
      <c r="Q18" s="150" t="str">
        <f>IFERROR(_xll.qlRateHelperQuoteValue($N18,Trigger),"--")</f>
        <v>--</v>
      </c>
      <c r="R18" s="97" t="b">
        <v>0</v>
      </c>
      <c r="S18" s="94"/>
      <c r="T18" s="94">
        <v>1</v>
      </c>
      <c r="U18" s="99">
        <f>IFERROR(_xll.qlRateHelperEarliestDate(N18,Trigger),"--")</f>
        <v>43544</v>
      </c>
      <c r="V18" s="99">
        <f>IFERROR(_xll.qlRateHelperPillarDate(N18,Trigger),"--")</f>
        <v>43635</v>
      </c>
      <c r="X18" s="4" t="str">
        <f t="shared" si="0"/>
        <v>BasSw</v>
      </c>
      <c r="Y18" s="4" t="str">
        <v>obj_0045d</v>
      </c>
      <c r="Z18" s="4" t="str">
        <v>obj_0044b</v>
      </c>
      <c r="AA18" s="4" t="str">
        <f>IFERROR(_xll.qlRateHelperQuoteName(Y18,Trigger),"")</f>
        <v>GBP3L6L9Y_LCHQuote</v>
      </c>
      <c r="AB18" s="70">
        <f>IFERROR(_xll.qlRateHelperRate(Y18,Trigger),"")</f>
        <v>1.7294500000000001E-2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42261</v>
      </c>
      <c r="AE18" s="5">
        <f>IFERROR(_xll.qlRateHelperPillarDate(Y18,Trigger),"")</f>
        <v>45551</v>
      </c>
      <c r="AF18" s="70">
        <v>1.7418190757067211E-2</v>
      </c>
      <c r="AG18" s="77">
        <v>0.8547091650187284</v>
      </c>
      <c r="AH18" s="169">
        <v>45551</v>
      </c>
      <c r="AI18" s="170">
        <v>1.74181907568643E-2</v>
      </c>
      <c r="AJ18" s="172">
        <f t="shared" si="1"/>
        <v>2.0291060498500713E-13</v>
      </c>
      <c r="AK18" s="80">
        <v>0.85470918080298597</v>
      </c>
      <c r="AL18" s="161">
        <f t="shared" si="2"/>
        <v>1.578425756765256E-8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Z8</v>
      </c>
      <c r="D19" s="123"/>
      <c r="E19" s="156">
        <f>_xll.qlIMMdate(C19,,Trigger)</f>
        <v>43453</v>
      </c>
      <c r="F19" s="156">
        <f>_xll.qlIMMNextDate(E19,,Trigger)</f>
        <v>43544</v>
      </c>
      <c r="G19" s="61" t="str">
        <f t="shared" si="6"/>
        <v>GbpLibor3M</v>
      </c>
      <c r="H19" s="119" t="str">
        <f t="shared" si="7"/>
        <v>FSSZ8_LCHQuote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obj_00600#0001</v>
      </c>
      <c r="K19" s="64" t="str">
        <f t="shared" si="13"/>
        <v>obj_00600#0001</v>
      </c>
      <c r="L19" s="48"/>
      <c r="M19" s="10" t="str">
        <f t="shared" si="14"/>
        <v>FUT</v>
      </c>
      <c r="N19" s="94" t="str">
        <f t="shared" si="15"/>
        <v>obj_00601#0001</v>
      </c>
      <c r="O19" s="94" t="str">
        <f t="shared" si="16"/>
        <v>obj_00601#0001</v>
      </c>
      <c r="P19" s="146" t="str">
        <f>IFERROR(_xll.qlRateHelperQuoteName(N19,Trigger),"--")</f>
        <v>FSSM9_LCHQuote</v>
      </c>
      <c r="Q19" s="150" t="str">
        <f>IFERROR(_xll.qlRateHelperQuoteValue($N19,Trigger),"--")</f>
        <v>--</v>
      </c>
      <c r="R19" s="97" t="b">
        <v>0</v>
      </c>
      <c r="S19" s="94"/>
      <c r="T19" s="94">
        <v>1</v>
      </c>
      <c r="U19" s="99">
        <f>IFERROR(_xll.qlRateHelperEarliestDate(N19,Trigger),"--")</f>
        <v>43635</v>
      </c>
      <c r="V19" s="99">
        <f>IFERROR(_xll.qlRateHelperPillarDate(N19,Trigger),"--")</f>
        <v>43726</v>
      </c>
      <c r="X19" s="4" t="str">
        <f t="shared" si="0"/>
        <v>BasSw</v>
      </c>
      <c r="Y19" s="4" t="str">
        <v>obj_0048b</v>
      </c>
      <c r="Z19" s="4" t="str">
        <v>obj_00466</v>
      </c>
      <c r="AA19" s="4" t="str">
        <f>IFERROR(_xll.qlRateHelperQuoteName(Y19,Trigger),"")</f>
        <v>GBP3L6L10Y_LCHQuote</v>
      </c>
      <c r="AB19" s="70">
        <f>IFERROR(_xll.qlRateHelperRate(Y19,Trigger),"")</f>
        <v>1.783525E-2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42261</v>
      </c>
      <c r="AE19" s="5">
        <f>IFERROR(_xll.qlRateHelperPillarDate(Y19,Trigger),"")</f>
        <v>45915</v>
      </c>
      <c r="AF19" s="70">
        <v>1.7982486727561059E-2</v>
      </c>
      <c r="AG19" s="77">
        <v>0.83526036145398963</v>
      </c>
      <c r="AH19" s="169">
        <v>45915</v>
      </c>
      <c r="AI19" s="170">
        <v>1.7982486727313601E-2</v>
      </c>
      <c r="AJ19" s="172">
        <f t="shared" si="1"/>
        <v>2.4745830384809153E-13</v>
      </c>
      <c r="AK19" s="80">
        <v>0.835260376878046</v>
      </c>
      <c r="AL19" s="161">
        <f t="shared" si="2"/>
        <v>1.5424056365453964E-8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H9</v>
      </c>
      <c r="D20" s="123"/>
      <c r="E20" s="156">
        <f>_xll.qlIMMdate(C20,,Trigger)</f>
        <v>43544</v>
      </c>
      <c r="F20" s="156">
        <f>_xll.qlIMMNextDate(E20,,Trigger)</f>
        <v>43635</v>
      </c>
      <c r="G20" s="61" t="str">
        <f t="shared" si="6"/>
        <v>GbpLibor3M</v>
      </c>
      <c r="H20" s="119" t="str">
        <f t="shared" si="7"/>
        <v>FSSH9_LCHQuote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obj_00603#0001</v>
      </c>
      <c r="K20" s="64" t="str">
        <f t="shared" si="13"/>
        <v>obj_00603#0001</v>
      </c>
      <c r="L20" s="48"/>
      <c r="M20" s="10" t="str">
        <f t="shared" si="14"/>
        <v>FUT</v>
      </c>
      <c r="N20" s="94" t="str">
        <f t="shared" si="15"/>
        <v>obj_00607#0001</v>
      </c>
      <c r="O20" s="94" t="str">
        <f t="shared" si="16"/>
        <v>obj_00607#0001</v>
      </c>
      <c r="P20" s="146" t="str">
        <f>IFERROR(_xll.qlRateHelperQuoteName(N20,Trigger),"--")</f>
        <v>FSSU9_LCHQuote</v>
      </c>
      <c r="Q20" s="150" t="str">
        <f>IFERROR(_xll.qlRateHelperQuoteValue($N20,Trigger),"--")</f>
        <v>--</v>
      </c>
      <c r="R20" s="97" t="b">
        <v>0</v>
      </c>
      <c r="S20" s="94"/>
      <c r="T20" s="94">
        <v>1</v>
      </c>
      <c r="U20" s="99">
        <f>IFERROR(_xll.qlRateHelperEarliestDate(N20,Trigger),"--")</f>
        <v>43726</v>
      </c>
      <c r="V20" s="99">
        <f>IFERROR(_xll.qlRateHelperPillarDate(N20,Trigger),"--")</f>
        <v>43817</v>
      </c>
      <c r="X20" s="4" t="str">
        <f t="shared" si="0"/>
        <v>BasSw</v>
      </c>
      <c r="Y20" s="4" t="str">
        <v>obj_00473</v>
      </c>
      <c r="Z20" s="4" t="str">
        <v>obj_00458</v>
      </c>
      <c r="AA20" s="4" t="str">
        <f>IFERROR(_xll.qlRateHelperQuoteName(Y20,Trigger),"")</f>
        <v>GBP3L6L12Y_LCHQuote</v>
      </c>
      <c r="AB20" s="70">
        <f>IFERROR(_xll.qlRateHelperRate(Y20,Trigger),"")</f>
        <v>1.8789E-2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42261</v>
      </c>
      <c r="AE20" s="5">
        <f>IFERROR(_xll.qlRateHelperPillarDate(Y20,Trigger),"")</f>
        <v>46644</v>
      </c>
      <c r="AF20" s="70">
        <v>1.8990156942258137E-2</v>
      </c>
      <c r="AG20" s="77">
        <v>0.79610671585945214</v>
      </c>
      <c r="AH20" s="169">
        <v>46644</v>
      </c>
      <c r="AI20" s="170">
        <v>1.89901569418362E-2</v>
      </c>
      <c r="AJ20" s="172">
        <f t="shared" si="1"/>
        <v>4.2193679106183879E-13</v>
      </c>
      <c r="AK20" s="80">
        <v>0.79610673056008996</v>
      </c>
      <c r="AL20" s="161">
        <f t="shared" si="2"/>
        <v>1.4700637818165774E-8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M9</v>
      </c>
      <c r="D21" s="123"/>
      <c r="E21" s="156">
        <f>_xll.qlIMMdate(C21,,Trigger)</f>
        <v>43635</v>
      </c>
      <c r="F21" s="156">
        <f>_xll.qlIMMNextDate(E21,,Trigger)</f>
        <v>43726</v>
      </c>
      <c r="G21" s="61" t="str">
        <f t="shared" si="6"/>
        <v>GbpLibor3M</v>
      </c>
      <c r="H21" s="119" t="str">
        <f t="shared" si="7"/>
        <v>FSSM9_LCHQuote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obj_00601#0001</v>
      </c>
      <c r="K21" s="64" t="str">
        <f t="shared" si="13"/>
        <v>obj_00601#0001</v>
      </c>
      <c r="L21" s="48"/>
      <c r="M21" s="10" t="str">
        <f t="shared" si="14"/>
        <v>FUT</v>
      </c>
      <c r="N21" s="94" t="str">
        <f t="shared" si="15"/>
        <v>obj_0060d#0001</v>
      </c>
      <c r="O21" s="94" t="str">
        <f t="shared" si="16"/>
        <v>obj_0060d#0001</v>
      </c>
      <c r="P21" s="146" t="str">
        <f>IFERROR(_xll.qlRateHelperQuoteName(N21,Trigger),"--")</f>
        <v>FSSZ9_LCHQuote</v>
      </c>
      <c r="Q21" s="150" t="str">
        <f>IFERROR(_xll.qlRateHelperQuoteValue($N21,Trigger),"--")</f>
        <v>--</v>
      </c>
      <c r="R21" s="97" t="b">
        <v>0</v>
      </c>
      <c r="S21" s="94"/>
      <c r="T21" s="94">
        <v>1</v>
      </c>
      <c r="U21" s="99">
        <f>IFERROR(_xll.qlRateHelperEarliestDate(N21,Trigger),"--")</f>
        <v>43817</v>
      </c>
      <c r="V21" s="99">
        <f>IFERROR(_xll.qlRateHelperPillarDate(N21,Trigger),"--")</f>
        <v>43908</v>
      </c>
      <c r="X21" s="4" t="str">
        <f t="shared" si="0"/>
        <v>BasSw</v>
      </c>
      <c r="Y21" s="4" t="str">
        <v>obj_00447</v>
      </c>
      <c r="Z21" s="4" t="str">
        <v>obj_00485</v>
      </c>
      <c r="AA21" s="4" t="str">
        <f>IFERROR(_xll.qlRateHelperQuoteName(Y21,Trigger),"")</f>
        <v>GBP3L6L15Y_LCHQuote</v>
      </c>
      <c r="AB21" s="70">
        <f>IFERROR(_xll.qlRateHelperRate(Y21,Trigger),"")</f>
        <v>1.9813750000000001E-2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42261</v>
      </c>
      <c r="AE21" s="5">
        <f>IFERROR(_xll.qlRateHelperPillarDate(Y21,Trigger),"")</f>
        <v>47742</v>
      </c>
      <c r="AF21" s="70">
        <v>2.0087940685488689E-2</v>
      </c>
      <c r="AG21" s="77">
        <v>0.73963188634880794</v>
      </c>
      <c r="AH21" s="169">
        <v>47742</v>
      </c>
      <c r="AI21" s="170">
        <v>2.0087940685150098E-2</v>
      </c>
      <c r="AJ21" s="172">
        <f t="shared" si="1"/>
        <v>3.3859026693505712E-13</v>
      </c>
      <c r="AK21" s="80">
        <v>0.73963190000495105</v>
      </c>
      <c r="AL21" s="161">
        <f t="shared" si="2"/>
        <v>1.3656143105222895E-8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U9</v>
      </c>
      <c r="D22" s="123"/>
      <c r="E22" s="156">
        <f>_xll.qlIMMdate(C22,,Trigger)</f>
        <v>43726</v>
      </c>
      <c r="F22" s="156">
        <f>_xll.qlIMMNextDate(E22,,Trigger)</f>
        <v>43817</v>
      </c>
      <c r="G22" s="61" t="str">
        <f t="shared" si="6"/>
        <v>GbpLibor3M</v>
      </c>
      <c r="H22" s="119" t="str">
        <f t="shared" si="7"/>
        <v>FSSU9_LCHQuote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obj_00607#0001</v>
      </c>
      <c r="K22" s="64" t="str">
        <f t="shared" si="13"/>
        <v>obj_00607#0001</v>
      </c>
      <c r="L22" s="48"/>
      <c r="M22" s="10" t="str">
        <f t="shared" si="14"/>
        <v>FUT</v>
      </c>
      <c r="N22" s="94" t="str">
        <f t="shared" si="15"/>
        <v>obj_0060a#0001</v>
      </c>
      <c r="O22" s="94" t="str">
        <f t="shared" si="16"/>
        <v>obj_0060a#0001</v>
      </c>
      <c r="P22" s="146" t="str">
        <f>IFERROR(_xll.qlRateHelperQuoteName(N22,Trigger),"--")</f>
        <v>FSSH0_LCHQuote</v>
      </c>
      <c r="Q22" s="150" t="str">
        <f>IFERROR(_xll.qlRateHelperQuoteValue($N22,Trigger),"--")</f>
        <v>--</v>
      </c>
      <c r="R22" s="97" t="b">
        <v>0</v>
      </c>
      <c r="S22" s="94"/>
      <c r="T22" s="94">
        <v>1</v>
      </c>
      <c r="U22" s="99">
        <f>IFERROR(_xll.qlRateHelperEarliestDate(N22,Trigger),"--")</f>
        <v>43908</v>
      </c>
      <c r="V22" s="99">
        <f>IFERROR(_xll.qlRateHelperPillarDate(N22,Trigger),"--")</f>
        <v>43999</v>
      </c>
      <c r="X22" s="4" t="str">
        <f t="shared" si="0"/>
        <v>BasSw</v>
      </c>
      <c r="Y22" s="4" t="str">
        <v>obj_0046c</v>
      </c>
      <c r="Z22" s="4" t="str">
        <v>obj_00446</v>
      </c>
      <c r="AA22" s="4" t="str">
        <f>IFERROR(_xll.qlRateHelperQuoteName(Y22,Trigger),"")</f>
        <v>GBP3L6L20Y_LCHQuote</v>
      </c>
      <c r="AB22" s="70">
        <f>IFERROR(_xll.qlRateHelperRate(Y22,Trigger),"")</f>
        <v>2.0643499999999999E-2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42261</v>
      </c>
      <c r="AE22" s="5">
        <f>IFERROR(_xll.qlRateHelperPillarDate(Y22,Trigger),"")</f>
        <v>49566</v>
      </c>
      <c r="AF22" s="70">
        <v>2.0971523310918269E-2</v>
      </c>
      <c r="AG22" s="77">
        <v>0.65736239798436369</v>
      </c>
      <c r="AH22" s="169">
        <v>49566</v>
      </c>
      <c r="AI22" s="170">
        <v>2.0971523310663698E-2</v>
      </c>
      <c r="AJ22" s="172">
        <f t="shared" si="1"/>
        <v>2.5457067009959644E-13</v>
      </c>
      <c r="AK22" s="80">
        <v>0.65736241012310503</v>
      </c>
      <c r="AL22" s="161">
        <f t="shared" si="2"/>
        <v>1.2138741345424364E-8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Z9</v>
      </c>
      <c r="D23" s="123"/>
      <c r="E23" s="156">
        <f>_xll.qlIMMdate(C23,,Trigger)</f>
        <v>43817</v>
      </c>
      <c r="F23" s="156">
        <f>_xll.qlIMMNextDate(E23,,Trigger)</f>
        <v>43908</v>
      </c>
      <c r="G23" s="61" t="str">
        <f t="shared" si="6"/>
        <v>GbpLibor3M</v>
      </c>
      <c r="H23" s="119" t="str">
        <f t="shared" si="7"/>
        <v>FSSZ9_LCHQuote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obj_0060d#0001</v>
      </c>
      <c r="K23" s="64" t="str">
        <f t="shared" si="13"/>
        <v>obj_0060d#0001</v>
      </c>
      <c r="L23" s="48"/>
      <c r="M23" s="10" t="str">
        <f t="shared" si="14"/>
        <v>FUT</v>
      </c>
      <c r="N23" s="94" t="str">
        <f t="shared" si="15"/>
        <v>obj_00604#0001</v>
      </c>
      <c r="O23" s="94" t="str">
        <f t="shared" si="16"/>
        <v>obj_00604#0001</v>
      </c>
      <c r="P23" s="146" t="str">
        <f>IFERROR(_xll.qlRateHelperQuoteName(N23,Trigger),"--")</f>
        <v>FSSM0_LCHQuote</v>
      </c>
      <c r="Q23" s="150" t="str">
        <f>IFERROR(_xll.qlRateHelperQuoteValue($N23,Trigger),"--")</f>
        <v>--</v>
      </c>
      <c r="R23" s="97" t="b">
        <v>0</v>
      </c>
      <c r="S23" s="94"/>
      <c r="T23" s="94">
        <v>1</v>
      </c>
      <c r="U23" s="99">
        <f>IFERROR(_xll.qlRateHelperEarliestDate(N23,Trigger),"--")</f>
        <v>43999</v>
      </c>
      <c r="V23" s="99">
        <f>IFERROR(_xll.qlRateHelperPillarDate(N23,Trigger),"--")</f>
        <v>44090</v>
      </c>
      <c r="X23" s="4" t="str">
        <f t="shared" si="0"/>
        <v>BasSw</v>
      </c>
      <c r="Y23" s="4" t="str">
        <v>obj_00456</v>
      </c>
      <c r="Z23" s="4" t="str">
        <v>obj_00478</v>
      </c>
      <c r="AA23" s="4" t="str">
        <f>IFERROR(_xll.qlRateHelperQuoteName(Y23,Trigger),"")</f>
        <v>GBP3L6L25Y_LCHQuote</v>
      </c>
      <c r="AB23" s="70">
        <f>IFERROR(_xll.qlRateHelperRate(Y23,Trigger),"")</f>
        <v>2.078375E-2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42261</v>
      </c>
      <c r="AE23" s="5">
        <f>IFERROR(_xll.qlRateHelperPillarDate(Y23,Trigger),"")</f>
        <v>51393</v>
      </c>
      <c r="AF23" s="70">
        <v>2.1059583429595265E-2</v>
      </c>
      <c r="AG23" s="77">
        <v>0.59059080190206759</v>
      </c>
      <c r="AH23" s="169">
        <v>51393</v>
      </c>
      <c r="AI23" s="170">
        <v>2.1059583429391598E-2</v>
      </c>
      <c r="AJ23" s="172">
        <f t="shared" si="1"/>
        <v>2.0366694442053301E-13</v>
      </c>
      <c r="AK23" s="80">
        <v>0.590590812807818</v>
      </c>
      <c r="AL23" s="161">
        <f t="shared" si="2"/>
        <v>1.090575041384767E-8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H0</v>
      </c>
      <c r="D24" s="123"/>
      <c r="E24" s="156">
        <f>_xll.qlIMMdate(C24,,Trigger)</f>
        <v>43908</v>
      </c>
      <c r="F24" s="156">
        <f>_xll.qlIMMNextDate(E24,,Trigger)</f>
        <v>43999</v>
      </c>
      <c r="G24" s="61" t="str">
        <f t="shared" si="6"/>
        <v>GbpLibor3M</v>
      </c>
      <c r="H24" s="119" t="str">
        <f t="shared" si="7"/>
        <v>FSSH0_LCHQuote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obj_0060a#0001</v>
      </c>
      <c r="K24" s="64" t="str">
        <f t="shared" si="13"/>
        <v>obj_0060a#0001</v>
      </c>
      <c r="L24" s="48"/>
      <c r="M24" s="10" t="str">
        <f t="shared" si="14"/>
        <v>FUT</v>
      </c>
      <c r="N24" s="94" t="str">
        <f t="shared" si="15"/>
        <v>obj_00610#0001</v>
      </c>
      <c r="O24" s="94" t="str">
        <f t="shared" si="16"/>
        <v>obj_00610#0001</v>
      </c>
      <c r="P24" s="146" t="str">
        <f>IFERROR(_xll.qlRateHelperQuoteName(N24,Trigger),"--")</f>
        <v>FSSU0_LCHQuote</v>
      </c>
      <c r="Q24" s="150" t="str">
        <f>IFERROR(_xll.qlRateHelperQuoteValue($N24,Trigger),"--")</f>
        <v>--</v>
      </c>
      <c r="R24" s="97" t="b">
        <v>0</v>
      </c>
      <c r="S24" s="94"/>
      <c r="T24" s="94">
        <v>1</v>
      </c>
      <c r="U24" s="99">
        <f>IFERROR(_xll.qlRateHelperEarliestDate(N24,Trigger),"--")</f>
        <v>44090</v>
      </c>
      <c r="V24" s="99">
        <f>IFERROR(_xll.qlRateHelperPillarDate(N24,Trigger),"--")</f>
        <v>44181</v>
      </c>
      <c r="X24" s="4" t="str">
        <f t="shared" si="0"/>
        <v>BasSw</v>
      </c>
      <c r="Y24" s="4" t="str">
        <v>obj_00472</v>
      </c>
      <c r="Z24" s="4" t="str">
        <v>obj_00462</v>
      </c>
      <c r="AA24" s="4" t="str">
        <f>IFERROR(_xll.qlRateHelperQuoteName(Y24,Trigger),"")</f>
        <v>GBP3L6L30Y_LCHQuote</v>
      </c>
      <c r="AB24" s="70">
        <f>IFERROR(_xll.qlRateHelperRate(Y24,Trigger),"")</f>
        <v>2.0813999999999999E-2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42261</v>
      </c>
      <c r="AE24" s="5">
        <f>IFERROR(_xll.qlRateHelperPillarDate(Y24,Trigger),"")</f>
        <v>53219</v>
      </c>
      <c r="AF24" s="70">
        <v>2.1035592687639017E-2</v>
      </c>
      <c r="AG24" s="77">
        <v>0.53193307035435211</v>
      </c>
      <c r="AH24" s="169">
        <v>53219</v>
      </c>
      <c r="AI24" s="170">
        <v>2.10355926874694E-2</v>
      </c>
      <c r="AJ24" s="172">
        <f t="shared" si="1"/>
        <v>1.6961779203406024E-13</v>
      </c>
      <c r="AK24" s="80">
        <v>0.53193308017661001</v>
      </c>
      <c r="AL24" s="161">
        <f t="shared" si="2"/>
        <v>9.8222578959195062E-9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M0</v>
      </c>
      <c r="D25" s="123"/>
      <c r="E25" s="156">
        <f>_xll.qlIMMdate(C25,,Trigger)</f>
        <v>43999</v>
      </c>
      <c r="F25" s="156">
        <f>_xll.qlIMMNextDate(E25,,Trigger)</f>
        <v>44090</v>
      </c>
      <c r="G25" s="61" t="str">
        <f t="shared" si="6"/>
        <v>GbpLibor3M</v>
      </c>
      <c r="H25" s="119" t="str">
        <f t="shared" si="7"/>
        <v>FSSM0_LCHQuote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obj_00604#0001</v>
      </c>
      <c r="K25" s="64" t="str">
        <f t="shared" si="13"/>
        <v>obj_00604#0001</v>
      </c>
      <c r="L25" s="48"/>
      <c r="M25" s="10" t="str">
        <f t="shared" si="14"/>
        <v>FUT</v>
      </c>
      <c r="N25" s="94" t="str">
        <f t="shared" si="15"/>
        <v>obj_00612#0001</v>
      </c>
      <c r="O25" s="94" t="str">
        <f t="shared" si="16"/>
        <v>obj_00612#0001</v>
      </c>
      <c r="P25" s="146" t="str">
        <f>IFERROR(_xll.qlRateHelperQuoteName(N25,Trigger),"--")</f>
        <v>FSSZ0_LCHQuote</v>
      </c>
      <c r="Q25" s="150" t="str">
        <f>IFERROR(_xll.qlRateHelperQuoteValue($N25,Trigger),"--")</f>
        <v>--</v>
      </c>
      <c r="R25" s="97" t="b">
        <v>0</v>
      </c>
      <c r="S25" s="94"/>
      <c r="T25" s="94">
        <v>1</v>
      </c>
      <c r="U25" s="99">
        <f>IFERROR(_xll.qlRateHelperEarliestDate(N25,Trigger),"--")</f>
        <v>44181</v>
      </c>
      <c r="V25" s="99">
        <f>IFERROR(_xll.qlRateHelperPillarDate(N25,Trigger),"--")</f>
        <v>44272</v>
      </c>
      <c r="X25" s="4" t="str">
        <f t="shared" si="0"/>
        <v>BasSw</v>
      </c>
      <c r="Y25" s="4" t="str">
        <v>obj_00479</v>
      </c>
      <c r="Z25" s="4" t="str">
        <v>obj_0048e</v>
      </c>
      <c r="AA25" s="4" t="str">
        <f>IFERROR(_xll.qlRateHelperQuoteName(Y25,Trigger),"")</f>
        <v>GBP3L6L40Y_LCHQuote</v>
      </c>
      <c r="AB25" s="70">
        <f>IFERROR(_xll.qlRateHelperRate(Y25,Trigger),"")</f>
        <v>2.0462999999999999E-2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42261</v>
      </c>
      <c r="AE25" s="5">
        <f>IFERROR(_xll.qlRateHelperPillarDate(Y25,Trigger),"")</f>
        <v>56871</v>
      </c>
      <c r="AF25" s="70">
        <v>2.0464550570275256E-2</v>
      </c>
      <c r="AG25" s="77">
        <v>0.44103998416532841</v>
      </c>
      <c r="AH25" s="169">
        <v>56871</v>
      </c>
      <c r="AI25" s="170">
        <v>2.0464550570148801E-2</v>
      </c>
      <c r="AJ25" s="172">
        <f t="shared" si="1"/>
        <v>1.2645440250480533E-13</v>
      </c>
      <c r="AK25" s="80">
        <v>0.44103999230928198</v>
      </c>
      <c r="AL25" s="161">
        <f t="shared" si="2"/>
        <v>8.1439535670746466E-9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U0</v>
      </c>
      <c r="D26" s="123"/>
      <c r="E26" s="156">
        <f>_xll.qlIMMdate(C26,,Trigger)</f>
        <v>44090</v>
      </c>
      <c r="F26" s="156">
        <f>_xll.qlIMMNextDate(E26,,Trigger)</f>
        <v>44181</v>
      </c>
      <c r="G26" s="61" t="str">
        <f t="shared" si="6"/>
        <v>GbpLibor3M</v>
      </c>
      <c r="H26" s="119" t="str">
        <f t="shared" si="7"/>
        <v>FSSU0_LCHQuote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obj_00610#0001</v>
      </c>
      <c r="K26" s="64" t="str">
        <f t="shared" ref="K26:K29" si="17">J26</f>
        <v>obj_00610#0001</v>
      </c>
      <c r="L26" s="48"/>
      <c r="M26" s="10" t="str">
        <f t="shared" si="14"/>
        <v>FUT</v>
      </c>
      <c r="N26" s="94" t="str">
        <f t="shared" si="15"/>
        <v>obj_00614#0001</v>
      </c>
      <c r="O26" s="94" t="str">
        <f t="shared" si="16"/>
        <v>obj_00614#0001</v>
      </c>
      <c r="P26" s="146" t="str">
        <f>IFERROR(_xll.qlRateHelperQuoteName(N26,Trigger),"--")</f>
        <v>FSSH1_LCHQuote</v>
      </c>
      <c r="Q26" s="150" t="str">
        <f>IFERROR(_xll.qlRateHelperQuoteValue($N26,Trigger),"--")</f>
        <v>--</v>
      </c>
      <c r="R26" s="97" t="b">
        <v>0</v>
      </c>
      <c r="S26" s="94"/>
      <c r="T26" s="94">
        <v>1</v>
      </c>
      <c r="U26" s="99">
        <f>IFERROR(_xll.qlRateHelperEarliestDate(N26,Trigger),"--")</f>
        <v>44272</v>
      </c>
      <c r="V26" s="99">
        <f>IFERROR(_xll.qlRateHelperPillarDate(N26,Trigger),"--")</f>
        <v>44363</v>
      </c>
      <c r="X26" s="4" t="str">
        <f t="shared" si="0"/>
        <v>BasSw</v>
      </c>
      <c r="Y26" s="4" t="str">
        <v>obj_00470</v>
      </c>
      <c r="Z26" s="4" t="str">
        <v>obj_00483</v>
      </c>
      <c r="AA26" s="4" t="str">
        <f>IFERROR(_xll.qlRateHelperQuoteName(Y26,Trigger),"")</f>
        <v>GBP3L6L50Y_LCHQuote</v>
      </c>
      <c r="AB26" s="70">
        <f>IFERROR(_xll.qlRateHelperRate(Y26,Trigger),"")</f>
        <v>2.0135750000000001E-2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42261</v>
      </c>
      <c r="AE26" s="5">
        <f>IFERROR(_xll.qlRateHelperPillarDate(Y26,Trigger),"")</f>
        <v>60524</v>
      </c>
      <c r="AF26" s="70">
        <v>1.9943535410877858E-2</v>
      </c>
      <c r="AG26" s="77">
        <v>0.36872340033132367</v>
      </c>
      <c r="AH26" s="169">
        <v>60524</v>
      </c>
      <c r="AI26" s="170">
        <v>1.9943535411009801E-2</v>
      </c>
      <c r="AJ26" s="172">
        <f t="shared" si="1"/>
        <v>-1.3194306758279595E-13</v>
      </c>
      <c r="AK26" s="80">
        <v>0.368723407140574</v>
      </c>
      <c r="AL26" s="161">
        <f t="shared" si="2"/>
        <v>6.8092503302530361E-9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Z0</v>
      </c>
      <c r="D27" s="123"/>
      <c r="E27" s="156">
        <f>_xll.qlIMMdate(C27,,Trigger)</f>
        <v>44181</v>
      </c>
      <c r="F27" s="156">
        <f>_xll.qlIMMNextDate(E27,,Trigger)</f>
        <v>44272</v>
      </c>
      <c r="G27" s="61" t="str">
        <f t="shared" si="6"/>
        <v>GbpLibor3M</v>
      </c>
      <c r="H27" s="119" t="str">
        <f t="shared" si="7"/>
        <v>FSSZ0_LCHQuote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obj_00612#0001</v>
      </c>
      <c r="K27" s="64" t="str">
        <f t="shared" si="17"/>
        <v>obj_00612#0001</v>
      </c>
      <c r="L27" s="48"/>
      <c r="M27" s="10" t="str">
        <f t="shared" si="14"/>
        <v>FUT</v>
      </c>
      <c r="N27" s="94" t="str">
        <f t="shared" si="15"/>
        <v>obj_00613#0001</v>
      </c>
      <c r="O27" s="94" t="str">
        <f t="shared" si="16"/>
        <v>obj_00613#0001</v>
      </c>
      <c r="P27" s="146" t="str">
        <f>IFERROR(_xll.qlRateHelperQuoteName(N27,Trigger),"--")</f>
        <v>FSSM1_LCHQuote</v>
      </c>
      <c r="Q27" s="150" t="str">
        <f>IFERROR(_xll.qlRateHelperQuoteValue($N27,Trigger),"--")</f>
        <v>--</v>
      </c>
      <c r="R27" s="97" t="b">
        <v>0</v>
      </c>
      <c r="S27" s="94"/>
      <c r="T27" s="94">
        <v>1</v>
      </c>
      <c r="U27" s="99">
        <f>IFERROR(_xll.qlRateHelperEarliestDate(N27,Trigger),"--")</f>
        <v>44363</v>
      </c>
      <c r="V27" s="99">
        <f>IFERROR(_xll.qlRateHelperPillarDate(N27,Trigger),"--")</f>
        <v>44454</v>
      </c>
      <c r="X27" s="4" t="str">
        <f t="shared" si="0"/>
        <v>BasSw</v>
      </c>
      <c r="Y27" s="4" t="str">
        <v>obj_0045a</v>
      </c>
      <c r="Z27" s="4" t="str">
        <v>obj_00452</v>
      </c>
      <c r="AA27" s="4" t="str">
        <f>IFERROR(_xll.qlRateHelperQuoteName(Y27,Trigger),"")</f>
        <v>GBP3L6L60Y_LCHQuote</v>
      </c>
      <c r="AB27" s="70">
        <f>IFERROR(_xll.qlRateHelperRate(Y27,Trigger),"")</f>
        <v>2.01005E-2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42261</v>
      </c>
      <c r="AE27" s="5">
        <f>IFERROR(_xll.qlRateHelperPillarDate(Y27,Trigger),"")</f>
        <v>64178</v>
      </c>
      <c r="AF27" s="70">
        <v>1.9899843900819773E-2</v>
      </c>
      <c r="AG27" s="77">
        <v>0.30270820671722543</v>
      </c>
      <c r="AH27" s="169">
        <v>64178</v>
      </c>
      <c r="AI27" s="170">
        <v>1.9899843901461999E-2</v>
      </c>
      <c r="AJ27" s="172">
        <f t="shared" si="1"/>
        <v>-6.4222585582918157E-13</v>
      </c>
      <c r="AK27" s="80">
        <v>0.30270821230651301</v>
      </c>
      <c r="AL27" s="161">
        <f t="shared" si="2"/>
        <v>5.5892875883145621E-9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H1</v>
      </c>
      <c r="D28" s="123"/>
      <c r="E28" s="156">
        <f>_xll.qlIMMdate(C28,,Trigger)</f>
        <v>44272</v>
      </c>
      <c r="F28" s="156">
        <f>_xll.qlIMMNextDate(E28,,Trigger)</f>
        <v>44363</v>
      </c>
      <c r="G28" s="61" t="str">
        <f t="shared" si="6"/>
        <v>GbpLibor3M</v>
      </c>
      <c r="H28" s="119" t="str">
        <f t="shared" si="7"/>
        <v>FSSH1_LCHQuote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obj_00614#0001</v>
      </c>
      <c r="K28" s="64" t="str">
        <f t="shared" si="17"/>
        <v>obj_00614#0001</v>
      </c>
      <c r="L28" s="48"/>
      <c r="M28" s="135" t="str">
        <f t="shared" ref="M28:M65" si="18">A32</f>
        <v>BasSw</v>
      </c>
      <c r="N28" s="136" t="str">
        <f t="shared" ref="N28:N65" si="19">IF(ISBLANK(J32),"--",J32)</f>
        <v>obj_00451#0001</v>
      </c>
      <c r="O28" s="136" t="str">
        <f t="shared" ref="O28:O65" si="20">IF(ISBLANK(K32),"--",K32)</f>
        <v>obj_0044c#0001</v>
      </c>
      <c r="P28" s="148" t="str">
        <f>IFERROR(_xll.qlRateHelperQuoteName(N28,Trigger),"--")</f>
        <v>GBP3L6L6M_LCHQuote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>
        <f>IFERROR(_xll.qlRateHelperEarliestDate(N28,Trigger),"--")</f>
        <v>42261</v>
      </c>
      <c r="V28" s="139">
        <f>IFERROR(_xll.qlRateHelperPillarDate(N28,Trigger),"--")</f>
        <v>42443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M1</v>
      </c>
      <c r="D29" s="124"/>
      <c r="E29" s="157">
        <f>_xll.qlIMMdate(C29,,Trigger)</f>
        <v>44363</v>
      </c>
      <c r="F29" s="157">
        <f>_xll.qlIMMNextDate(E29,,Trigger)</f>
        <v>44454</v>
      </c>
      <c r="G29" s="7" t="str">
        <f t="shared" si="6"/>
        <v>GbpLibor3M</v>
      </c>
      <c r="H29" s="120" t="str">
        <f t="shared" si="7"/>
        <v>FSSM1_LCHQuote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obj_00613#0001</v>
      </c>
      <c r="K29" s="3" t="str">
        <f t="shared" si="17"/>
        <v>obj_00613#0001</v>
      </c>
      <c r="L29" s="48"/>
      <c r="M29" s="71" t="str">
        <f t="shared" si="18"/>
        <v>BasSw</v>
      </c>
      <c r="N29" s="140" t="str">
        <f t="shared" si="19"/>
        <v>obj_0045e#0001</v>
      </c>
      <c r="O29" s="140" t="str">
        <f t="shared" si="20"/>
        <v>obj_0047f#0001</v>
      </c>
      <c r="P29" s="149" t="str">
        <f>IFERROR(_xll.qlRateHelperQuoteName(N29,Trigger),"--")</f>
        <v>GBP3L6L1Y_LCHQuote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>
        <f>IFERROR(_xll.qlRateHelperEarliestDate(N29,Trigger),"--")</f>
        <v>42261</v>
      </c>
      <c r="V29" s="143">
        <f>IFERROR(_xll.qlRateHelperPillarDate(N29,Trigger),"--")</f>
        <v>42627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G30" s="50" t="s">
        <v>152</v>
      </c>
      <c r="H30" s="50" t="s">
        <v>153</v>
      </c>
      <c r="L30" s="48"/>
      <c r="M30" s="71" t="str">
        <f t="shared" si="18"/>
        <v>BasSw</v>
      </c>
      <c r="N30" s="140" t="str">
        <f t="shared" si="19"/>
        <v>obj_00463#0001</v>
      </c>
      <c r="O30" s="140" t="str">
        <f t="shared" si="20"/>
        <v>obj_00487#0001</v>
      </c>
      <c r="P30" s="149" t="str">
        <f>IFERROR(_xll.qlRateHelperQuoteName(N30,Trigger),"--")</f>
        <v>GBP3L6L15M_LCHQuote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>
        <f>IFERROR(_xll.qlRateHelperEarliestDate(N30,Trigger),"--")</f>
        <v>42261</v>
      </c>
      <c r="V30" s="143">
        <f>IFERROR(_xll.qlRateHelperPillarDate(N30,Trigger),"--")</f>
        <v>42718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65" t="s">
        <v>9</v>
      </c>
      <c r="B31" s="65" t="s">
        <v>28</v>
      </c>
      <c r="C31" s="65" t="s">
        <v>113</v>
      </c>
      <c r="D31" s="65" t="s">
        <v>5</v>
      </c>
      <c r="E31" s="65" t="s">
        <v>33</v>
      </c>
      <c r="F31" s="65" t="s">
        <v>114</v>
      </c>
      <c r="G31" s="65" t="s">
        <v>4</v>
      </c>
      <c r="H31" s="65" t="s">
        <v>1</v>
      </c>
      <c r="I31" s="65" t="s">
        <v>112</v>
      </c>
      <c r="J31" s="65" t="s">
        <v>137</v>
      </c>
      <c r="K31" s="65" t="s">
        <v>138</v>
      </c>
      <c r="L31" s="48"/>
      <c r="M31" s="71" t="str">
        <f t="shared" si="18"/>
        <v>BasSw</v>
      </c>
      <c r="N31" s="140" t="str">
        <f t="shared" si="19"/>
        <v>obj_00489#0001</v>
      </c>
      <c r="O31" s="140" t="str">
        <f t="shared" si="20"/>
        <v>obj_00461#0001</v>
      </c>
      <c r="P31" s="149" t="str">
        <f>IFERROR(_xll.qlRateHelperQuoteName(N31,Trigger),"--")</f>
        <v>GBP3L6L18M_LCHQuote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>
        <f>IFERROR(_xll.qlRateHelperEarliestDate(N31,Trigger),"--")</f>
        <v>42261</v>
      </c>
      <c r="V31" s="143">
        <f>IFERROR(_xll.qlRateHelperPillarDate(N31,Trigger),"--")</f>
        <v>42808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117</v>
      </c>
      <c r="B32" s="54" t="s">
        <v>3</v>
      </c>
      <c r="C32" s="55" t="s">
        <v>6</v>
      </c>
      <c r="D32" s="61" t="s">
        <v>159</v>
      </c>
      <c r="E32" s="61" t="s">
        <v>7</v>
      </c>
      <c r="F32" s="61" t="s">
        <v>160</v>
      </c>
      <c r="G32" s="61" t="str">
        <f t="shared" ref="G32:G69" si="21">PROPER(Currency)&amp;FamilyName&amp;Tenor</f>
        <v>GbpLibor3M</v>
      </c>
      <c r="H32" s="59" t="str">
        <f t="shared" ref="H32:H69" si="22">IF(LCHQuoteOverwrite,Currency&amp;$G$30&amp;$H$30&amp;$B32&amp;LCHQuoteSuffix,Currency&amp;$G$30&amp;$H$30&amp;"BASIS"&amp;$B32&amp;QuoteSuffix)</f>
        <v>GBP3L6L6M_LCHQuote</v>
      </c>
      <c r="I32" s="126">
        <v>0</v>
      </c>
      <c r="J32" s="58" t="str">
        <f>_xll.qlSwapRateHelper2(,$H32,0,$B32,Calendar,$D32,$E32,$F32,$G32,$I32,$C32,Discounting1,PillarDate,,Permanent,Trigger,ObjectOverwrite)</f>
        <v>obj_00451#0001</v>
      </c>
      <c r="K32" s="58" t="str">
        <f>_xll.qlSwapRateHelper2(,$H32,0,$B32,Calendar,$D32,$E32,$F32,$G32,$I32,$C32,Discounting2,PillarDate,,Permanent,Trigger,ObjectOverwrite)</f>
        <v>obj_0044c#0001</v>
      </c>
      <c r="L32" s="48"/>
      <c r="M32" s="71" t="str">
        <f t="shared" si="18"/>
        <v>BasSw</v>
      </c>
      <c r="N32" s="140" t="str">
        <f t="shared" si="19"/>
        <v>obj_0046b#0001</v>
      </c>
      <c r="O32" s="140" t="str">
        <f t="shared" si="20"/>
        <v>obj_0047b#0001</v>
      </c>
      <c r="P32" s="149" t="str">
        <f>IFERROR(_xll.qlRateHelperQuoteName(N32,Trigger),"--")</f>
        <v>GBP3L6L21M_LCHQuote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>
        <f>IFERROR(_xll.qlRateHelperEarliestDate(N32,Trigger),"--")</f>
        <v>42261</v>
      </c>
      <c r="V32" s="143">
        <f>IFERROR(_xll.qlRateHelperPillarDate(N32,Trigger),"--")</f>
        <v>42900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117</v>
      </c>
      <c r="B33" s="60" t="s">
        <v>27</v>
      </c>
      <c r="C33" s="61" t="s">
        <v>6</v>
      </c>
      <c r="D33" s="61" t="s">
        <v>159</v>
      </c>
      <c r="E33" s="61" t="s">
        <v>7</v>
      </c>
      <c r="F33" s="61" t="s">
        <v>160</v>
      </c>
      <c r="G33" s="61" t="str">
        <f t="shared" si="21"/>
        <v>GbpLibor3M</v>
      </c>
      <c r="H33" s="59" t="str">
        <f t="shared" si="22"/>
        <v>GBP3L6L1Y_LCHQuote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obj_0045e#0001</v>
      </c>
      <c r="K33" s="64" t="str">
        <f>_xll.qlSwapRateHelper2(,$H33,0,$B33,Calendar,$D33,$E33,$F33,$G33,$I33,$C33,Discounting2,PillarDate,,Permanent,Trigger,ObjectOverwrite)</f>
        <v>obj_0047f#0001</v>
      </c>
      <c r="L33" s="48"/>
      <c r="M33" s="71" t="str">
        <f t="shared" si="18"/>
        <v>BasSw</v>
      </c>
      <c r="N33" s="140" t="str">
        <f t="shared" si="19"/>
        <v>obj_00477#0001</v>
      </c>
      <c r="O33" s="140" t="str">
        <f t="shared" si="20"/>
        <v>obj_0045c#0001</v>
      </c>
      <c r="P33" s="149" t="str">
        <f>IFERROR(_xll.qlRateHelperQuoteName(N33,Trigger),"--")</f>
        <v>GBP3L6L2Y_LCHQuote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>
        <f>IFERROR(_xll.qlRateHelperEarliestDate(N33,Trigger),"--")</f>
        <v>42261</v>
      </c>
      <c r="V33" s="143">
        <f>IFERROR(_xll.qlRateHelperPillarDate(N33,Trigger),"--")</f>
        <v>42992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117</v>
      </c>
      <c r="B34" s="60" t="s">
        <v>48</v>
      </c>
      <c r="C34" s="61" t="s">
        <v>6</v>
      </c>
      <c r="D34" s="61" t="s">
        <v>159</v>
      </c>
      <c r="E34" s="61" t="s">
        <v>7</v>
      </c>
      <c r="F34" s="61" t="s">
        <v>160</v>
      </c>
      <c r="G34" s="61" t="str">
        <f t="shared" si="21"/>
        <v>GbpLibor3M</v>
      </c>
      <c r="H34" s="59" t="str">
        <f t="shared" si="22"/>
        <v>GBP3L6L15M_LCHQuote</v>
      </c>
      <c r="I34" s="127">
        <v>0</v>
      </c>
      <c r="J34" s="64" t="str">
        <f>_xll.qlSwapRateHelper2(,$H34,0,$B34,Calendar,$D34,$E34,$F34,$G34,$I34,$C34,Discounting1,PillarDate,,Permanent,Trigger,ObjectOverwrite)</f>
        <v>obj_00463#0001</v>
      </c>
      <c r="K34" s="64" t="str">
        <f>_xll.qlSwapRateHelper2(,$H34,0,$B34,Calendar,$D34,$E34,$F34,$G34,$I34,$C34,Discounting2,PillarDate,,Permanent,Trigger,ObjectOverwrite)</f>
        <v>obj_00487#0001</v>
      </c>
      <c r="L34" s="48"/>
      <c r="M34" s="71" t="str">
        <f t="shared" si="18"/>
        <v>BasSw</v>
      </c>
      <c r="N34" s="140" t="str">
        <f t="shared" si="19"/>
        <v>obj_0047d#0001</v>
      </c>
      <c r="O34" s="140" t="str">
        <f t="shared" si="20"/>
        <v>obj_0046d#0001</v>
      </c>
      <c r="P34" s="149" t="str">
        <f>IFERROR(_xll.qlRateHelperQuoteName(N34,Trigger),"--")</f>
        <v>GBP3L6L3Y_LCHQuote</v>
      </c>
      <c r="Q34" s="142">
        <f>IFERROR(_xll.qlRateHelperQuoteValue($N34,Trigger),"--")</f>
        <v>1.09415E-2</v>
      </c>
      <c r="R34" s="141" t="b">
        <v>1</v>
      </c>
      <c r="S34" s="140">
        <v>10</v>
      </c>
      <c r="T34" s="140">
        <v>1</v>
      </c>
      <c r="U34" s="143">
        <f>IFERROR(_xll.qlRateHelperEarliestDate(N34,Trigger),"--")</f>
        <v>42261</v>
      </c>
      <c r="V34" s="143">
        <f>IFERROR(_xll.qlRateHelperPillarDate(N34,Trigger),"--")</f>
        <v>43357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117</v>
      </c>
      <c r="B35" s="60" t="s">
        <v>49</v>
      </c>
      <c r="C35" s="61" t="s">
        <v>6</v>
      </c>
      <c r="D35" s="61" t="s">
        <v>159</v>
      </c>
      <c r="E35" s="61" t="s">
        <v>7</v>
      </c>
      <c r="F35" s="61" t="s">
        <v>160</v>
      </c>
      <c r="G35" s="61" t="str">
        <f t="shared" si="21"/>
        <v>GbpLibor3M</v>
      </c>
      <c r="H35" s="59" t="str">
        <f t="shared" si="22"/>
        <v>GBP3L6L18M_LCHQuote</v>
      </c>
      <c r="I35" s="127">
        <v>0</v>
      </c>
      <c r="J35" s="64" t="str">
        <f>_xll.qlSwapRateHelper2(,$H35,0,$B35,Calendar,$D35,$E35,$F35,$G35,$I35,$C35,Discounting1,PillarDate,,Permanent,Trigger,ObjectOverwrite)</f>
        <v>obj_00489#0001</v>
      </c>
      <c r="K35" s="64" t="str">
        <f>_xll.qlSwapRateHelper2(,$H35,0,$B35,Calendar,$D35,$E35,$F35,$G35,$I35,$C35,Discounting2,PillarDate,,Permanent,Trigger,ObjectOverwrite)</f>
        <v>obj_00461#0001</v>
      </c>
      <c r="L35" s="48"/>
      <c r="M35" s="71" t="str">
        <f t="shared" si="18"/>
        <v>BasSw</v>
      </c>
      <c r="N35" s="140" t="str">
        <f t="shared" si="19"/>
        <v>obj_00455#0001</v>
      </c>
      <c r="O35" s="140" t="str">
        <f t="shared" si="20"/>
        <v>obj_00488#0001</v>
      </c>
      <c r="P35" s="149" t="str">
        <f>IFERROR(_xll.qlRateHelperQuoteName(N35,Trigger),"--")</f>
        <v>GBP3L6L4Y_LCHQuote</v>
      </c>
      <c r="Q35" s="142">
        <f>IFERROR(_xll.qlRateHelperQuoteValue($N35,Trigger),"--")</f>
        <v>1.2600999999999999E-2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42261</v>
      </c>
      <c r="V35" s="143">
        <f>IFERROR(_xll.qlRateHelperPillarDate(N35,Trigger),"--")</f>
        <v>43724</v>
      </c>
      <c r="X35" s="4" t="str">
        <f t="shared" ref="X35:X65" si="23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117</v>
      </c>
      <c r="B36" s="60" t="s">
        <v>50</v>
      </c>
      <c r="C36" s="61" t="s">
        <v>6</v>
      </c>
      <c r="D36" s="61" t="s">
        <v>159</v>
      </c>
      <c r="E36" s="61" t="s">
        <v>7</v>
      </c>
      <c r="F36" s="61" t="s">
        <v>160</v>
      </c>
      <c r="G36" s="61" t="str">
        <f t="shared" si="21"/>
        <v>GbpLibor3M</v>
      </c>
      <c r="H36" s="59" t="str">
        <f t="shared" si="22"/>
        <v>GBP3L6L21M_LCHQuote</v>
      </c>
      <c r="I36" s="127">
        <v>0</v>
      </c>
      <c r="J36" s="64" t="str">
        <f>_xll.qlSwapRateHelper2(,$H36,0,$B36,Calendar,$D36,$E36,$F36,$G36,$I36,$C36,Discounting1,PillarDate,,Permanent,Trigger,ObjectOverwrite)</f>
        <v>obj_0046b#0001</v>
      </c>
      <c r="K36" s="64" t="str">
        <f>_xll.qlSwapRateHelper2(,$H36,0,$B36,Calendar,$D36,$E36,$F36,$G36,$I36,$C36,Discounting2,PillarDate,,Permanent,Trigger,ObjectOverwrite)</f>
        <v>obj_0047b#0001</v>
      </c>
      <c r="L36" s="48"/>
      <c r="M36" s="71" t="str">
        <f t="shared" si="18"/>
        <v>BasSw</v>
      </c>
      <c r="N36" s="140" t="str">
        <f t="shared" si="19"/>
        <v>obj_0045f#0001</v>
      </c>
      <c r="O36" s="140" t="str">
        <f t="shared" si="20"/>
        <v>obj_0048c#0001</v>
      </c>
      <c r="P36" s="149" t="str">
        <f>IFERROR(_xll.qlRateHelperQuoteName(N36,Trigger),"--")</f>
        <v>GBP3L6L5Y_LCHQuote</v>
      </c>
      <c r="Q36" s="142">
        <f>IFERROR(_xll.qlRateHelperQuoteValue($N36,Trigger),"--")</f>
        <v>1.39425E-2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42261</v>
      </c>
      <c r="V36" s="143">
        <f>IFERROR(_xll.qlRateHelperPillarDate(N36,Trigger),"--")</f>
        <v>44088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117</v>
      </c>
      <c r="B37" s="60" t="s">
        <v>51</v>
      </c>
      <c r="C37" s="61" t="s">
        <v>6</v>
      </c>
      <c r="D37" s="61" t="s">
        <v>159</v>
      </c>
      <c r="E37" s="61" t="s">
        <v>7</v>
      </c>
      <c r="F37" s="61" t="s">
        <v>160</v>
      </c>
      <c r="G37" s="61" t="str">
        <f t="shared" si="21"/>
        <v>GbpLibor3M</v>
      </c>
      <c r="H37" s="59" t="str">
        <f t="shared" si="22"/>
        <v>GBP3L6L2Y_LCHQuote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obj_00477#0001</v>
      </c>
      <c r="K37" s="64" t="str">
        <f>_xll.qlSwapRateHelper2(,$H37,0,$B37,Calendar,$D37,$E37,$F37,$G37,$I37,$C37,Discounting2,PillarDate,,Permanent,Trigger,ObjectOverwrite)</f>
        <v>obj_0045c#0001</v>
      </c>
      <c r="L37" s="48"/>
      <c r="M37" s="71" t="str">
        <f t="shared" si="18"/>
        <v>BasSw</v>
      </c>
      <c r="N37" s="140" t="str">
        <f t="shared" si="19"/>
        <v>obj_00484#0001</v>
      </c>
      <c r="O37" s="140" t="str">
        <f t="shared" si="20"/>
        <v>obj_0046e#0001</v>
      </c>
      <c r="P37" s="149" t="str">
        <f>IFERROR(_xll.qlRateHelperQuoteName(N37,Trigger),"--")</f>
        <v>GBP3L6L6Y_LCHQuote</v>
      </c>
      <c r="Q37" s="142">
        <f>IFERROR(_xll.qlRateHelperQuoteValue($N37,Trigger),"--")</f>
        <v>1.503675E-2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42261</v>
      </c>
      <c r="V37" s="143">
        <f>IFERROR(_xll.qlRateHelperPillarDate(N37,Trigger),"--")</f>
        <v>44453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117</v>
      </c>
      <c r="B38" s="60" t="s">
        <v>52</v>
      </c>
      <c r="C38" s="61" t="s">
        <v>6</v>
      </c>
      <c r="D38" s="61" t="s">
        <v>159</v>
      </c>
      <c r="E38" s="61" t="s">
        <v>7</v>
      </c>
      <c r="F38" s="61" t="s">
        <v>160</v>
      </c>
      <c r="G38" s="61" t="str">
        <f t="shared" si="21"/>
        <v>GbpLibor3M</v>
      </c>
      <c r="H38" s="59" t="str">
        <f t="shared" si="22"/>
        <v>GBP3L6L3Y_LCHQuote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obj_0047d#0001</v>
      </c>
      <c r="K38" s="64" t="str">
        <f>_xll.qlSwapRateHelper2(,$H38,0,$B38,Calendar,$D38,$E38,$F38,$G38,$I38,$C38,Discounting2,PillarDate,,Permanent,Trigger,ObjectOverwrite)</f>
        <v>obj_0046d#0001</v>
      </c>
      <c r="L38" s="48"/>
      <c r="M38" s="71" t="str">
        <f t="shared" si="18"/>
        <v>BasSw</v>
      </c>
      <c r="N38" s="140" t="str">
        <f t="shared" si="19"/>
        <v>obj_0044d#0001</v>
      </c>
      <c r="O38" s="140" t="str">
        <f t="shared" si="20"/>
        <v>obj_0048f#0001</v>
      </c>
      <c r="P38" s="149" t="str">
        <f>IFERROR(_xll.qlRateHelperQuoteName(N38,Trigger),"--")</f>
        <v>GBP3L6L7Y_LCHQuote</v>
      </c>
      <c r="Q38" s="142">
        <f>IFERROR(_xll.qlRateHelperQuoteValue($N38,Trigger),"--")</f>
        <v>1.5915249999999999E-2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42261</v>
      </c>
      <c r="V38" s="143">
        <f>IFERROR(_xll.qlRateHelperPillarDate(N38,Trigger),"--")</f>
        <v>44818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117</v>
      </c>
      <c r="B39" s="60" t="s">
        <v>53</v>
      </c>
      <c r="C39" s="61" t="s">
        <v>6</v>
      </c>
      <c r="D39" s="61" t="s">
        <v>159</v>
      </c>
      <c r="E39" s="61" t="s">
        <v>7</v>
      </c>
      <c r="F39" s="61" t="s">
        <v>160</v>
      </c>
      <c r="G39" s="61" t="str">
        <f t="shared" si="21"/>
        <v>GbpLibor3M</v>
      </c>
      <c r="H39" s="59" t="str">
        <f t="shared" si="22"/>
        <v>GBP3L6L4Y_LCHQuote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obj_00455#0001</v>
      </c>
      <c r="K39" s="64" t="str">
        <f>_xll.qlSwapRateHelper2(,$H39,0,$B39,Calendar,$D39,$E39,$F39,$G39,$I39,$C39,Discounting2,PillarDate,,Permanent,Trigger,ObjectOverwrite)</f>
        <v>obj_00488#0001</v>
      </c>
      <c r="L39" s="48"/>
      <c r="M39" s="71" t="str">
        <f t="shared" si="18"/>
        <v>BasSw</v>
      </c>
      <c r="N39" s="140" t="str">
        <f t="shared" si="19"/>
        <v>obj_00465#0001</v>
      </c>
      <c r="O39" s="140" t="str">
        <f t="shared" si="20"/>
        <v>obj_0046f#0001</v>
      </c>
      <c r="P39" s="149" t="str">
        <f>IFERROR(_xll.qlRateHelperQuoteName(N39,Trigger),"--")</f>
        <v>GBP3L6L8Y_LCHQuote</v>
      </c>
      <c r="Q39" s="142">
        <f>IFERROR(_xll.qlRateHelperQuoteValue($N39,Trigger),"--")</f>
        <v>1.6656000000000001E-2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42261</v>
      </c>
      <c r="V39" s="143">
        <f>IFERROR(_xll.qlRateHelperPillarDate(N39,Trigger),"--")</f>
        <v>45183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117</v>
      </c>
      <c r="B40" s="60" t="s">
        <v>54</v>
      </c>
      <c r="C40" s="61" t="s">
        <v>6</v>
      </c>
      <c r="D40" s="61" t="s">
        <v>159</v>
      </c>
      <c r="E40" s="61" t="s">
        <v>7</v>
      </c>
      <c r="F40" s="61" t="s">
        <v>160</v>
      </c>
      <c r="G40" s="61" t="str">
        <f t="shared" si="21"/>
        <v>GbpLibor3M</v>
      </c>
      <c r="H40" s="59" t="str">
        <f t="shared" si="22"/>
        <v>GBP3L6L5Y_LCHQuote</v>
      </c>
      <c r="I40" s="127">
        <v>0</v>
      </c>
      <c r="J40" s="64" t="str">
        <f>_xll.qlSwapRateHelper2(,$H40,0,$B40,Calendar,$D40,$E40,$F40,$G40,$I40,$C40,Discounting1,PillarDate,,Permanent,Trigger,ObjectOverwrite)</f>
        <v>obj_0045f#0001</v>
      </c>
      <c r="K40" s="64" t="str">
        <f>_xll.qlSwapRateHelper2(,$H40,0,$B40,Calendar,$D40,$E40,$F40,$G40,$I40,$C40,Discounting2,PillarDate,,Permanent,Trigger,ObjectOverwrite)</f>
        <v>obj_0048c#0001</v>
      </c>
      <c r="L40" s="48"/>
      <c r="M40" s="71" t="str">
        <f t="shared" si="18"/>
        <v>BasSw</v>
      </c>
      <c r="N40" s="140" t="str">
        <f t="shared" si="19"/>
        <v>obj_0045d#0001</v>
      </c>
      <c r="O40" s="140" t="str">
        <f t="shared" si="20"/>
        <v>obj_0044b#0001</v>
      </c>
      <c r="P40" s="149" t="str">
        <f>IFERROR(_xll.qlRateHelperQuoteName(N40,Trigger),"--")</f>
        <v>GBP3L6L9Y_LCHQuote</v>
      </c>
      <c r="Q40" s="142">
        <f>IFERROR(_xll.qlRateHelperQuoteValue($N40,Trigger),"--")</f>
        <v>1.7294500000000001E-2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42261</v>
      </c>
      <c r="V40" s="143">
        <f>IFERROR(_xll.qlRateHelperPillarDate(N40,Trigger),"--")</f>
        <v>45551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117</v>
      </c>
      <c r="B41" s="60" t="s">
        <v>55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21"/>
        <v>GbpLibor3M</v>
      </c>
      <c r="H41" s="59" t="str">
        <f t="shared" si="22"/>
        <v>GBP3L6L6Y_LCHQuote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obj_00484#0001</v>
      </c>
      <c r="K41" s="64" t="str">
        <f>_xll.qlSwapRateHelper2(,$H41,0,$B41,Calendar,$D41,$E41,$F41,$G41,$I41,$C41,Discounting2,PillarDate,,Permanent,Trigger,ObjectOverwrite)</f>
        <v>obj_0046e#0001</v>
      </c>
      <c r="M41" s="71" t="str">
        <f t="shared" si="18"/>
        <v>BasSw</v>
      </c>
      <c r="N41" s="141" t="str">
        <f t="shared" si="19"/>
        <v>obj_0048b#0001</v>
      </c>
      <c r="O41" s="141" t="str">
        <f t="shared" si="20"/>
        <v>obj_00466#0001</v>
      </c>
      <c r="P41" s="149" t="str">
        <f>IFERROR(_xll.qlRateHelperQuoteName(N41,Trigger),"--")</f>
        <v>GBP3L6L10Y_LCHQuote</v>
      </c>
      <c r="Q41" s="142">
        <f>IFERROR(_xll.qlRateHelperQuoteValue($N41,Trigger),"--")</f>
        <v>1.783525E-2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42261</v>
      </c>
      <c r="V41" s="143">
        <f>IFERROR(_xll.qlRateHelperPillarDate(N41,Trigger),"--")</f>
        <v>45915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117</v>
      </c>
      <c r="B42" s="60" t="s">
        <v>56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21"/>
        <v>GbpLibor3M</v>
      </c>
      <c r="H42" s="59" t="str">
        <f t="shared" si="22"/>
        <v>GBP3L6L7Y_LCHQuote</v>
      </c>
      <c r="I42" s="127">
        <v>0</v>
      </c>
      <c r="J42" s="64" t="str">
        <f>_xll.qlSwapRateHelper2(,$H42,0,$B42,Calendar,$D42,$E42,$F42,$G42,$I42,$C42,Discounting1,PillarDate,,Permanent,Trigger,ObjectOverwrite)</f>
        <v>obj_0044d#0001</v>
      </c>
      <c r="K42" s="64" t="str">
        <f>_xll.qlSwapRateHelper2(,$H42,0,$B42,Calendar,$D42,$E42,$F42,$G42,$I42,$C42,Discounting2,PillarDate,,Permanent,Trigger,ObjectOverwrite)</f>
        <v>obj_0048f#0001</v>
      </c>
      <c r="M42" s="71" t="str">
        <f t="shared" si="18"/>
        <v>BasSw</v>
      </c>
      <c r="N42" s="141" t="str">
        <f t="shared" si="19"/>
        <v>obj_0047c#0001</v>
      </c>
      <c r="O42" s="141" t="str">
        <f t="shared" si="20"/>
        <v>obj_0044e#0001</v>
      </c>
      <c r="P42" s="149" t="str">
        <f>IFERROR(_xll.qlRateHelperQuoteName(N42,Trigger),"--")</f>
        <v>GBP3L6L11Y_LCHQuote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>
        <f>IFERROR(_xll.qlRateHelperEarliestDate(N42,Trigger),"--")</f>
        <v>42261</v>
      </c>
      <c r="V42" s="143">
        <f>IFERROR(_xll.qlRateHelperPillarDate(N42,Trigger),"--")</f>
        <v>46279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117</v>
      </c>
      <c r="B43" s="60" t="s">
        <v>57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21"/>
        <v>GbpLibor3M</v>
      </c>
      <c r="H43" s="59" t="str">
        <f t="shared" si="22"/>
        <v>GBP3L6L8Y_LCHQuote</v>
      </c>
      <c r="I43" s="127">
        <v>0</v>
      </c>
      <c r="J43" s="64" t="str">
        <f>_xll.qlSwapRateHelper2(,$H43,0,$B43,Calendar,$D43,$E43,$F43,$G43,$I43,$C43,Discounting1,PillarDate,,Permanent,Trigger,ObjectOverwrite)</f>
        <v>obj_00465#0001</v>
      </c>
      <c r="K43" s="64" t="str">
        <f>_xll.qlSwapRateHelper2(,$H43,0,$B43,Calendar,$D43,$E43,$F43,$G43,$I43,$C43,Discounting2,PillarDate,,Permanent,Trigger,ObjectOverwrite)</f>
        <v>obj_0046f#0001</v>
      </c>
      <c r="M43" s="71" t="str">
        <f t="shared" si="18"/>
        <v>BasSw</v>
      </c>
      <c r="N43" s="141" t="str">
        <f t="shared" si="19"/>
        <v>obj_00473#0001</v>
      </c>
      <c r="O43" s="141" t="str">
        <f t="shared" si="20"/>
        <v>obj_00458#0001</v>
      </c>
      <c r="P43" s="149" t="str">
        <f>IFERROR(_xll.qlRateHelperQuoteName(N43,Trigger),"--")</f>
        <v>GBP3L6L12Y_LCHQuote</v>
      </c>
      <c r="Q43" s="142">
        <f>IFERROR(_xll.qlRateHelperQuoteValue($N43,Trigger),"--")</f>
        <v>1.8789E-2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42261</v>
      </c>
      <c r="V43" s="143">
        <f>IFERROR(_xll.qlRateHelperPillarDate(N43,Trigger),"--")</f>
        <v>46644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117</v>
      </c>
      <c r="B44" s="60" t="s">
        <v>58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21"/>
        <v>GbpLibor3M</v>
      </c>
      <c r="H44" s="59" t="str">
        <f t="shared" si="22"/>
        <v>GBP3L6L9Y_LCHQuote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obj_0045d#0001</v>
      </c>
      <c r="K44" s="64" t="str">
        <f>_xll.qlSwapRateHelper2(,$H44,0,$B44,Calendar,$D44,$E44,$F44,$G44,$I44,$C44,Discounting2,PillarDate,,Permanent,Trigger,ObjectOverwrite)</f>
        <v>obj_0044b#0001</v>
      </c>
      <c r="M44" s="71" t="str">
        <f t="shared" si="18"/>
        <v>BasSw</v>
      </c>
      <c r="N44" s="141" t="str">
        <f t="shared" si="19"/>
        <v>obj_00449#0001</v>
      </c>
      <c r="O44" s="141" t="str">
        <f t="shared" si="20"/>
        <v>obj_00445#0001</v>
      </c>
      <c r="P44" s="149" t="str">
        <f>IFERROR(_xll.qlRateHelperQuoteName(N44,Trigger),"--")</f>
        <v>GBP3L6L13Y_LCHQuote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>
        <f>IFERROR(_xll.qlRateHelperEarliestDate(N44,Trigger),"--")</f>
        <v>42261</v>
      </c>
      <c r="V44" s="143">
        <f>IFERROR(_xll.qlRateHelperPillarDate(N44,Trigger),"--")</f>
        <v>47010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117</v>
      </c>
      <c r="B45" s="60" t="s">
        <v>59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21"/>
        <v>GbpLibor3M</v>
      </c>
      <c r="H45" s="59" t="str">
        <f t="shared" si="22"/>
        <v>GBP3L6L10Y_LCHQuote</v>
      </c>
      <c r="I45" s="127">
        <v>0</v>
      </c>
      <c r="J45" s="64" t="str">
        <f>_xll.qlSwapRateHelper2(,$H45,0,$B45,Calendar,$D45,$E45,$F45,$G45,$I45,$C45,Discounting1,PillarDate,,Permanent,Trigger,ObjectOverwrite)</f>
        <v>obj_0048b#0001</v>
      </c>
      <c r="K45" s="64" t="str">
        <f>_xll.qlSwapRateHelper2(,$H45,0,$B45,Calendar,$D45,$E45,$F45,$G45,$I45,$C45,Discounting2,PillarDate,,Permanent,Trigger,ObjectOverwrite)</f>
        <v>obj_00466#0001</v>
      </c>
      <c r="M45" s="71" t="str">
        <f t="shared" si="18"/>
        <v>BasSw</v>
      </c>
      <c r="N45" s="141" t="str">
        <f t="shared" si="19"/>
        <v>obj_00448#0001</v>
      </c>
      <c r="O45" s="141" t="str">
        <f t="shared" si="20"/>
        <v>obj_00468#0001</v>
      </c>
      <c r="P45" s="149" t="str">
        <f>IFERROR(_xll.qlRateHelperQuoteName(N45,Trigger),"--")</f>
        <v>GBP3L6L14Y_LCHQuote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>
        <f>IFERROR(_xll.qlRateHelperEarliestDate(N45,Trigger),"--")</f>
        <v>42261</v>
      </c>
      <c r="V45" s="143">
        <f>IFERROR(_xll.qlRateHelperPillarDate(N45,Trigger),"--")</f>
        <v>47375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117</v>
      </c>
      <c r="B46" s="60" t="s">
        <v>97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21"/>
        <v>GbpLibor3M</v>
      </c>
      <c r="H46" s="59" t="str">
        <f t="shared" si="22"/>
        <v>GBP3L6L11Y_LCHQuote</v>
      </c>
      <c r="I46" s="127">
        <v>0</v>
      </c>
      <c r="J46" s="64" t="str">
        <f>_xll.qlSwapRateHelper2(,$H46,0,$B46,Calendar,$D46,$E46,$F46,$G46,$I46,$C46,Discounting1,PillarDate,,Permanent,Trigger,ObjectOverwrite)</f>
        <v>obj_0047c#0001</v>
      </c>
      <c r="K46" s="64" t="str">
        <f>_xll.qlSwapRateHelper2(,$H46,0,$B46,Calendar,$D46,$E46,$F46,$G46,$I46,$C46,Discounting2,PillarDate,,Permanent,Trigger,ObjectOverwrite)</f>
        <v>obj_0044e#0001</v>
      </c>
      <c r="M46" s="71" t="str">
        <f t="shared" si="18"/>
        <v>BasSw</v>
      </c>
      <c r="N46" s="141" t="str">
        <f t="shared" si="19"/>
        <v>obj_00447#0001</v>
      </c>
      <c r="O46" s="141" t="str">
        <f t="shared" si="20"/>
        <v>obj_00485#0001</v>
      </c>
      <c r="P46" s="149" t="str">
        <f>IFERROR(_xll.qlRateHelperQuoteName(N46,Trigger),"--")</f>
        <v>GBP3L6L15Y_LCHQuote</v>
      </c>
      <c r="Q46" s="142">
        <f>IFERROR(_xll.qlRateHelperQuoteValue($N46,Trigger),"--")</f>
        <v>1.9813750000000001E-2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42261</v>
      </c>
      <c r="V46" s="143">
        <f>IFERROR(_xll.qlRateHelperPillarDate(N46,Trigger),"--")</f>
        <v>47742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117</v>
      </c>
      <c r="B47" s="60" t="s">
        <v>60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21"/>
        <v>GbpLibor3M</v>
      </c>
      <c r="H47" s="59" t="str">
        <f t="shared" si="22"/>
        <v>GBP3L6L12Y_LCHQuote</v>
      </c>
      <c r="I47" s="127">
        <v>0</v>
      </c>
      <c r="J47" s="64" t="str">
        <f>_xll.qlSwapRateHelper2(,$H47,0,$B47,Calendar,$D47,$E47,$F47,$G47,$I47,$C47,Discounting1,PillarDate,,Permanent,Trigger,ObjectOverwrite)</f>
        <v>obj_00473#0001</v>
      </c>
      <c r="K47" s="64" t="str">
        <f>_xll.qlSwapRateHelper2(,$H47,0,$B47,Calendar,$D47,$E47,$F47,$G47,$I47,$C47,Discounting2,PillarDate,,Permanent,Trigger,ObjectOverwrite)</f>
        <v>obj_00458#0001</v>
      </c>
      <c r="M47" s="71" t="str">
        <f t="shared" si="18"/>
        <v>BasSw</v>
      </c>
      <c r="N47" s="141" t="str">
        <f t="shared" si="19"/>
        <v>obj_00482#0001</v>
      </c>
      <c r="O47" s="141" t="str">
        <f t="shared" si="20"/>
        <v>obj_00471#0001</v>
      </c>
      <c r="P47" s="149" t="str">
        <f>IFERROR(_xll.qlRateHelperQuoteName(N47,Trigger),"--")</f>
        <v>GBP3L6L16Y_LCHQuote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>
        <f>IFERROR(_xll.qlRateHelperEarliestDate(N47,Trigger),"--")</f>
        <v>42261</v>
      </c>
      <c r="V47" s="143">
        <f>IFERROR(_xll.qlRateHelperPillarDate(N47,Trigger),"--")</f>
        <v>48106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117</v>
      </c>
      <c r="B48" s="60" t="s">
        <v>98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21"/>
        <v>GbpLibor3M</v>
      </c>
      <c r="H48" s="59" t="str">
        <f t="shared" si="22"/>
        <v>GBP3L6L13Y_LCHQuote</v>
      </c>
      <c r="I48" s="127">
        <v>0</v>
      </c>
      <c r="J48" s="64" t="str">
        <f>_xll.qlSwapRateHelper2(,$H48,0,$B48,Calendar,$D48,$E48,$F48,$G48,$I48,$C48,Discounting1,PillarDate,,Permanent,Trigger,ObjectOverwrite)</f>
        <v>obj_00449#0001</v>
      </c>
      <c r="K48" s="64" t="str">
        <f>_xll.qlSwapRateHelper2(,$H48,0,$B48,Calendar,$D48,$E48,$F48,$G48,$I48,$C48,Discounting2,PillarDate,,Permanent,Trigger,ObjectOverwrite)</f>
        <v>obj_00445#0001</v>
      </c>
      <c r="M48" s="71" t="str">
        <f t="shared" si="18"/>
        <v>BasSw</v>
      </c>
      <c r="N48" s="141" t="str">
        <f t="shared" si="19"/>
        <v>obj_0048d#0001</v>
      </c>
      <c r="O48" s="141" t="str">
        <f t="shared" si="20"/>
        <v>obj_00450#0001</v>
      </c>
      <c r="P48" s="149" t="str">
        <f>IFERROR(_xll.qlRateHelperQuoteName(N48,Trigger),"--")</f>
        <v>GBP3L6L17Y_LCHQuote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>
        <f>IFERROR(_xll.qlRateHelperEarliestDate(N48,Trigger),"--")</f>
        <v>42261</v>
      </c>
      <c r="V48" s="143">
        <f>IFERROR(_xll.qlRateHelperPillarDate(N48,Trigger),"--")</f>
        <v>48471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117</v>
      </c>
      <c r="B49" s="60" t="s">
        <v>99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21"/>
        <v>GbpLibor3M</v>
      </c>
      <c r="H49" s="59" t="str">
        <f t="shared" si="22"/>
        <v>GBP3L6L14Y_LCHQuote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obj_00448#0001</v>
      </c>
      <c r="K49" s="64" t="str">
        <f>_xll.qlSwapRateHelper2(,$H49,0,$B49,Calendar,$D49,$E49,$F49,$G49,$I49,$C49,Discounting2,PillarDate,,Permanent,Trigger,ObjectOverwrite)</f>
        <v>obj_00468#0001</v>
      </c>
      <c r="M49" s="71" t="str">
        <f t="shared" si="18"/>
        <v>BasSw</v>
      </c>
      <c r="N49" s="141" t="str">
        <f t="shared" si="19"/>
        <v>obj_00467#0001</v>
      </c>
      <c r="O49" s="141" t="str">
        <f t="shared" si="20"/>
        <v>obj_00475#0001</v>
      </c>
      <c r="P49" s="149" t="str">
        <f>IFERROR(_xll.qlRateHelperQuoteName(N49,Trigger),"--")</f>
        <v>GBP3L6L18Y_LCHQuote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>
        <f>IFERROR(_xll.qlRateHelperEarliestDate(N49,Trigger),"--")</f>
        <v>42261</v>
      </c>
      <c r="V49" s="143">
        <f>IFERROR(_xll.qlRateHelperPillarDate(N49,Trigger),"--")</f>
        <v>48836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117</v>
      </c>
      <c r="B50" s="60" t="s">
        <v>61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21"/>
        <v>GbpLibor3M</v>
      </c>
      <c r="H50" s="59" t="str">
        <f t="shared" si="22"/>
        <v>GBP3L6L15Y_LCHQuote</v>
      </c>
      <c r="I50" s="127">
        <v>0</v>
      </c>
      <c r="J50" s="64" t="str">
        <f>_xll.qlSwapRateHelper2(,$H50,0,$B50,Calendar,$D50,$E50,$F50,$G50,$I50,$C50,Discounting1,PillarDate,,Permanent,Trigger,ObjectOverwrite)</f>
        <v>obj_00447#0001</v>
      </c>
      <c r="K50" s="64" t="str">
        <f>_xll.qlSwapRateHelper2(,$H50,0,$B50,Calendar,$D50,$E50,$F50,$G50,$I50,$C50,Discounting2,PillarDate,,Permanent,Trigger,ObjectOverwrite)</f>
        <v>obj_00485#0001</v>
      </c>
      <c r="M50" s="71" t="str">
        <f t="shared" si="18"/>
        <v>BasSw</v>
      </c>
      <c r="N50" s="141" t="str">
        <f t="shared" si="19"/>
        <v>obj_00474#0001</v>
      </c>
      <c r="O50" s="141" t="str">
        <f t="shared" si="20"/>
        <v>obj_0048a#0001</v>
      </c>
      <c r="P50" s="149" t="str">
        <f>IFERROR(_xll.qlRateHelperQuoteName(N50,Trigger),"--")</f>
        <v>GBP3L6L19Y_LCHQuote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>
        <f>IFERROR(_xll.qlRateHelperEarliestDate(N50,Trigger),"--")</f>
        <v>42261</v>
      </c>
      <c r="V50" s="143">
        <f>IFERROR(_xll.qlRateHelperPillarDate(N50,Trigger),"--")</f>
        <v>49201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117</v>
      </c>
      <c r="B51" s="60" t="s">
        <v>100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21"/>
        <v>GbpLibor3M</v>
      </c>
      <c r="H51" s="59" t="str">
        <f t="shared" si="22"/>
        <v>GBP3L6L16Y_LCHQuote</v>
      </c>
      <c r="I51" s="127">
        <v>0</v>
      </c>
      <c r="J51" s="64" t="str">
        <f>_xll.qlSwapRateHelper2(,$H51,0,$B51,Calendar,$D51,$E51,$F51,$G51,$I51,$C51,Discounting1,PillarDate,,Permanent,Trigger,ObjectOverwrite)</f>
        <v>obj_00482#0001</v>
      </c>
      <c r="K51" s="64" t="str">
        <f>_xll.qlSwapRateHelper2(,$H51,0,$B51,Calendar,$D51,$E51,$F51,$G51,$I51,$C51,Discounting2,PillarDate,,Permanent,Trigger,ObjectOverwrite)</f>
        <v>obj_00471#0001</v>
      </c>
      <c r="M51" s="71" t="str">
        <f t="shared" si="18"/>
        <v>BasSw</v>
      </c>
      <c r="N51" s="141" t="str">
        <f t="shared" si="19"/>
        <v>obj_0046c#0001</v>
      </c>
      <c r="O51" s="141" t="str">
        <f t="shared" si="20"/>
        <v>obj_00446#0001</v>
      </c>
      <c r="P51" s="149" t="str">
        <f>IFERROR(_xll.qlRateHelperQuoteName(N51,Trigger),"--")</f>
        <v>GBP3L6L20Y_LCHQuote</v>
      </c>
      <c r="Q51" s="142">
        <f>IFERROR(_xll.qlRateHelperQuoteValue($N51,Trigger),"--")</f>
        <v>2.0643499999999999E-2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42261</v>
      </c>
      <c r="V51" s="143">
        <f>IFERROR(_xll.qlRateHelperPillarDate(N51,Trigger),"--")</f>
        <v>49566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117</v>
      </c>
      <c r="B52" s="60" t="s">
        <v>101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21"/>
        <v>GbpLibor3M</v>
      </c>
      <c r="H52" s="59" t="str">
        <f t="shared" si="22"/>
        <v>GBP3L6L17Y_LCHQuote</v>
      </c>
      <c r="I52" s="127">
        <v>0</v>
      </c>
      <c r="J52" s="64" t="str">
        <f>_xll.qlSwapRateHelper2(,$H52,0,$B52,Calendar,$D52,$E52,$F52,$G52,$I52,$C52,Discounting1,PillarDate,,Permanent,Trigger,ObjectOverwrite)</f>
        <v>obj_0048d#0001</v>
      </c>
      <c r="K52" s="64" t="str">
        <f>_xll.qlSwapRateHelper2(,$H52,0,$B52,Calendar,$D52,$E52,$F52,$G52,$I52,$C52,Discounting2,PillarDate,,Permanent,Trigger,ObjectOverwrite)</f>
        <v>obj_00450#0001</v>
      </c>
      <c r="M52" s="71" t="str">
        <f t="shared" si="18"/>
        <v>BasSw</v>
      </c>
      <c r="N52" s="141" t="str">
        <f t="shared" si="19"/>
        <v>obj_0046a#0001</v>
      </c>
      <c r="O52" s="141" t="str">
        <f t="shared" si="20"/>
        <v>obj_00454#0001</v>
      </c>
      <c r="P52" s="149" t="str">
        <f>IFERROR(_xll.qlRateHelperQuoteName(N52,Trigger),"--")</f>
        <v>GBP3L6L21Y_LCHQuote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>
        <f>IFERROR(_xll.qlRateHelperEarliestDate(N52,Trigger),"--")</f>
        <v>42261</v>
      </c>
      <c r="V52" s="143">
        <f>IFERROR(_xll.qlRateHelperPillarDate(N52,Trigger),"--")</f>
        <v>49933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117</v>
      </c>
      <c r="B53" s="60" t="s">
        <v>102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21"/>
        <v>GbpLibor3M</v>
      </c>
      <c r="H53" s="59" t="str">
        <f t="shared" si="22"/>
        <v>GBP3L6L18Y_LCHQuote</v>
      </c>
      <c r="I53" s="127">
        <v>0</v>
      </c>
      <c r="J53" s="64" t="str">
        <f>_xll.qlSwapRateHelper2(,$H53,0,$B53,Calendar,$D53,$E53,$F53,$G53,$I53,$C53,Discounting1,PillarDate,,Permanent,Trigger,ObjectOverwrite)</f>
        <v>obj_00467#0001</v>
      </c>
      <c r="K53" s="64" t="str">
        <f>_xll.qlSwapRateHelper2(,$H53,0,$B53,Calendar,$D53,$E53,$F53,$G53,$I53,$C53,Discounting2,PillarDate,,Permanent,Trigger,ObjectOverwrite)</f>
        <v>obj_00475#0001</v>
      </c>
      <c r="M53" s="71" t="str">
        <f t="shared" si="18"/>
        <v>BasSw</v>
      </c>
      <c r="N53" s="141" t="str">
        <f t="shared" si="19"/>
        <v>obj_00453#0001</v>
      </c>
      <c r="O53" s="141" t="str">
        <f t="shared" si="20"/>
        <v>obj_0047e#0001</v>
      </c>
      <c r="P53" s="149" t="str">
        <f>IFERROR(_xll.qlRateHelperQuoteName(N53,Trigger),"--")</f>
        <v>GBP3L6L22Y_LCHQuote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>
        <f>IFERROR(_xll.qlRateHelperEarliestDate(N53,Trigger),"--")</f>
        <v>42261</v>
      </c>
      <c r="V53" s="143">
        <f>IFERROR(_xll.qlRateHelperPillarDate(N53,Trigger),"--")</f>
        <v>50297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117</v>
      </c>
      <c r="B54" s="60" t="s">
        <v>103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21"/>
        <v>GbpLibor3M</v>
      </c>
      <c r="H54" s="59" t="str">
        <f t="shared" si="22"/>
        <v>GBP3L6L19Y_LCHQuote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obj_00474#0001</v>
      </c>
      <c r="K54" s="64" t="str">
        <f>_xll.qlSwapRateHelper2(,$H54,0,$B54,Calendar,$D54,$E54,$F54,$G54,$I54,$C54,Discounting2,PillarDate,,Permanent,Trigger,ObjectOverwrite)</f>
        <v>obj_0048a#0001</v>
      </c>
      <c r="M54" s="71" t="str">
        <f t="shared" si="18"/>
        <v>BasSw</v>
      </c>
      <c r="N54" s="141" t="str">
        <f t="shared" si="19"/>
        <v>obj_00486#0001</v>
      </c>
      <c r="O54" s="141" t="str">
        <f t="shared" si="20"/>
        <v>obj_0044a#0001</v>
      </c>
      <c r="P54" s="149" t="str">
        <f>IFERROR(_xll.qlRateHelperQuoteName(N54,Trigger),"--")</f>
        <v>GBP3L6L23Y_LCHQuote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>
        <f>IFERROR(_xll.qlRateHelperEarliestDate(N54,Trigger),"--")</f>
        <v>42261</v>
      </c>
      <c r="V54" s="143">
        <f>IFERROR(_xll.qlRateHelperPillarDate(N54,Trigger),"--")</f>
        <v>50662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117</v>
      </c>
      <c r="B55" s="60" t="s">
        <v>62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21"/>
        <v>GbpLibor3M</v>
      </c>
      <c r="H55" s="59" t="str">
        <f t="shared" si="22"/>
        <v>GBP3L6L20Y_LCHQuote</v>
      </c>
      <c r="I55" s="127">
        <v>0</v>
      </c>
      <c r="J55" s="64" t="str">
        <f>_xll.qlSwapRateHelper2(,$H55,0,$B55,Calendar,$D55,$E55,$F55,$G55,$I55,$C55,Discounting1,PillarDate,,Permanent,Trigger,ObjectOverwrite)</f>
        <v>obj_0046c#0001</v>
      </c>
      <c r="K55" s="64" t="str">
        <f>_xll.qlSwapRateHelper2(,$H55,0,$B55,Calendar,$D55,$E55,$F55,$G55,$I55,$C55,Discounting2,PillarDate,,Permanent,Trigger,ObjectOverwrite)</f>
        <v>obj_00446#0001</v>
      </c>
      <c r="M55" s="71" t="str">
        <f t="shared" si="18"/>
        <v>BasSw</v>
      </c>
      <c r="N55" s="141" t="str">
        <f t="shared" si="19"/>
        <v>obj_00480#0001</v>
      </c>
      <c r="O55" s="141" t="str">
        <f t="shared" si="20"/>
        <v>obj_0047a#0001</v>
      </c>
      <c r="P55" s="149" t="str">
        <f>IFERROR(_xll.qlRateHelperQuoteName(N55,Trigger),"--")</f>
        <v>GBP3L6L24Y_LCHQuote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>
        <f>IFERROR(_xll.qlRateHelperEarliestDate(N55,Trigger),"--")</f>
        <v>42261</v>
      </c>
      <c r="V55" s="143">
        <f>IFERROR(_xll.qlRateHelperPillarDate(N55,Trigger),"--")</f>
        <v>51027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117</v>
      </c>
      <c r="B56" s="60" t="s">
        <v>104</v>
      </c>
      <c r="C56" s="61" t="s">
        <v>6</v>
      </c>
      <c r="D56" s="61" t="s">
        <v>159</v>
      </c>
      <c r="E56" s="61" t="s">
        <v>7</v>
      </c>
      <c r="F56" s="61" t="s">
        <v>160</v>
      </c>
      <c r="G56" s="61" t="str">
        <f t="shared" si="21"/>
        <v>GbpLibor3M</v>
      </c>
      <c r="H56" s="59" t="str">
        <f t="shared" si="22"/>
        <v>GBP3L6L21Y_LCHQuote</v>
      </c>
      <c r="I56" s="127">
        <v>0</v>
      </c>
      <c r="J56" s="64" t="str">
        <f>_xll.qlSwapRateHelper2(,$H56,0,$B56,Calendar,$D56,$E56,$F56,$G56,$I56,$C56,Discounting1,PillarDate,,Permanent,Trigger,ObjectOverwrite)</f>
        <v>obj_0046a#0001</v>
      </c>
      <c r="K56" s="64" t="str">
        <f>_xll.qlSwapRateHelper2(,$H56,0,$B56,Calendar,$D56,$E56,$F56,$G56,$I56,$C56,Discounting2,PillarDate,,Permanent,Trigger,ObjectOverwrite)</f>
        <v>obj_00454#0001</v>
      </c>
      <c r="M56" s="71" t="str">
        <f t="shared" si="18"/>
        <v>BasSw</v>
      </c>
      <c r="N56" s="141" t="str">
        <f t="shared" si="19"/>
        <v>obj_00456#0001</v>
      </c>
      <c r="O56" s="141" t="str">
        <f t="shared" si="20"/>
        <v>obj_00478#0001</v>
      </c>
      <c r="P56" s="149" t="str">
        <f>IFERROR(_xll.qlRateHelperQuoteName(N56,Trigger),"--")</f>
        <v>GBP3L6L25Y_LCHQuote</v>
      </c>
      <c r="Q56" s="142">
        <f>IFERROR(_xll.qlRateHelperQuoteValue($N56,Trigger),"--")</f>
        <v>2.078375E-2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42261</v>
      </c>
      <c r="V56" s="143">
        <f>IFERROR(_xll.qlRateHelperPillarDate(N56,Trigger),"--")</f>
        <v>51393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117</v>
      </c>
      <c r="B57" s="60" t="s">
        <v>105</v>
      </c>
      <c r="C57" s="61" t="s">
        <v>6</v>
      </c>
      <c r="D57" s="61" t="s">
        <v>159</v>
      </c>
      <c r="E57" s="61" t="s">
        <v>7</v>
      </c>
      <c r="F57" s="61" t="s">
        <v>160</v>
      </c>
      <c r="G57" s="61" t="str">
        <f t="shared" si="21"/>
        <v>GbpLibor3M</v>
      </c>
      <c r="H57" s="59" t="str">
        <f t="shared" si="22"/>
        <v>GBP3L6L22Y_LCHQuote</v>
      </c>
      <c r="I57" s="127">
        <v>0</v>
      </c>
      <c r="J57" s="64" t="str">
        <f>_xll.qlSwapRateHelper2(,$H57,0,$B57,Calendar,$D57,$E57,$F57,$G57,$I57,$C57,Discounting1,PillarDate,,Permanent,Trigger,ObjectOverwrite)</f>
        <v>obj_00453#0001</v>
      </c>
      <c r="K57" s="64" t="str">
        <f>_xll.qlSwapRateHelper2(,$H57,0,$B57,Calendar,$D57,$E57,$F57,$G57,$I57,$C57,Discounting2,PillarDate,,Permanent,Trigger,ObjectOverwrite)</f>
        <v>obj_0047e#0001</v>
      </c>
      <c r="M57" s="71" t="str">
        <f t="shared" si="18"/>
        <v>BasSw</v>
      </c>
      <c r="N57" s="141" t="str">
        <f t="shared" si="19"/>
        <v>obj_00460#0001</v>
      </c>
      <c r="O57" s="141" t="str">
        <f t="shared" si="20"/>
        <v>obj_00481#0001</v>
      </c>
      <c r="P57" s="149" t="str">
        <f>IFERROR(_xll.qlRateHelperQuoteName(N57,Trigger),"--")</f>
        <v>GBP3L6L26Y_LCHQuote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>
        <f>IFERROR(_xll.qlRateHelperEarliestDate(N57,Trigger),"--")</f>
        <v>42261</v>
      </c>
      <c r="V57" s="143">
        <f>IFERROR(_xll.qlRateHelperPillarDate(N57,Trigger),"--")</f>
        <v>51760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117</v>
      </c>
      <c r="B58" s="60" t="s">
        <v>106</v>
      </c>
      <c r="C58" s="61" t="s">
        <v>6</v>
      </c>
      <c r="D58" s="61" t="s">
        <v>159</v>
      </c>
      <c r="E58" s="61" t="s">
        <v>7</v>
      </c>
      <c r="F58" s="61" t="s">
        <v>160</v>
      </c>
      <c r="G58" s="61" t="str">
        <f t="shared" si="21"/>
        <v>GbpLibor3M</v>
      </c>
      <c r="H58" s="59" t="str">
        <f t="shared" si="22"/>
        <v>GBP3L6L23Y_LCHQuote</v>
      </c>
      <c r="I58" s="127">
        <v>0</v>
      </c>
      <c r="J58" s="64" t="str">
        <f>_xll.qlSwapRateHelper2(,$H58,0,$B58,Calendar,$D58,$E58,$F58,$G58,$I58,$C58,Discounting1,PillarDate,,Permanent,Trigger,ObjectOverwrite)</f>
        <v>obj_00486#0001</v>
      </c>
      <c r="K58" s="64" t="str">
        <f>_xll.qlSwapRateHelper2(,$H58,0,$B58,Calendar,$D58,$E58,$F58,$G58,$I58,$C58,Discounting2,PillarDate,,Permanent,Trigger,ObjectOverwrite)</f>
        <v>obj_0044a#0001</v>
      </c>
      <c r="M58" s="71" t="str">
        <f t="shared" si="18"/>
        <v>BasSw</v>
      </c>
      <c r="N58" s="141" t="str">
        <f t="shared" si="19"/>
        <v>obj_0045b#0001</v>
      </c>
      <c r="O58" s="141" t="str">
        <f t="shared" si="20"/>
        <v>obj_00464#0001</v>
      </c>
      <c r="P58" s="149" t="str">
        <f>IFERROR(_xll.qlRateHelperQuoteName(N58,Trigger),"--")</f>
        <v>GBP3L6L27Y_LCHQuote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>
        <f>IFERROR(_xll.qlRateHelperEarliestDate(N58,Trigger),"--")</f>
        <v>42261</v>
      </c>
      <c r="V58" s="143">
        <f>IFERROR(_xll.qlRateHelperPillarDate(N58,Trigger),"--")</f>
        <v>52124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117</v>
      </c>
      <c r="B59" s="60" t="s">
        <v>107</v>
      </c>
      <c r="C59" s="61" t="s">
        <v>6</v>
      </c>
      <c r="D59" s="61" t="s">
        <v>159</v>
      </c>
      <c r="E59" s="61" t="s">
        <v>7</v>
      </c>
      <c r="F59" s="61" t="s">
        <v>160</v>
      </c>
      <c r="G59" s="61" t="str">
        <f t="shared" si="21"/>
        <v>GbpLibor3M</v>
      </c>
      <c r="H59" s="59" t="str">
        <f t="shared" si="22"/>
        <v>GBP3L6L24Y_LCHQuote</v>
      </c>
      <c r="I59" s="127">
        <v>0</v>
      </c>
      <c r="J59" s="64" t="str">
        <f>_xll.qlSwapRateHelper2(,$H59,0,$B59,Calendar,$D59,$E59,$F59,$G59,$I59,$C59,Discounting1,PillarDate,,Permanent,Trigger,ObjectOverwrite)</f>
        <v>obj_00480#0001</v>
      </c>
      <c r="K59" s="64" t="str">
        <f>_xll.qlSwapRateHelper2(,$H59,0,$B59,Calendar,$D59,$E59,$F59,$G59,$I59,$C59,Discounting2,PillarDate,,Permanent,Trigger,ObjectOverwrite)</f>
        <v>obj_0047a#0001</v>
      </c>
      <c r="M59" s="71" t="str">
        <f t="shared" si="18"/>
        <v>BasSw</v>
      </c>
      <c r="N59" s="141" t="str">
        <f t="shared" si="19"/>
        <v>obj_00476#0001</v>
      </c>
      <c r="O59" s="141" t="str">
        <f t="shared" si="20"/>
        <v>obj_00469#0001</v>
      </c>
      <c r="P59" s="149" t="str">
        <f>IFERROR(_xll.qlRateHelperQuoteName(N59,Trigger),"--")</f>
        <v>GBP3L6L28Y_LCHQuote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>
        <f>IFERROR(_xll.qlRateHelperEarliestDate(N59,Trigger),"--")</f>
        <v>42261</v>
      </c>
      <c r="V59" s="143">
        <f>IFERROR(_xll.qlRateHelperPillarDate(N59,Trigger),"--")</f>
        <v>52488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117</v>
      </c>
      <c r="B60" s="60" t="s">
        <v>63</v>
      </c>
      <c r="C60" s="61" t="s">
        <v>6</v>
      </c>
      <c r="D60" s="61" t="s">
        <v>159</v>
      </c>
      <c r="E60" s="61" t="s">
        <v>7</v>
      </c>
      <c r="F60" s="61" t="s">
        <v>160</v>
      </c>
      <c r="G60" s="61" t="str">
        <f t="shared" si="21"/>
        <v>GbpLibor3M</v>
      </c>
      <c r="H60" s="59" t="str">
        <f t="shared" si="22"/>
        <v>GBP3L6L25Y_LCHQuote</v>
      </c>
      <c r="I60" s="127">
        <v>0</v>
      </c>
      <c r="J60" s="64" t="str">
        <f>_xll.qlSwapRateHelper2(,$H60,0,$B60,Calendar,$D60,$E60,$F60,$G60,$I60,$C60,Discounting1,PillarDate,,Permanent,Trigger,ObjectOverwrite)</f>
        <v>obj_00456#0001</v>
      </c>
      <c r="K60" s="64" t="str">
        <f>_xll.qlSwapRateHelper2(,$H60,0,$B60,Calendar,$D60,$E60,$F60,$G60,$I60,$C60,Discounting2,PillarDate,,Permanent,Trigger,ObjectOverwrite)</f>
        <v>obj_00478#0001</v>
      </c>
      <c r="M60" s="71" t="str">
        <f t="shared" si="18"/>
        <v>BasSw</v>
      </c>
      <c r="N60" s="141" t="str">
        <f t="shared" si="19"/>
        <v>obj_00457#0001</v>
      </c>
      <c r="O60" s="141" t="str">
        <f t="shared" si="20"/>
        <v>obj_00444#0001</v>
      </c>
      <c r="P60" s="149" t="str">
        <f>IFERROR(_xll.qlRateHelperQuoteName(N60,Trigger),"--")</f>
        <v>GBP3L6L29Y_LCHQuote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>
        <f>IFERROR(_xll.qlRateHelperEarliestDate(N60,Trigger),"--")</f>
        <v>42261</v>
      </c>
      <c r="V60" s="143">
        <f>IFERROR(_xll.qlRateHelperPillarDate(N60,Trigger),"--")</f>
        <v>52854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117</v>
      </c>
      <c r="B61" s="60" t="s">
        <v>108</v>
      </c>
      <c r="C61" s="61" t="s">
        <v>6</v>
      </c>
      <c r="D61" s="61" t="s">
        <v>159</v>
      </c>
      <c r="E61" s="61" t="s">
        <v>7</v>
      </c>
      <c r="F61" s="61" t="s">
        <v>160</v>
      </c>
      <c r="G61" s="61" t="str">
        <f t="shared" si="21"/>
        <v>GbpLibor3M</v>
      </c>
      <c r="H61" s="59" t="str">
        <f t="shared" si="22"/>
        <v>GBP3L6L26Y_LCHQuote</v>
      </c>
      <c r="I61" s="127">
        <v>0</v>
      </c>
      <c r="J61" s="64" t="str">
        <f>_xll.qlSwapRateHelper2(,$H61,0,$B61,Calendar,$D61,$E61,$F61,$G61,$I61,$C61,Discounting1,PillarDate,,Permanent,Trigger,ObjectOverwrite)</f>
        <v>obj_00460#0001</v>
      </c>
      <c r="K61" s="64" t="str">
        <f>_xll.qlSwapRateHelper2(,$H61,0,$B61,Calendar,$D61,$E61,$F61,$G61,$I61,$C61,Discounting2,PillarDate,,Permanent,Trigger,ObjectOverwrite)</f>
        <v>obj_00481#0001</v>
      </c>
      <c r="M61" s="71" t="str">
        <f t="shared" si="18"/>
        <v>BasSw</v>
      </c>
      <c r="N61" s="141" t="str">
        <f t="shared" si="19"/>
        <v>obj_00472#0001</v>
      </c>
      <c r="O61" s="141" t="str">
        <f t="shared" si="20"/>
        <v>obj_00462#0001</v>
      </c>
      <c r="P61" s="149" t="str">
        <f>IFERROR(_xll.qlRateHelperQuoteName(N61,Trigger),"--")</f>
        <v>GBP3L6L30Y_LCHQuote</v>
      </c>
      <c r="Q61" s="142">
        <f>IFERROR(_xll.qlRateHelperQuoteValue($N61,Trigger),"--")</f>
        <v>2.0813999999999999E-2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42261</v>
      </c>
      <c r="V61" s="143">
        <f>IFERROR(_xll.qlRateHelperPillarDate(N61,Trigger),"--")</f>
        <v>53219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117</v>
      </c>
      <c r="B62" s="60" t="s">
        <v>64</v>
      </c>
      <c r="C62" s="61" t="s">
        <v>6</v>
      </c>
      <c r="D62" s="61" t="s">
        <v>159</v>
      </c>
      <c r="E62" s="61" t="s">
        <v>7</v>
      </c>
      <c r="F62" s="61" t="s">
        <v>160</v>
      </c>
      <c r="G62" s="61" t="str">
        <f t="shared" si="21"/>
        <v>GbpLibor3M</v>
      </c>
      <c r="H62" s="59" t="str">
        <f t="shared" si="22"/>
        <v>GBP3L6L27Y_LCHQuote</v>
      </c>
      <c r="I62" s="127">
        <v>0</v>
      </c>
      <c r="J62" s="64" t="str">
        <f>_xll.qlSwapRateHelper2(,$H62,0,$B62,Calendar,$D62,$E62,$F62,$G62,$I62,$C62,Discounting1,PillarDate,,Permanent,Trigger,ObjectOverwrite)</f>
        <v>obj_0045b#0001</v>
      </c>
      <c r="K62" s="64" t="str">
        <f>_xll.qlSwapRateHelper2(,$H62,0,$B62,Calendar,$D62,$E62,$F62,$G62,$I62,$C62,Discounting2,PillarDate,,Permanent,Trigger,ObjectOverwrite)</f>
        <v>obj_00464#0001</v>
      </c>
      <c r="M62" s="71" t="str">
        <f t="shared" si="18"/>
        <v>BasSw</v>
      </c>
      <c r="N62" s="141" t="str">
        <f t="shared" si="19"/>
        <v>obj_00459#0001</v>
      </c>
      <c r="O62" s="141" t="str">
        <f t="shared" si="20"/>
        <v>obj_0044f#0001</v>
      </c>
      <c r="P62" s="149" t="str">
        <f>IFERROR(_xll.qlRateHelperQuoteName(N62,Trigger),"--")</f>
        <v>GBP3L6L35Y_LCHQuote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>
        <f>IFERROR(_xll.qlRateHelperEarliestDate(N62,Trigger),"--")</f>
        <v>42261</v>
      </c>
      <c r="V62" s="143">
        <f>IFERROR(_xll.qlRateHelperPillarDate(N62,Trigger),"--")</f>
        <v>55045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117</v>
      </c>
      <c r="B63" s="60" t="s">
        <v>109</v>
      </c>
      <c r="C63" s="61" t="s">
        <v>6</v>
      </c>
      <c r="D63" s="61" t="s">
        <v>159</v>
      </c>
      <c r="E63" s="61" t="s">
        <v>7</v>
      </c>
      <c r="F63" s="61" t="s">
        <v>160</v>
      </c>
      <c r="G63" s="61" t="str">
        <f t="shared" si="21"/>
        <v>GbpLibor3M</v>
      </c>
      <c r="H63" s="59" t="str">
        <f t="shared" si="22"/>
        <v>GBP3L6L28Y_LCHQuote</v>
      </c>
      <c r="I63" s="127">
        <v>0</v>
      </c>
      <c r="J63" s="64" t="str">
        <f>_xll.qlSwapRateHelper2(,$H63,0,$B63,Calendar,$D63,$E63,$F63,$G63,$I63,$C63,Discounting1,PillarDate,,Permanent,Trigger,ObjectOverwrite)</f>
        <v>obj_00476#0001</v>
      </c>
      <c r="K63" s="64" t="str">
        <f>_xll.qlSwapRateHelper2(,$H63,0,$B63,Calendar,$D63,$E63,$F63,$G63,$I63,$C63,Discounting2,PillarDate,,Permanent,Trigger,ObjectOverwrite)</f>
        <v>obj_00469#0001</v>
      </c>
      <c r="M63" s="71" t="str">
        <f t="shared" si="18"/>
        <v>BasSw</v>
      </c>
      <c r="N63" s="141" t="str">
        <f t="shared" si="19"/>
        <v>obj_00479#0001</v>
      </c>
      <c r="O63" s="141" t="str">
        <f t="shared" si="20"/>
        <v>obj_0048e#0001</v>
      </c>
      <c r="P63" s="149" t="str">
        <f>IFERROR(_xll.qlRateHelperQuoteName(N63,Trigger),"--")</f>
        <v>GBP3L6L40Y_LCHQuote</v>
      </c>
      <c r="Q63" s="142">
        <f>IFERROR(_xll.qlRateHelperQuoteValue($N63,Trigger),"--")</f>
        <v>2.0462999999999999E-2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42261</v>
      </c>
      <c r="V63" s="143">
        <f>IFERROR(_xll.qlRateHelperPillarDate(N63,Trigger),"--")</f>
        <v>56871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117</v>
      </c>
      <c r="B64" s="60" t="s">
        <v>110</v>
      </c>
      <c r="C64" s="61" t="s">
        <v>6</v>
      </c>
      <c r="D64" s="61" t="s">
        <v>159</v>
      </c>
      <c r="E64" s="61" t="s">
        <v>7</v>
      </c>
      <c r="F64" s="61" t="s">
        <v>160</v>
      </c>
      <c r="G64" s="61" t="str">
        <f t="shared" si="21"/>
        <v>GbpLibor3M</v>
      </c>
      <c r="H64" s="59" t="str">
        <f t="shared" si="22"/>
        <v>GBP3L6L29Y_LCHQuote</v>
      </c>
      <c r="I64" s="127">
        <v>0</v>
      </c>
      <c r="J64" s="64" t="str">
        <f>_xll.qlSwapRateHelper2(,$H64,0,$B64,Calendar,$D64,$E64,$F64,$G64,$I64,$C64,Discounting1,PillarDate,,Permanent,Trigger,ObjectOverwrite)</f>
        <v>obj_00457#0001</v>
      </c>
      <c r="K64" s="64" t="str">
        <f>_xll.qlSwapRateHelper2(,$H64,0,$B64,Calendar,$D64,$E64,$F64,$G64,$I64,$C64,Discounting2,PillarDate,,Permanent,Trigger,ObjectOverwrite)</f>
        <v>obj_00444#0001</v>
      </c>
      <c r="M64" s="71" t="str">
        <f t="shared" si="18"/>
        <v>BasSw</v>
      </c>
      <c r="N64" s="141" t="str">
        <f t="shared" si="19"/>
        <v>obj_00470#0001</v>
      </c>
      <c r="O64" s="141" t="str">
        <f t="shared" si="20"/>
        <v>obj_00483#0001</v>
      </c>
      <c r="P64" s="149" t="str">
        <f>IFERROR(_xll.qlRateHelperQuoteName(N64,Trigger),"--")</f>
        <v>GBP3L6L50Y_LCHQuote</v>
      </c>
      <c r="Q64" s="142">
        <f>IFERROR(_xll.qlRateHelperQuoteValue($N64,Trigger),"--")</f>
        <v>2.0135750000000001E-2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42261</v>
      </c>
      <c r="V64" s="143">
        <f>IFERROR(_xll.qlRateHelperPillarDate(N64,Trigger),"--")</f>
        <v>60524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117</v>
      </c>
      <c r="B65" s="60" t="s">
        <v>65</v>
      </c>
      <c r="C65" s="61" t="s">
        <v>6</v>
      </c>
      <c r="D65" s="61" t="s">
        <v>159</v>
      </c>
      <c r="E65" s="61" t="s">
        <v>7</v>
      </c>
      <c r="F65" s="61" t="s">
        <v>160</v>
      </c>
      <c r="G65" s="61" t="str">
        <f t="shared" si="21"/>
        <v>GbpLibor3M</v>
      </c>
      <c r="H65" s="59" t="str">
        <f t="shared" si="22"/>
        <v>GBP3L6L30Y_LCHQuote</v>
      </c>
      <c r="I65" s="127">
        <v>0</v>
      </c>
      <c r="J65" s="64" t="str">
        <f>_xll.qlSwapRateHelper2(,$H65,0,$B65,Calendar,$D65,$E65,$F65,$G65,$I65,$C65,Discounting1,PillarDate,,Permanent,Trigger,ObjectOverwrite)</f>
        <v>obj_00472#0001</v>
      </c>
      <c r="K65" s="64" t="str">
        <f>_xll.qlSwapRateHelper2(,$H65,0,$B65,Calendar,$D65,$E65,$F65,$G65,$I65,$C65,Discounting2,PillarDate,,Permanent,Trigger,ObjectOverwrite)</f>
        <v>obj_00462#0001</v>
      </c>
      <c r="M65" s="72" t="str">
        <f t="shared" si="18"/>
        <v>BasSw</v>
      </c>
      <c r="N65" s="144" t="str">
        <f t="shared" si="19"/>
        <v>obj_0045a#0001</v>
      </c>
      <c r="O65" s="144" t="str">
        <f t="shared" si="20"/>
        <v>obj_00452#0001</v>
      </c>
      <c r="P65" s="152" t="str">
        <f>IFERROR(_xll.qlRateHelperQuoteName(N65,Trigger),"--")</f>
        <v>GBP3L6L60Y_LCHQuote</v>
      </c>
      <c r="Q65" s="153">
        <f>IFERROR(_xll.qlRateHelperQuoteValue($N65,Trigger),"--")</f>
        <v>2.01005E-2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42261</v>
      </c>
      <c r="V65" s="151">
        <f>IFERROR(_xll.qlRateHelperPillarDate(N65,Trigger),"--")</f>
        <v>64178</v>
      </c>
      <c r="X65" s="6" t="str">
        <f t="shared" si="23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117</v>
      </c>
      <c r="B66" s="60" t="s">
        <v>66</v>
      </c>
      <c r="C66" s="61" t="s">
        <v>6</v>
      </c>
      <c r="D66" s="61" t="s">
        <v>159</v>
      </c>
      <c r="E66" s="61" t="s">
        <v>7</v>
      </c>
      <c r="F66" s="61" t="s">
        <v>160</v>
      </c>
      <c r="G66" s="61" t="str">
        <f t="shared" si="21"/>
        <v>GbpLibor3M</v>
      </c>
      <c r="H66" s="59" t="str">
        <f t="shared" si="22"/>
        <v>GBP3L6L35Y_LCHQuote</v>
      </c>
      <c r="I66" s="125">
        <v>0</v>
      </c>
      <c r="J66" s="64" t="str">
        <f>_xll.qlSwapRateHelper2(,$H66,0,$B66,Calendar,$D66,$E66,$F66,$G66,$I66,$C66,Discounting1,PillarDate,,Permanent,Trigger,ObjectOverwrite)</f>
        <v>obj_00459#0001</v>
      </c>
      <c r="K66" s="64" t="str">
        <f>_xll.qlSwapRateHelper2(,$H66,0,$B66,Calendar,$D66,$E66,$F66,$G66,$I66,$C66,Discounting2,PillarDate,,Permanent,Trigger,ObjectOverwrite)</f>
        <v>obj_0044f#0001</v>
      </c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117</v>
      </c>
      <c r="B67" s="60" t="s">
        <v>67</v>
      </c>
      <c r="C67" s="61" t="s">
        <v>6</v>
      </c>
      <c r="D67" s="61" t="s">
        <v>159</v>
      </c>
      <c r="E67" s="61" t="s">
        <v>7</v>
      </c>
      <c r="F67" s="61" t="s">
        <v>160</v>
      </c>
      <c r="G67" s="61" t="str">
        <f t="shared" si="21"/>
        <v>GbpLibor3M</v>
      </c>
      <c r="H67" s="59" t="str">
        <f t="shared" si="22"/>
        <v>GBP3L6L40Y_LCHQuote</v>
      </c>
      <c r="I67" s="125">
        <v>0</v>
      </c>
      <c r="J67" s="64" t="str">
        <f>_xll.qlSwapRateHelper2(,$H67,0,$B67,Calendar,$D67,$E67,$F67,$G67,$I67,$C67,Discounting1,PillarDate,,Permanent,Trigger,ObjectOverwrite)</f>
        <v>obj_00479#0001</v>
      </c>
      <c r="K67" s="64" t="str">
        <f>_xll.qlSwapRateHelper2(,$H67,0,$B67,Calendar,$D67,$E67,$F67,$G67,$I67,$C67,Discounting2,PillarDate,,Permanent,Trigger,ObjectOverwrite)</f>
        <v>obj_0048e#0001</v>
      </c>
      <c r="M67" s="160"/>
      <c r="AH67" s="169" t="e">
        <v>#N/A</v>
      </c>
      <c r="AI67" s="170" t="e">
        <v>#N/A</v>
      </c>
      <c r="AJ67" s="172" t="e">
        <f t="shared" ref="AJ67:AJ103" si="24">AF67-AI67</f>
        <v>#N/A</v>
      </c>
      <c r="AK67" s="80" t="e">
        <v>#N/A</v>
      </c>
      <c r="AL67" s="161" t="e">
        <f t="shared" ref="AL67:AL103" si="25">AK67-AG67</f>
        <v>#N/A</v>
      </c>
    </row>
    <row r="68" spans="1:38" ht="11.25" customHeight="1" x14ac:dyDescent="0.2">
      <c r="A68" s="59" t="s">
        <v>117</v>
      </c>
      <c r="B68" s="60" t="s">
        <v>68</v>
      </c>
      <c r="C68" s="61" t="s">
        <v>6</v>
      </c>
      <c r="D68" s="61" t="s">
        <v>159</v>
      </c>
      <c r="E68" s="61" t="s">
        <v>7</v>
      </c>
      <c r="F68" s="61" t="s">
        <v>160</v>
      </c>
      <c r="G68" s="61" t="str">
        <f t="shared" si="21"/>
        <v>GbpLibor3M</v>
      </c>
      <c r="H68" s="59" t="str">
        <f t="shared" si="22"/>
        <v>GBP3L6L50Y_LCHQuote</v>
      </c>
      <c r="I68" s="125">
        <v>0</v>
      </c>
      <c r="J68" s="64" t="str">
        <f>_xll.qlSwapRateHelper2(,$H68,0,$B68,Calendar,$D68,$E68,$F68,$G68,$I68,$C68,Discounting1,PillarDate,,Permanent,Trigger,ObjectOverwrite)</f>
        <v>obj_00470#0001</v>
      </c>
      <c r="K68" s="64" t="str">
        <f>_xll.qlSwapRateHelper2(,$H68,0,$B68,Calendar,$D68,$E68,$F68,$G68,$I68,$C68,Discounting2,PillarDate,,Permanent,Trigger,ObjectOverwrite)</f>
        <v>obj_00483#0001</v>
      </c>
      <c r="M68" s="160"/>
      <c r="AH68" s="169" t="e">
        <v>#N/A</v>
      </c>
      <c r="AI68" s="170" t="e">
        <v>#N/A</v>
      </c>
      <c r="AJ68" s="172" t="e">
        <f t="shared" si="24"/>
        <v>#N/A</v>
      </c>
      <c r="AK68" s="80" t="e">
        <v>#N/A</v>
      </c>
      <c r="AL68" s="161" t="e">
        <f t="shared" si="25"/>
        <v>#N/A</v>
      </c>
    </row>
    <row r="69" spans="1:38" ht="11.25" customHeight="1" x14ac:dyDescent="0.2">
      <c r="A69" s="1" t="s">
        <v>117</v>
      </c>
      <c r="B69" s="8" t="s">
        <v>111</v>
      </c>
      <c r="C69" s="7" t="s">
        <v>6</v>
      </c>
      <c r="D69" s="7" t="s">
        <v>159</v>
      </c>
      <c r="E69" s="7" t="s">
        <v>7</v>
      </c>
      <c r="F69" s="7" t="s">
        <v>160</v>
      </c>
      <c r="G69" s="7" t="str">
        <f t="shared" si="21"/>
        <v>GbpLibor3M</v>
      </c>
      <c r="H69" s="1" t="str">
        <f t="shared" si="22"/>
        <v>GBP3L6L60Y_LCHQuote</v>
      </c>
      <c r="I69" s="128">
        <v>0</v>
      </c>
      <c r="J69" s="3" t="str">
        <f>_xll.qlSwapRateHelper2(,$H69,0,$B69,Calendar,$D69,$E69,$F69,$G69,$I69,$C69,Discounting1,PillarDate,,Permanent,Trigger,ObjectOverwrite)</f>
        <v>obj_0045a#0001</v>
      </c>
      <c r="K69" s="3" t="str">
        <f>_xll.qlSwapRateHelper2(,$H69,0,$B69,Calendar,$D69,$E69,$F69,$G69,$I69,$C69,Discounting2,PillarDate,,Permanent,Trigger,ObjectOverwrite)</f>
        <v>obj_00452#0001</v>
      </c>
      <c r="M69" s="160"/>
      <c r="AH69" s="169" t="e">
        <v>#N/A</v>
      </c>
      <c r="AI69" s="170" t="e">
        <v>#N/A</v>
      </c>
      <c r="AJ69" s="172" t="e">
        <f t="shared" si="24"/>
        <v>#N/A</v>
      </c>
      <c r="AK69" s="80" t="e">
        <v>#N/A</v>
      </c>
      <c r="AL69" s="161" t="e">
        <f t="shared" si="25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4"/>
        <v>#N/A</v>
      </c>
      <c r="AK70" s="80" t="e">
        <v>#N/A</v>
      </c>
      <c r="AL70" s="161" t="e">
        <f t="shared" si="25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4"/>
        <v>#N/A</v>
      </c>
      <c r="AK71" s="80" t="e">
        <v>#N/A</v>
      </c>
      <c r="AL71" s="161" t="e">
        <f t="shared" si="25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4"/>
        <v>#N/A</v>
      </c>
      <c r="AK72" s="80" t="e">
        <v>#N/A</v>
      </c>
      <c r="AL72" s="161" t="e">
        <f t="shared" si="25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4"/>
        <v>#N/A</v>
      </c>
      <c r="AK73" s="80" t="e">
        <v>#N/A</v>
      </c>
      <c r="AL73" s="161" t="e">
        <f t="shared" si="25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4"/>
        <v>#N/A</v>
      </c>
      <c r="AK74" s="80" t="e">
        <v>#N/A</v>
      </c>
      <c r="AL74" s="161" t="e">
        <f t="shared" si="25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4"/>
        <v>#N/A</v>
      </c>
      <c r="AK75" s="80" t="e">
        <v>#N/A</v>
      </c>
      <c r="AL75" s="161" t="e">
        <f t="shared" si="25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4"/>
        <v>#N/A</v>
      </c>
      <c r="AK76" s="80" t="e">
        <v>#N/A</v>
      </c>
      <c r="AL76" s="161" t="e">
        <f t="shared" si="25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4"/>
        <v>#N/A</v>
      </c>
      <c r="AK77" s="80" t="e">
        <v>#N/A</v>
      </c>
      <c r="AL77" s="161" t="e">
        <f t="shared" si="25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4"/>
        <v>#N/A</v>
      </c>
      <c r="AK78" s="80" t="e">
        <v>#N/A</v>
      </c>
      <c r="AL78" s="161" t="e">
        <f t="shared" si="25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4"/>
        <v>#N/A</v>
      </c>
      <c r="AK79" s="80" t="e">
        <v>#N/A</v>
      </c>
      <c r="AL79" s="161" t="e">
        <f t="shared" si="25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4"/>
        <v>#N/A</v>
      </c>
      <c r="AK80" s="80" t="e">
        <v>#N/A</v>
      </c>
      <c r="AL80" s="161" t="e">
        <f t="shared" si="25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4"/>
        <v>#N/A</v>
      </c>
      <c r="AK81" s="80" t="e">
        <v>#N/A</v>
      </c>
      <c r="AL81" s="161" t="e">
        <f t="shared" si="25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4"/>
        <v>#N/A</v>
      </c>
      <c r="AK82" s="80" t="e">
        <v>#N/A</v>
      </c>
      <c r="AL82" s="161" t="e">
        <f t="shared" si="25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4"/>
        <v>#N/A</v>
      </c>
      <c r="AK83" s="80" t="e">
        <v>#N/A</v>
      </c>
      <c r="AL83" s="161" t="e">
        <f t="shared" si="25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4"/>
        <v>#N/A</v>
      </c>
      <c r="AK84" s="80" t="e">
        <v>#N/A</v>
      </c>
      <c r="AL84" s="161" t="e">
        <f t="shared" si="25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4"/>
        <v>#N/A</v>
      </c>
      <c r="AK85" s="80" t="e">
        <v>#N/A</v>
      </c>
      <c r="AL85" s="161" t="e">
        <f t="shared" si="25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4"/>
        <v>#N/A</v>
      </c>
      <c r="AK86" s="80" t="e">
        <v>#N/A</v>
      </c>
      <c r="AL86" s="161" t="e">
        <f t="shared" si="25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4"/>
        <v>#N/A</v>
      </c>
      <c r="AK87" s="80" t="e">
        <v>#N/A</v>
      </c>
      <c r="AL87" s="161" t="e">
        <f t="shared" si="25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4"/>
        <v>#N/A</v>
      </c>
      <c r="AK88" s="80" t="e">
        <v>#N/A</v>
      </c>
      <c r="AL88" s="161" t="e">
        <f t="shared" si="25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4"/>
        <v>#N/A</v>
      </c>
      <c r="AK89" s="80" t="e">
        <v>#N/A</v>
      </c>
      <c r="AL89" s="161" t="e">
        <f t="shared" si="25"/>
        <v>#N/A</v>
      </c>
    </row>
    <row r="90" spans="12:38" x14ac:dyDescent="0.2">
      <c r="L90" s="46" t="s">
        <v>35</v>
      </c>
      <c r="AH90" s="169" t="e">
        <v>#N/A</v>
      </c>
      <c r="AI90" s="170" t="e">
        <v>#N/A</v>
      </c>
      <c r="AJ90" s="172" t="e">
        <f t="shared" si="24"/>
        <v>#N/A</v>
      </c>
      <c r="AK90" s="80" t="e">
        <v>#N/A</v>
      </c>
      <c r="AL90" s="161" t="e">
        <f t="shared" si="25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4"/>
        <v>#N/A</v>
      </c>
      <c r="AK91" s="46" t="e">
        <v>#N/A</v>
      </c>
      <c r="AL91" s="161" t="e">
        <f t="shared" si="25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4"/>
        <v>#N/A</v>
      </c>
      <c r="AK92" s="46" t="e">
        <v>#N/A</v>
      </c>
      <c r="AL92" s="161" t="e">
        <f t="shared" si="25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4"/>
        <v>#N/A</v>
      </c>
      <c r="AK93" s="46" t="e">
        <v>#N/A</v>
      </c>
      <c r="AL93" s="161" t="e">
        <f t="shared" si="25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4"/>
        <v>#N/A</v>
      </c>
      <c r="AK94" s="46" t="e">
        <v>#N/A</v>
      </c>
      <c r="AL94" s="161" t="e">
        <f t="shared" si="25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4"/>
        <v>#N/A</v>
      </c>
      <c r="AK95" s="46" t="e">
        <v>#N/A</v>
      </c>
      <c r="AL95" s="161" t="e">
        <f t="shared" si="25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4"/>
        <v>#N/A</v>
      </c>
      <c r="AK96" s="46" t="e">
        <v>#N/A</v>
      </c>
      <c r="AL96" s="161" t="e">
        <f t="shared" si="25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4"/>
        <v>#N/A</v>
      </c>
      <c r="AK97" s="46" t="e">
        <v>#N/A</v>
      </c>
      <c r="AL97" s="161" t="e">
        <f t="shared" si="25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4"/>
        <v>#N/A</v>
      </c>
      <c r="AK98" s="46" t="e">
        <v>#N/A</v>
      </c>
      <c r="AL98" s="161" t="e">
        <f t="shared" si="25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4"/>
        <v>#N/A</v>
      </c>
      <c r="AK99" s="46" t="e">
        <v>#N/A</v>
      </c>
      <c r="AL99" s="161" t="e">
        <f t="shared" si="25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4"/>
        <v>#N/A</v>
      </c>
      <c r="AK100" s="46" t="e">
        <v>#N/A</v>
      </c>
      <c r="AL100" s="161" t="e">
        <f t="shared" si="25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4"/>
        <v>#N/A</v>
      </c>
      <c r="AK101" s="46" t="e">
        <v>#N/A</v>
      </c>
      <c r="AL101" s="161" t="e">
        <f t="shared" si="25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4"/>
        <v>#N/A</v>
      </c>
      <c r="AK102" s="46" t="e">
        <v>#N/A</v>
      </c>
      <c r="AL102" s="161" t="e">
        <f t="shared" si="25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4"/>
        <v>#N/A</v>
      </c>
      <c r="AK103" s="46" t="e">
        <v>#N/A</v>
      </c>
      <c r="AL103" s="161" t="e">
        <f t="shared" si="25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5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GBP6M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140</v>
      </c>
      <c r="AN1" s="46" t="s">
        <v>119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137</v>
      </c>
      <c r="K2" s="65" t="s">
        <v>139</v>
      </c>
      <c r="M2" s="73" t="s">
        <v>9</v>
      </c>
      <c r="N2" s="73" t="s">
        <v>137</v>
      </c>
      <c r="O2" s="73" t="s">
        <v>138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137</v>
      </c>
      <c r="Z2" s="73" t="s">
        <v>138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9">_xll.qlPiecewiseYieldCurveData(YieldCurve1_6M,Trigger)</f>
        <v>7.5171940336110467E-3</v>
      </c>
      <c r="AG2" s="77">
        <f t="array" ref="AG2:AG59">_xll.qlPiecewiseYieldCurveData(YieldCurve2_6M,Trigger)</f>
        <v>1</v>
      </c>
      <c r="AJ2" s="46" t="s">
        <v>141</v>
      </c>
      <c r="AL2" s="46" t="s">
        <v>142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GbpLibor6M</v>
      </c>
      <c r="H3" s="121" t="str">
        <f>IF(LCHQuoteOverwrite,Currency&amp;$B3&amp;"D"&amp;LCHQuoteSuffix,Currency&amp;$B3&amp;"D"&amp;QuoteSuffix)</f>
        <v>GBP6MD_LCHQuote</v>
      </c>
      <c r="I3" s="124"/>
      <c r="J3" s="3" t="str">
        <f>_xll.qlDepositRateHelper(,H3,G3,Permanent,Trigger,ObjectOverwrite)</f>
        <v>obj_005e1#0001</v>
      </c>
      <c r="K3" s="3" t="str">
        <f>J3</f>
        <v>obj_005e1#0001</v>
      </c>
      <c r="L3" s="49"/>
      <c r="M3" s="11" t="str">
        <f>A3</f>
        <v>Dp</v>
      </c>
      <c r="N3" s="95" t="str">
        <f>IF(ISBLANK(J3),"--",J3)</f>
        <v>obj_005e1#0001</v>
      </c>
      <c r="O3" s="95" t="str">
        <f>IF(ISBLANK(K3),"--",K3)</f>
        <v>obj_005e1#0001</v>
      </c>
      <c r="P3" s="147" t="str">
        <f>IFERROR(_xll.qlRateHelperQuoteName(N3,Trigger),"--")</f>
        <v>GBP6MD_LCHQuote</v>
      </c>
      <c r="Q3" s="101">
        <f>IFERROR(_xll.qlRateHelperQuoteValue($N3,Trigger),"--")</f>
        <v>7.5313000000000003E-3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42261</v>
      </c>
      <c r="V3" s="102">
        <f>IFERROR(_xll.qlRateHelperPillarDate(N3,Trigger),"--")</f>
        <v>42443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obj_005e1</v>
      </c>
      <c r="Z3" s="4" t="str">
        <f t="array" ref="Z3:Z59">_xll.qlRateHelperSelection(_xll.ohFilter(RateHelpers1,IncludeFlag),_xll.ohFilter(Priority,IncludeFlag),$AO$3,$AO$4,$AO$5,$AO$6,_xll.ohFilter(MinDistance,IncludeFlag),Trigger)</f>
        <v>obj_005e1</v>
      </c>
      <c r="AA3" s="4" t="str">
        <f>IFERROR(_xll.qlRateHelperQuoteName(Y3,Trigger),"")</f>
        <v>GBP6MD_LCHQuote</v>
      </c>
      <c r="AB3" s="70">
        <f>IFERROR(_xll.qlRateHelperRate(Y3,Trigger),"")</f>
        <v>7.5313000000000003E-3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42261</v>
      </c>
      <c r="AE3" s="5">
        <f>IFERROR(_xll.qlRateHelperPillarDate(Y3,Trigger),"")</f>
        <v>42443</v>
      </c>
      <c r="AF3" s="70">
        <v>7.5171940336110467E-3</v>
      </c>
      <c r="AG3" s="77">
        <v>0.99625871661483745</v>
      </c>
      <c r="AH3" s="169">
        <f t="array" ref="AH3:AH59">_xll.ohFilter([1]REP00100!$C$2:$C$2000,([1]REP00100!$A$2:$A$2000="GBP_LIBOR_6M_EOD"))</f>
        <v>42443</v>
      </c>
      <c r="AI3" s="170">
        <f t="array" ref="AI3:AI59">_xll.ohFilter([1]REP00100!$E$2:$E$2000,([1]REP00100!$A$2:$A$2000="GBP_LIBOR_6M_EOD"))</f>
        <v>7.5171940337599797E-3</v>
      </c>
      <c r="AJ3" s="172">
        <f>AF3-AI3</f>
        <v>-1.489329493065128E-13</v>
      </c>
      <c r="AK3" s="80">
        <f t="array" ref="AK3:AK59">_xll.ohFilter([1]REP00101!$F$2:$F$2000,([1]REP00101!$A$2:$A$2000="GBP_LIBOR_6M_EOD"))</f>
        <v>0.996258716614837</v>
      </c>
      <c r="AL3" s="161">
        <f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obj_005db#0001</v>
      </c>
      <c r="O4" s="131" t="str">
        <f t="shared" si="1"/>
        <v>obj_005db#0001</v>
      </c>
      <c r="P4" s="145" t="str">
        <f>IFERROR(_xll.qlRateHelperQuoteName(N4,Trigger),"--")</f>
        <v>GBP1x7F_LCHQuote</v>
      </c>
      <c r="Q4" s="133" t="str">
        <f>IFERROR(_xll.qlRateHelperQuoteValue($N4,Trigger),"--")</f>
        <v>--</v>
      </c>
      <c r="R4" s="137" t="b">
        <v>0</v>
      </c>
      <c r="S4" s="131">
        <v>20</v>
      </c>
      <c r="T4" s="131">
        <v>1</v>
      </c>
      <c r="U4" s="134">
        <f>IFERROR(_xll.qlRateHelperEarliestDate(N4,Trigger),"--")</f>
        <v>42291</v>
      </c>
      <c r="V4" s="134">
        <f>IFERROR(_xll.qlRateHelperPillarDate(N4,Trigger),"--")</f>
        <v>42474</v>
      </c>
      <c r="X4" s="4" t="str">
        <f t="shared" ref="X4:X59" si="2">IFERROR(INDEX($M$3:$M$59,MATCH(AA4,$P$3:$P$59,0),1),"")</f>
        <v>FRA</v>
      </c>
      <c r="Y4" s="4" t="str">
        <v>obj_0054e</v>
      </c>
      <c r="Z4" s="4" t="str">
        <v>obj_0054e</v>
      </c>
      <c r="AA4" s="4" t="str">
        <f>IFERROR(_xll.qlRateHelperQuoteName(Y4,Trigger),"")</f>
        <v>GBP6x12F_LCHQuote</v>
      </c>
      <c r="AB4" s="70">
        <f>IFERROR(_xll.qlRateHelperRate(Y4,Trigger),"")</f>
        <v>9.0100000000000006E-3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42443</v>
      </c>
      <c r="AE4" s="5">
        <f>IFERROR(_xll.qlRateHelperPillarDate(Y4,Trigger),"")</f>
        <v>42627</v>
      </c>
      <c r="AF4" s="70">
        <v>8.2574199412350311E-3</v>
      </c>
      <c r="AG4" s="77">
        <v>0.99175414212993684</v>
      </c>
      <c r="AH4" s="169">
        <v>42627</v>
      </c>
      <c r="AI4" s="170">
        <v>8.2574199413091298E-3</v>
      </c>
      <c r="AJ4" s="172">
        <f t="shared" ref="AJ4:AJ59" si="3">AF4-AI4</f>
        <v>-7.4098713276349315E-14</v>
      </c>
      <c r="AK4" s="80">
        <v>0.99175414212997604</v>
      </c>
      <c r="AL4" s="161">
        <f t="shared" ref="AL4:AL59" si="4">AG4-AK4</f>
        <v>-3.9190872769268026E-14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137</v>
      </c>
      <c r="K5" s="65" t="s">
        <v>139</v>
      </c>
      <c r="L5" s="48"/>
      <c r="M5" s="10" t="str">
        <f t="shared" ref="M5:M21" si="5">A7</f>
        <v>FRA</v>
      </c>
      <c r="N5" s="94" t="str">
        <f t="shared" ref="N5:N21" si="6">IF(ISBLANK(J7),"--",J7)</f>
        <v>obj_00551#0001</v>
      </c>
      <c r="O5" s="94" t="str">
        <f t="shared" ref="O5:O21" si="7">IF(ISBLANK(K7),"--",K7)</f>
        <v>obj_00551#0001</v>
      </c>
      <c r="P5" s="146" t="str">
        <f>IFERROR(_xll.qlRateHelperQuoteName(N5,Trigger),"--")</f>
        <v>GBP2x8F_LCHQuote</v>
      </c>
      <c r="Q5" s="98" t="str">
        <f>IFERROR(_xll.qlRateHelperQuoteValue($N5,Trigger),"--")</f>
        <v>--</v>
      </c>
      <c r="R5" s="141" t="b">
        <v>0</v>
      </c>
      <c r="S5" s="94">
        <v>20</v>
      </c>
      <c r="T5" s="94">
        <v>1</v>
      </c>
      <c r="U5" s="99">
        <f>IFERROR(_xll.qlRateHelperEarliestDate(N5,Trigger),"--")</f>
        <v>42324</v>
      </c>
      <c r="V5" s="99">
        <f>IFERROR(_xll.qlRateHelperPillarDate(N5,Trigger),"--")</f>
        <v>42506</v>
      </c>
      <c r="X5" s="4" t="str">
        <f t="shared" si="2"/>
        <v>FRA</v>
      </c>
      <c r="Y5" s="4" t="str">
        <v>obj_00547</v>
      </c>
      <c r="Z5" s="4" t="str">
        <v>obj_00547</v>
      </c>
      <c r="AA5" s="4" t="str">
        <f>IFERROR(_xll.qlRateHelperQuoteName(Y5,Trigger),"")</f>
        <v>GBP12x18F_LCHQuote</v>
      </c>
      <c r="AB5" s="70">
        <f>IFERROR(_xll.qlRateHelperRate(Y5,Trigger),"")</f>
        <v>1.1055000000000001E-2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42627</v>
      </c>
      <c r="AE5" s="5">
        <f>IFERROR(_xll.qlRateHelperPillarDate(Y5,Trigger),"")</f>
        <v>42808</v>
      </c>
      <c r="AF5" s="70">
        <v>9.1731370661888353E-3</v>
      </c>
      <c r="AG5" s="77">
        <v>0.98634692075236419</v>
      </c>
      <c r="AH5" s="169">
        <v>42808</v>
      </c>
      <c r="AI5" s="170">
        <v>9.1731370662386201E-3</v>
      </c>
      <c r="AJ5" s="172">
        <f t="shared" si="3"/>
        <v>-4.9784829037058387E-14</v>
      </c>
      <c r="AK5" s="80">
        <v>0.98634692075465003</v>
      </c>
      <c r="AL5" s="161">
        <f t="shared" si="4"/>
        <v>-2.2858381854007348E-12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GbpLibor6M</v>
      </c>
      <c r="H6" s="118" t="str">
        <f t="shared" ref="H6" si="10">IF(LCHQuoteOverwrite,Currency&amp;B6&amp;C6&amp;LCHQuoteSuffix,Currency&amp;B6&amp;C6&amp;QuoteSuffix)</f>
        <v>GBP1x7F_LCHQuote</v>
      </c>
      <c r="I6" s="129"/>
      <c r="J6" s="58" t="str">
        <f>_xll.qlFraRateHelper(,H6,B6&amp;"M",G6,PillarDate,,Permanent,Trigger,ObjectOverwrite)</f>
        <v>obj_005db#0001</v>
      </c>
      <c r="K6" s="58" t="str">
        <f>J6</f>
        <v>obj_005db#0001</v>
      </c>
      <c r="L6" s="48"/>
      <c r="M6" s="10" t="str">
        <f t="shared" si="5"/>
        <v>FRA</v>
      </c>
      <c r="N6" s="94" t="str">
        <f t="shared" si="6"/>
        <v>obj_00544#0001</v>
      </c>
      <c r="O6" s="94" t="str">
        <f t="shared" si="7"/>
        <v>obj_00544#0001</v>
      </c>
      <c r="P6" s="146" t="str">
        <f>IFERROR(_xll.qlRateHelperQuoteName(N6,Trigger),"--")</f>
        <v>GBP3x9F_LCHQuote</v>
      </c>
      <c r="Q6" s="98" t="str">
        <f>IFERROR(_xll.qlRateHelperQuoteValue($N6,Trigger),"--")</f>
        <v>--</v>
      </c>
      <c r="R6" s="141" t="b">
        <v>0</v>
      </c>
      <c r="S6" s="94">
        <v>20</v>
      </c>
      <c r="T6" s="94">
        <v>1</v>
      </c>
      <c r="U6" s="99">
        <f>IFERROR(_xll.qlRateHelperEarliestDate(N6,Trigger),"--")</f>
        <v>42352</v>
      </c>
      <c r="V6" s="99">
        <f>IFERROR(_xll.qlRateHelperPillarDate(N6,Trigger),"--")</f>
        <v>42535</v>
      </c>
      <c r="X6" s="4" t="str">
        <f t="shared" si="2"/>
        <v>Sw</v>
      </c>
      <c r="Y6" s="4" t="str">
        <v>obj_005bc</v>
      </c>
      <c r="Z6" s="4" t="str">
        <v>obj_005bc</v>
      </c>
      <c r="AA6" s="4" t="str">
        <f>IFERROR(_xll.qlRateHelperQuoteName(Y6,Trigger),"")</f>
        <v>GBPSB6L2Y_LCHQuote</v>
      </c>
      <c r="AB6" s="70">
        <f>IFERROR(_xll.qlRateHelperRate(Y6,Trigger),"")</f>
        <v>1.0228249999999999E-2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42261</v>
      </c>
      <c r="AE6" s="5">
        <f>IFERROR(_xll.qlRateHelperPillarDate(Y6,Trigger),"")</f>
        <v>42992</v>
      </c>
      <c r="AF6" s="70">
        <v>1.0210983918009139E-2</v>
      </c>
      <c r="AG6" s="77">
        <v>0.97975773884858819</v>
      </c>
      <c r="AH6" s="169">
        <v>42992</v>
      </c>
      <c r="AI6" s="170">
        <v>1.02109839179471E-2</v>
      </c>
      <c r="AJ6" s="172">
        <f t="shared" si="3"/>
        <v>6.2038915671358552E-14</v>
      </c>
      <c r="AK6" s="80">
        <v>0.97975773880879202</v>
      </c>
      <c r="AL6" s="161">
        <f t="shared" si="4"/>
        <v>3.9796166362293661E-11</v>
      </c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GbpLibor6M</v>
      </c>
      <c r="H7" s="119" t="str">
        <f t="shared" ref="H7:H23" si="12">IF(LCHQuoteOverwrite,Currency&amp;B7&amp;C7&amp;LCHQuoteSuffix,Currency&amp;B7&amp;C7&amp;QuoteSuffix)</f>
        <v>GBP2x8F_LCHQuote</v>
      </c>
      <c r="I7" s="123"/>
      <c r="J7" s="64" t="str">
        <f>_xll.qlFraRateHelper(,H7,B7&amp;"M",G7,PillarDate,,Permanent,Trigger,ObjectOverwrite)</f>
        <v>obj_00551#0001</v>
      </c>
      <c r="K7" s="64" t="str">
        <f t="shared" ref="K7:K23" si="13">J7</f>
        <v>obj_00551#0001</v>
      </c>
      <c r="L7" s="48"/>
      <c r="M7" s="10" t="str">
        <f t="shared" si="5"/>
        <v>FRA</v>
      </c>
      <c r="N7" s="94" t="str">
        <f t="shared" si="6"/>
        <v>obj_0054b#0001</v>
      </c>
      <c r="O7" s="94" t="str">
        <f t="shared" si="7"/>
        <v>obj_0054b#0001</v>
      </c>
      <c r="P7" s="146" t="str">
        <f>IFERROR(_xll.qlRateHelperQuoteName(N7,Trigger),"--")</f>
        <v>GBP4x10F_LCHQuote</v>
      </c>
      <c r="Q7" s="98" t="str">
        <f>IFERROR(_xll.qlRateHelperQuoteValue($N7,Trigger),"--")</f>
        <v>--</v>
      </c>
      <c r="R7" s="141" t="b">
        <v>0</v>
      </c>
      <c r="S7" s="94">
        <v>20</v>
      </c>
      <c r="T7" s="94">
        <v>1</v>
      </c>
      <c r="U7" s="99">
        <f>IFERROR(_xll.qlRateHelperEarliestDate(N7,Trigger),"--")</f>
        <v>42383</v>
      </c>
      <c r="V7" s="99">
        <f>IFERROR(_xll.qlRateHelperPillarDate(N7,Trigger),"--")</f>
        <v>42565</v>
      </c>
      <c r="X7" s="4" t="str">
        <f t="shared" si="2"/>
        <v>Sw</v>
      </c>
      <c r="Y7" s="4" t="str">
        <v>obj_005a3</v>
      </c>
      <c r="Z7" s="4" t="str">
        <v>obj_005a3</v>
      </c>
      <c r="AA7" s="4" t="str">
        <f>IFERROR(_xll.qlRateHelperQuoteName(Y7,Trigger),"")</f>
        <v>GBPSB6L3Y_LCHQuote</v>
      </c>
      <c r="AB7" s="70">
        <f>IFERROR(_xll.qlRateHelperRate(Y7,Trigger),"")</f>
        <v>1.2125250000000001E-2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42261</v>
      </c>
      <c r="AE7" s="5">
        <f>IFERROR(_xll.qlRateHelperPillarDate(Y7,Trigger),"")</f>
        <v>43357</v>
      </c>
      <c r="AF7" s="70">
        <v>1.2113721268890865E-2</v>
      </c>
      <c r="AG7" s="77">
        <v>0.96427966481740834</v>
      </c>
      <c r="AH7" s="169">
        <v>43357</v>
      </c>
      <c r="AI7" s="170">
        <v>1.2113721268874399E-2</v>
      </c>
      <c r="AJ7" s="172">
        <f t="shared" si="3"/>
        <v>1.6465995233971853E-14</v>
      </c>
      <c r="AK7" s="80">
        <v>0.96427958237095102</v>
      </c>
      <c r="AL7" s="161">
        <f t="shared" si="4"/>
        <v>8.244645732791156E-8</v>
      </c>
    </row>
    <row r="8" spans="1:41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GbpLibor6M</v>
      </c>
      <c r="H8" s="119" t="str">
        <f t="shared" si="12"/>
        <v>GBP3x9F_LCHQuote</v>
      </c>
      <c r="I8" s="123"/>
      <c r="J8" s="64" t="str">
        <f>_xll.qlFraRateHelper(,H8,B8&amp;"M",G8,PillarDate,,Permanent,Trigger,ObjectOverwrite)</f>
        <v>obj_00544#0001</v>
      </c>
      <c r="K8" s="64" t="str">
        <f t="shared" si="13"/>
        <v>obj_00544#0001</v>
      </c>
      <c r="L8" s="48"/>
      <c r="M8" s="10" t="str">
        <f t="shared" si="5"/>
        <v>FRA</v>
      </c>
      <c r="N8" s="94" t="str">
        <f t="shared" si="6"/>
        <v>obj_00550#0001</v>
      </c>
      <c r="O8" s="94" t="str">
        <f t="shared" si="7"/>
        <v>obj_00550#0001</v>
      </c>
      <c r="P8" s="146" t="str">
        <f>IFERROR(_xll.qlRateHelperQuoteName(N8,Trigger),"--")</f>
        <v>GBP5x11F_LCHQuote</v>
      </c>
      <c r="Q8" s="98" t="str">
        <f>IFERROR(_xll.qlRateHelperQuoteValue($N8,Trigger),"--")</f>
        <v>--</v>
      </c>
      <c r="R8" s="141" t="b">
        <v>0</v>
      </c>
      <c r="S8" s="94">
        <v>20</v>
      </c>
      <c r="T8" s="94">
        <v>1</v>
      </c>
      <c r="U8" s="99">
        <f>IFERROR(_xll.qlRateHelperEarliestDate(N8,Trigger),"--")</f>
        <v>42415</v>
      </c>
      <c r="V8" s="99">
        <f>IFERROR(_xll.qlRateHelperPillarDate(N8,Trigger),"--")</f>
        <v>42597</v>
      </c>
      <c r="X8" s="4" t="str">
        <f t="shared" si="2"/>
        <v>Sw</v>
      </c>
      <c r="Y8" s="4" t="str">
        <v>obj_0059d</v>
      </c>
      <c r="Z8" s="4" t="str">
        <v>obj_0059d</v>
      </c>
      <c r="AA8" s="4" t="str">
        <f>IFERROR(_xll.qlRateHelperQuoteName(Y8,Trigger),"")</f>
        <v>GBPSB6L4Y_LCHQuote</v>
      </c>
      <c r="AB8" s="70">
        <f>IFERROR(_xll.qlRateHelperRate(Y8,Trigger),"")</f>
        <v>1.379475E-2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42261</v>
      </c>
      <c r="AE8" s="5">
        <f>IFERROR(_xll.qlRateHelperPillarDate(Y8,Trigger),"")</f>
        <v>43724</v>
      </c>
      <c r="AF8" s="70">
        <v>1.3796440269896158E-2</v>
      </c>
      <c r="AG8" s="77">
        <v>0.94620318442178686</v>
      </c>
      <c r="AH8" s="169">
        <v>43724</v>
      </c>
      <c r="AI8" s="170">
        <v>1.3796440269877501E-2</v>
      </c>
      <c r="AJ8" s="172">
        <f t="shared" si="3"/>
        <v>1.865695098413056E-14</v>
      </c>
      <c r="AK8" s="80">
        <v>0.94620296483432997</v>
      </c>
      <c r="AL8" s="161">
        <f t="shared" si="4"/>
        <v>2.1958745688444026E-7</v>
      </c>
    </row>
    <row r="9" spans="1:41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GbpLibor6M</v>
      </c>
      <c r="H9" s="119" t="str">
        <f t="shared" si="12"/>
        <v>GBP4x10F_LCHQuote</v>
      </c>
      <c r="I9" s="123"/>
      <c r="J9" s="64" t="str">
        <f>_xll.qlFraRateHelper(,H9,B9&amp;"M",G9,PillarDate,,Permanent,Trigger,ObjectOverwrite)</f>
        <v>obj_0054b#0001</v>
      </c>
      <c r="K9" s="64" t="str">
        <f t="shared" si="13"/>
        <v>obj_0054b#0001</v>
      </c>
      <c r="L9" s="48"/>
      <c r="M9" s="10" t="str">
        <f t="shared" si="5"/>
        <v>FRA</v>
      </c>
      <c r="N9" s="94" t="str">
        <f t="shared" si="6"/>
        <v>obj_0054e#0001</v>
      </c>
      <c r="O9" s="94" t="str">
        <f t="shared" si="7"/>
        <v>obj_0054e#0001</v>
      </c>
      <c r="P9" s="146" t="str">
        <f>IFERROR(_xll.qlRateHelperQuoteName(N9,Trigger),"--")</f>
        <v>GBP6x12F_LCHQuote</v>
      </c>
      <c r="Q9" s="98">
        <f>IFERROR(_xll.qlRateHelperQuoteValue($N9,Trigger),"--")</f>
        <v>9.0100000000000006E-3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42443</v>
      </c>
      <c r="V9" s="99">
        <f>IFERROR(_xll.qlRateHelperPillarDate(N9,Trigger),"--")</f>
        <v>42627</v>
      </c>
      <c r="X9" s="4" t="str">
        <f t="shared" si="2"/>
        <v>Sw</v>
      </c>
      <c r="Y9" s="4" t="str">
        <v>obj_0059a</v>
      </c>
      <c r="Z9" s="4" t="str">
        <v>obj_0059a</v>
      </c>
      <c r="AA9" s="4" t="str">
        <f>IFERROR(_xll.qlRateHelperQuoteName(Y9,Trigger),"")</f>
        <v>GBPSB6L5Y_LCHQuote</v>
      </c>
      <c r="AB9" s="70">
        <f>IFERROR(_xll.qlRateHelperRate(Y9,Trigger),"")</f>
        <v>1.5180000000000001E-2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42261</v>
      </c>
      <c r="AE9" s="5">
        <f>IFERROR(_xll.qlRateHelperPillarDate(Y9,Trigger),"")</f>
        <v>44088</v>
      </c>
      <c r="AF9" s="70">
        <v>1.5201216907710452E-2</v>
      </c>
      <c r="AG9" s="77">
        <v>0.92674043203434298</v>
      </c>
      <c r="AH9" s="169">
        <v>44088</v>
      </c>
      <c r="AI9" s="170">
        <v>1.5201216907262999E-2</v>
      </c>
      <c r="AJ9" s="172">
        <f t="shared" si="3"/>
        <v>4.4745283866998165E-13</v>
      </c>
      <c r="AK9" s="80">
        <v>0.92674004070053495</v>
      </c>
      <c r="AL9" s="161">
        <f t="shared" si="4"/>
        <v>3.9133380802525153E-7</v>
      </c>
    </row>
    <row r="10" spans="1:41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GbpLibor6M</v>
      </c>
      <c r="H10" s="119" t="str">
        <f t="shared" si="12"/>
        <v>GBP5x11F_LCHQuote</v>
      </c>
      <c r="I10" s="123"/>
      <c r="J10" s="64" t="str">
        <f>_xll.qlFraRateHelper(,H10,B10&amp;"M",G10,PillarDate,,Permanent,Trigger,ObjectOverwrite)</f>
        <v>obj_00550#0001</v>
      </c>
      <c r="K10" s="64" t="str">
        <f t="shared" si="13"/>
        <v>obj_00550#0001</v>
      </c>
      <c r="L10" s="48"/>
      <c r="M10" s="10" t="str">
        <f t="shared" si="5"/>
        <v>FRA</v>
      </c>
      <c r="N10" s="94" t="str">
        <f t="shared" si="6"/>
        <v>obj_00540#0001</v>
      </c>
      <c r="O10" s="94" t="str">
        <f t="shared" si="7"/>
        <v>obj_00540#0001</v>
      </c>
      <c r="P10" s="146" t="str">
        <f>IFERROR(_xll.qlRateHelperQuoteName(N10,Trigger),"--")</f>
        <v>GBP7x13F_LCHQuote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42474</v>
      </c>
      <c r="V10" s="99">
        <f>IFERROR(_xll.qlRateHelperPillarDate(N10,Trigger),"--")</f>
        <v>42657</v>
      </c>
      <c r="X10" s="4" t="str">
        <f t="shared" si="2"/>
        <v>Sw</v>
      </c>
      <c r="Y10" s="4" t="str">
        <v>obj_005ca</v>
      </c>
      <c r="Z10" s="4" t="str">
        <v>obj_005ca</v>
      </c>
      <c r="AA10" s="4" t="str">
        <f>IFERROR(_xll.qlRateHelperQuoteName(Y10,Trigger),"")</f>
        <v>GBPSB6L6Y_LCHQuote</v>
      </c>
      <c r="AB10" s="70">
        <f>IFERROR(_xll.qlRateHelperRate(Y10,Trigger),"")</f>
        <v>1.6299250000000001E-2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42261</v>
      </c>
      <c r="AE10" s="5">
        <f>IFERROR(_xll.qlRateHelperPillarDate(Y10,Trigger),"")</f>
        <v>44453</v>
      </c>
      <c r="AF10" s="70">
        <v>1.6342246687725614E-2</v>
      </c>
      <c r="AG10" s="77">
        <v>0.90652961889052186</v>
      </c>
      <c r="AH10" s="169">
        <v>44453</v>
      </c>
      <c r="AI10" s="170">
        <v>1.6342246687652901E-2</v>
      </c>
      <c r="AJ10" s="172">
        <f t="shared" si="3"/>
        <v>7.2712669219043846E-14</v>
      </c>
      <c r="AK10" s="80">
        <v>0.90652894501587999</v>
      </c>
      <c r="AL10" s="161">
        <f t="shared" si="4"/>
        <v>6.7387464186552393E-7</v>
      </c>
    </row>
    <row r="11" spans="1:41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GbpLibor6M</v>
      </c>
      <c r="H11" s="119" t="str">
        <f t="shared" si="12"/>
        <v>GBP6x12F_LCHQuote</v>
      </c>
      <c r="I11" s="123"/>
      <c r="J11" s="64" t="str">
        <f>_xll.qlFraRateHelper(,H11,B11&amp;"M",G11,PillarDate,,Permanent,Trigger,ObjectOverwrite)</f>
        <v>obj_0054e#0001</v>
      </c>
      <c r="K11" s="64" t="str">
        <f t="shared" si="13"/>
        <v>obj_0054e#0001</v>
      </c>
      <c r="L11" s="48"/>
      <c r="M11" s="10" t="str">
        <f t="shared" si="5"/>
        <v>FRA</v>
      </c>
      <c r="N11" s="94" t="str">
        <f t="shared" si="6"/>
        <v>obj_0054a#0001</v>
      </c>
      <c r="O11" s="94" t="str">
        <f t="shared" si="7"/>
        <v>obj_0054a#0001</v>
      </c>
      <c r="P11" s="146" t="str">
        <f>IFERROR(_xll.qlRateHelperQuoteName(N11,Trigger),"--")</f>
        <v>GBP8x14F_LCHQuote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42506</v>
      </c>
      <c r="V11" s="99">
        <f>IFERROR(_xll.qlRateHelperPillarDate(N11,Trigger),"--")</f>
        <v>42688</v>
      </c>
      <c r="X11" s="4" t="str">
        <f t="shared" si="2"/>
        <v>Sw</v>
      </c>
      <c r="Y11" s="4" t="str">
        <v>obj_005a5</v>
      </c>
      <c r="Z11" s="4" t="str">
        <v>obj_005a5</v>
      </c>
      <c r="AA11" s="4" t="str">
        <f>IFERROR(_xll.qlRateHelperQuoteName(Y11,Trigger),"")</f>
        <v>GBPSB6L7Y_LCHQuote</v>
      </c>
      <c r="AB11" s="70">
        <f>IFERROR(_xll.qlRateHelperRate(Y11,Trigger),"")</f>
        <v>1.7215250000000001E-2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42261</v>
      </c>
      <c r="AE11" s="5">
        <f>IFERROR(_xll.qlRateHelperPillarDate(Y11,Trigger),"")</f>
        <v>44818</v>
      </c>
      <c r="AF11" s="70">
        <v>1.7280974172696788E-2</v>
      </c>
      <c r="AG11" s="77">
        <v>0.88599074989703408</v>
      </c>
      <c r="AH11" s="169">
        <v>44818</v>
      </c>
      <c r="AI11" s="170">
        <v>1.7280974172177301E-2</v>
      </c>
      <c r="AJ11" s="172">
        <f t="shared" si="3"/>
        <v>5.1948723100991856E-13</v>
      </c>
      <c r="AK11" s="80">
        <v>0.88598997736398499</v>
      </c>
      <c r="AL11" s="161">
        <f t="shared" si="4"/>
        <v>7.7253304908708742E-7</v>
      </c>
    </row>
    <row r="12" spans="1:41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GbpLibor6M</v>
      </c>
      <c r="H12" s="119" t="str">
        <f t="shared" si="12"/>
        <v>GBP7x13F_LCHQuote</v>
      </c>
      <c r="I12" s="123"/>
      <c r="J12" s="64" t="str">
        <f>_xll.qlFraRateHelper(,H12,B12&amp;"M",G12,PillarDate,,Permanent,Trigger,ObjectOverwrite)</f>
        <v>obj_00540#0001</v>
      </c>
      <c r="K12" s="64" t="str">
        <f t="shared" si="13"/>
        <v>obj_00540#0001</v>
      </c>
      <c r="L12" s="48" t="s">
        <v>35</v>
      </c>
      <c r="M12" s="10" t="str">
        <f t="shared" si="5"/>
        <v>FRA</v>
      </c>
      <c r="N12" s="94" t="str">
        <f t="shared" si="6"/>
        <v>obj_0054d#0001</v>
      </c>
      <c r="O12" s="94" t="str">
        <f t="shared" si="7"/>
        <v>obj_0054d#0001</v>
      </c>
      <c r="P12" s="146" t="str">
        <f>IFERROR(_xll.qlRateHelperQuoteName(N12,Trigger),"--")</f>
        <v>GBP9x15F_LCHQuote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42535</v>
      </c>
      <c r="V12" s="99">
        <f>IFERROR(_xll.qlRateHelperPillarDate(N12,Trigger),"--")</f>
        <v>42718</v>
      </c>
      <c r="X12" s="4" t="str">
        <f t="shared" si="2"/>
        <v>Sw</v>
      </c>
      <c r="Y12" s="4" t="str">
        <v>obj_005a4</v>
      </c>
      <c r="Z12" s="4" t="str">
        <v>obj_005a4</v>
      </c>
      <c r="AA12" s="4" t="str">
        <f>IFERROR(_xll.qlRateHelperQuoteName(Y12,Trigger),"")</f>
        <v>GBPSB6L8Y_LCHQuote</v>
      </c>
      <c r="AB12" s="70">
        <f>IFERROR(_xll.qlRateHelperRate(Y12,Trigger),"")</f>
        <v>1.7981E-2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42261</v>
      </c>
      <c r="AE12" s="5">
        <f>IFERROR(_xll.qlRateHelperPillarDate(Y12,Trigger),"")</f>
        <v>45183</v>
      </c>
      <c r="AF12" s="70">
        <v>1.8070237370898218E-2</v>
      </c>
      <c r="AG12" s="77">
        <v>0.8653278113248728</v>
      </c>
      <c r="AH12" s="169">
        <v>45183</v>
      </c>
      <c r="AI12" s="170">
        <v>1.8070237370358101E-2</v>
      </c>
      <c r="AJ12" s="172">
        <f t="shared" si="3"/>
        <v>5.4011656258623475E-13</v>
      </c>
      <c r="AK12" s="80">
        <v>0.86532703275574796</v>
      </c>
      <c r="AL12" s="161">
        <f t="shared" si="4"/>
        <v>7.7856912483742491E-7</v>
      </c>
    </row>
    <row r="13" spans="1:41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GbpLibor6M</v>
      </c>
      <c r="H13" s="119" t="str">
        <f t="shared" si="12"/>
        <v>GBP8x14F_LCHQuote</v>
      </c>
      <c r="I13" s="123"/>
      <c r="J13" s="64" t="str">
        <f>_xll.qlFraRateHelper(,H13,B13&amp;"M",G13,PillarDate,,Permanent,Trigger,ObjectOverwrite)</f>
        <v>obj_0054a#0001</v>
      </c>
      <c r="K13" s="64" t="str">
        <f t="shared" si="13"/>
        <v>obj_0054a#0001</v>
      </c>
      <c r="L13" s="48"/>
      <c r="M13" s="10" t="str">
        <f t="shared" si="5"/>
        <v>FRA</v>
      </c>
      <c r="N13" s="94" t="str">
        <f t="shared" si="6"/>
        <v>obj_0053f#0001</v>
      </c>
      <c r="O13" s="94" t="str">
        <f t="shared" si="7"/>
        <v>obj_0053f#0001</v>
      </c>
      <c r="P13" s="146" t="str">
        <f>IFERROR(_xll.qlRateHelperQuoteName(N13,Trigger),"--")</f>
        <v>GBP10x16F_LCHQuote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42565</v>
      </c>
      <c r="V13" s="99">
        <f>IFERROR(_xll.qlRateHelperPillarDate(N13,Trigger),"--")</f>
        <v>42751</v>
      </c>
      <c r="X13" s="4" t="str">
        <f t="shared" si="2"/>
        <v>Sw</v>
      </c>
      <c r="Y13" s="4" t="str">
        <v>obj_00593</v>
      </c>
      <c r="Z13" s="4" t="str">
        <v>obj_00593</v>
      </c>
      <c r="AA13" s="4" t="str">
        <f>IFERROR(_xll.qlRateHelperQuoteName(Y13,Trigger),"")</f>
        <v>GBPSB6L9Y_LCHQuote</v>
      </c>
      <c r="AB13" s="70">
        <f>IFERROR(_xll.qlRateHelperRate(Y13,Trigger),"")</f>
        <v>1.8619500000000001E-2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42261</v>
      </c>
      <c r="AE13" s="5">
        <f>IFERROR(_xll.qlRateHelperPillarDate(Y13,Trigger),"")</f>
        <v>45551</v>
      </c>
      <c r="AF13" s="70">
        <v>1.8731603736925884E-2</v>
      </c>
      <c r="AG13" s="77">
        <v>0.84465618004742971</v>
      </c>
      <c r="AH13" s="169">
        <v>45551</v>
      </c>
      <c r="AI13" s="170">
        <v>1.8731603736369899E-2</v>
      </c>
      <c r="AJ13" s="172">
        <f t="shared" si="3"/>
        <v>5.5598581294447058E-13</v>
      </c>
      <c r="AK13" s="80">
        <v>0.84465534447148904</v>
      </c>
      <c r="AL13" s="161">
        <f t="shared" si="4"/>
        <v>8.3557594066085983E-7</v>
      </c>
    </row>
    <row r="14" spans="1:41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GbpLibor6M</v>
      </c>
      <c r="H14" s="119" t="str">
        <f t="shared" si="12"/>
        <v>GBP9x15F_LCHQuote</v>
      </c>
      <c r="I14" s="123"/>
      <c r="J14" s="64" t="str">
        <f>_xll.qlFraRateHelper(,H14,B14&amp;"M",G14,PillarDate,,Permanent,Trigger,ObjectOverwrite)</f>
        <v>obj_0054d#0001</v>
      </c>
      <c r="K14" s="64" t="str">
        <f t="shared" si="13"/>
        <v>obj_0054d#0001</v>
      </c>
      <c r="L14" s="48"/>
      <c r="M14" s="10" t="str">
        <f t="shared" si="5"/>
        <v>FRA</v>
      </c>
      <c r="N14" s="94" t="str">
        <f t="shared" si="6"/>
        <v>obj_00542#0001</v>
      </c>
      <c r="O14" s="94" t="str">
        <f t="shared" si="7"/>
        <v>obj_00542#0001</v>
      </c>
      <c r="P14" s="146" t="str">
        <f>IFERROR(_xll.qlRateHelperQuoteName(N14,Trigger),"--")</f>
        <v>GBP11x17F_LCHQuote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42597</v>
      </c>
      <c r="V14" s="99">
        <f>IFERROR(_xll.qlRateHelperPillarDate(N14,Trigger),"--")</f>
        <v>42780</v>
      </c>
      <c r="X14" s="4" t="str">
        <f t="shared" si="2"/>
        <v>Sw</v>
      </c>
      <c r="Y14" s="4" t="str">
        <v>obj_005b8</v>
      </c>
      <c r="Z14" s="4" t="str">
        <v>obj_005b8</v>
      </c>
      <c r="AA14" s="4" t="str">
        <f>IFERROR(_xll.qlRateHelperQuoteName(Y14,Trigger),"")</f>
        <v>GBPSB6L10Y_LCHQuote</v>
      </c>
      <c r="AB14" s="70">
        <f>IFERROR(_xll.qlRateHelperRate(Y14,Trigger),"")</f>
        <v>1.9147750000000002E-2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42261</v>
      </c>
      <c r="AE14" s="5">
        <f>IFERROR(_xll.qlRateHelperPillarDate(Y14,Trigger),"")</f>
        <v>45915</v>
      </c>
      <c r="AF14" s="70">
        <v>1.9281275056264913E-2</v>
      </c>
      <c r="AG14" s="77">
        <v>0.82447432146658317</v>
      </c>
      <c r="AH14" s="169">
        <v>45915</v>
      </c>
      <c r="AI14" s="170">
        <v>1.9281275055692298E-2</v>
      </c>
      <c r="AJ14" s="172">
        <f t="shared" si="3"/>
        <v>5.7261487218518425E-13</v>
      </c>
      <c r="AK14" s="80">
        <v>0.82447360160951599</v>
      </c>
      <c r="AL14" s="161">
        <f t="shared" si="4"/>
        <v>7.198570671773652E-7</v>
      </c>
    </row>
    <row r="15" spans="1:41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GbpLibor6M</v>
      </c>
      <c r="H15" s="119" t="str">
        <f t="shared" si="12"/>
        <v>GBP10x16F_LCHQuote</v>
      </c>
      <c r="I15" s="123"/>
      <c r="J15" s="64" t="str">
        <f>_xll.qlFraRateHelper(,H15,B15&amp;"M",G15,PillarDate,,Permanent,Trigger,ObjectOverwrite)</f>
        <v>obj_0053f#0001</v>
      </c>
      <c r="K15" s="64" t="str">
        <f t="shared" si="13"/>
        <v>obj_0053f#0001</v>
      </c>
      <c r="L15" s="48"/>
      <c r="M15" s="10" t="str">
        <f t="shared" si="5"/>
        <v>FRA</v>
      </c>
      <c r="N15" s="94" t="str">
        <f t="shared" si="6"/>
        <v>obj_00547#0001</v>
      </c>
      <c r="O15" s="94" t="str">
        <f t="shared" si="7"/>
        <v>obj_00547#0001</v>
      </c>
      <c r="P15" s="146" t="str">
        <f>IFERROR(_xll.qlRateHelperQuoteName(N15,Trigger),"--")</f>
        <v>GBP12x18F_LCHQuote</v>
      </c>
      <c r="Q15" s="98">
        <f>IFERROR(_xll.qlRateHelperQuoteValue($N15,Trigger),"--")</f>
        <v>1.1055000000000001E-2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42627</v>
      </c>
      <c r="V15" s="99">
        <f>IFERROR(_xll.qlRateHelperPillarDate(N15,Trigger),"--")</f>
        <v>42808</v>
      </c>
      <c r="X15" s="4" t="str">
        <f t="shared" si="2"/>
        <v>Sw</v>
      </c>
      <c r="Y15" s="4" t="str">
        <v>obj_00586</v>
      </c>
      <c r="Z15" s="4" t="str">
        <v>obj_00586</v>
      </c>
      <c r="AA15" s="4" t="str">
        <f>IFERROR(_xll.qlRateHelperQuoteName(Y15,Trigger),"")</f>
        <v>GBPSB6L12Y_LCHQuote</v>
      </c>
      <c r="AB15" s="70">
        <f>IFERROR(_xll.qlRateHelperRate(Y15,Trigger),"")</f>
        <v>2.0014000000000001E-2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42261</v>
      </c>
      <c r="AE15" s="5">
        <f>IFERROR(_xll.qlRateHelperPillarDate(Y15,Trigger),"")</f>
        <v>46644</v>
      </c>
      <c r="AF15" s="70">
        <v>2.0192508647750303E-2</v>
      </c>
      <c r="AG15" s="77">
        <v>0.78470440798156416</v>
      </c>
      <c r="AH15" s="169">
        <v>46644</v>
      </c>
      <c r="AI15" s="170">
        <v>2.0192508646829699E-2</v>
      </c>
      <c r="AJ15" s="172">
        <f t="shared" si="3"/>
        <v>9.2060387091308371E-13</v>
      </c>
      <c r="AK15" s="80">
        <v>0.78470309380334002</v>
      </c>
      <c r="AL15" s="161">
        <f t="shared" si="4"/>
        <v>1.3141782241321565E-6</v>
      </c>
    </row>
    <row r="16" spans="1:41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GbpLibor6M</v>
      </c>
      <c r="H16" s="119" t="str">
        <f t="shared" si="12"/>
        <v>GBP11x17F_LCHQuote</v>
      </c>
      <c r="I16" s="123"/>
      <c r="J16" s="64" t="str">
        <f>_xll.qlFraRateHelper(,H16,B16&amp;"M",G16,PillarDate,,Permanent,Trigger,ObjectOverwrite)</f>
        <v>obj_00542#0001</v>
      </c>
      <c r="K16" s="64" t="str">
        <f t="shared" si="13"/>
        <v>obj_00542#0001</v>
      </c>
      <c r="L16" s="48"/>
      <c r="M16" s="10" t="str">
        <f t="shared" si="5"/>
        <v>FRA</v>
      </c>
      <c r="N16" s="94" t="str">
        <f t="shared" si="6"/>
        <v>obj_00541#0001</v>
      </c>
      <c r="O16" s="94" t="str">
        <f t="shared" si="7"/>
        <v>obj_00541#0001</v>
      </c>
      <c r="P16" s="146" t="str">
        <f>IFERROR(_xll.qlRateHelperQuoteName(N16,Trigger),"--")</f>
        <v>GBP13x19F_LCHQuote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42657</v>
      </c>
      <c r="V16" s="99">
        <f>IFERROR(_xll.qlRateHelperPillarDate(N16,Trigger),"--")</f>
        <v>42843</v>
      </c>
      <c r="X16" s="4" t="str">
        <f t="shared" si="2"/>
        <v>Sw</v>
      </c>
      <c r="Y16" s="4" t="str">
        <v>obj_0058e</v>
      </c>
      <c r="Z16" s="4" t="str">
        <v>obj_0058e</v>
      </c>
      <c r="AA16" s="4" t="str">
        <f>IFERROR(_xll.qlRateHelperQuoteName(Y16,Trigger),"")</f>
        <v>GBPSB6L15Y_LCHQuote</v>
      </c>
      <c r="AB16" s="70">
        <f>IFERROR(_xll.qlRateHelperRate(Y16,Trigger),"")</f>
        <v>2.0876249999999999E-2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42261</v>
      </c>
      <c r="AE16" s="5">
        <f>IFERROR(_xll.qlRateHelperPillarDate(Y16,Trigger),"")</f>
        <v>47742</v>
      </c>
      <c r="AF16" s="70">
        <v>2.110826813606333E-2</v>
      </c>
      <c r="AG16" s="77">
        <v>0.72839936968349006</v>
      </c>
      <c r="AH16" s="169">
        <v>47742</v>
      </c>
      <c r="AI16" s="170">
        <v>2.1108268135939998E-2</v>
      </c>
      <c r="AJ16" s="172">
        <f t="shared" si="3"/>
        <v>1.2333190024804708E-13</v>
      </c>
      <c r="AK16" s="80">
        <v>0.72839359214949495</v>
      </c>
      <c r="AL16" s="161">
        <f t="shared" si="4"/>
        <v>5.7775339951104954E-6</v>
      </c>
    </row>
    <row r="17" spans="1:38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GbpLibor6M</v>
      </c>
      <c r="H17" s="119" t="str">
        <f t="shared" si="12"/>
        <v>GBP12x18F_LCHQuote</v>
      </c>
      <c r="I17" s="123"/>
      <c r="J17" s="64" t="str">
        <f>_xll.qlFraRateHelper(,H17,B17&amp;"M",G17,PillarDate,,Permanent,Trigger,ObjectOverwrite)</f>
        <v>obj_00547#0001</v>
      </c>
      <c r="K17" s="64" t="str">
        <f t="shared" si="13"/>
        <v>obj_00547#0001</v>
      </c>
      <c r="L17" s="48"/>
      <c r="M17" s="10" t="str">
        <f t="shared" si="5"/>
        <v>FRA</v>
      </c>
      <c r="N17" s="94" t="str">
        <f t="shared" si="6"/>
        <v>obj_0054c#0001</v>
      </c>
      <c r="O17" s="94" t="str">
        <f t="shared" si="7"/>
        <v>obj_0054c#0001</v>
      </c>
      <c r="P17" s="146" t="str">
        <f>IFERROR(_xll.qlRateHelperQuoteName(N17,Trigger),"--")</f>
        <v>GBP14x20F_LCHQuote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42688</v>
      </c>
      <c r="V17" s="99">
        <f>IFERROR(_xll.qlRateHelperPillarDate(N17,Trigger),"--")</f>
        <v>42870</v>
      </c>
      <c r="X17" s="4" t="str">
        <f t="shared" si="2"/>
        <v>Sw</v>
      </c>
      <c r="Y17" s="4" t="str">
        <v>obj_005a7</v>
      </c>
      <c r="Z17" s="4" t="str">
        <v>obj_005a7</v>
      </c>
      <c r="AA17" s="4" t="str">
        <f>IFERROR(_xll.qlRateHelperQuoteName(Y17,Trigger),"")</f>
        <v>GBPSB6L20Y_LCHQuote</v>
      </c>
      <c r="AB17" s="70">
        <f>IFERROR(_xll.qlRateHelperRate(Y17,Trigger),"")</f>
        <v>2.1506000000000001E-2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42261</v>
      </c>
      <c r="AE17" s="5">
        <f>IFERROR(_xll.qlRateHelperPillarDate(Y17,Trigger),"")</f>
        <v>49566</v>
      </c>
      <c r="AF17" s="70">
        <v>2.1763403941786042E-2</v>
      </c>
      <c r="AG17" s="77">
        <v>0.64704174142639059</v>
      </c>
      <c r="AH17" s="169">
        <v>49566</v>
      </c>
      <c r="AI17" s="170">
        <v>2.1763403941730802E-2</v>
      </c>
      <c r="AJ17" s="172">
        <f t="shared" si="3"/>
        <v>5.5240534369005445E-14</v>
      </c>
      <c r="AK17" s="80">
        <v>0.64702546449044795</v>
      </c>
      <c r="AL17" s="161">
        <f t="shared" si="4"/>
        <v>1.627693594263846E-5</v>
      </c>
    </row>
    <row r="18" spans="1:38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GbpLibor6M</v>
      </c>
      <c r="H18" s="119" t="str">
        <f t="shared" si="12"/>
        <v>GBP13x19F_LCHQuote</v>
      </c>
      <c r="I18" s="123"/>
      <c r="J18" s="64" t="str">
        <f>_xll.qlFraRateHelper(,H18,B18&amp;"M",G18,PillarDate,,Permanent,Trigger,ObjectOverwrite)</f>
        <v>obj_00541#0001</v>
      </c>
      <c r="K18" s="64" t="str">
        <f t="shared" si="13"/>
        <v>obj_00541#0001</v>
      </c>
      <c r="L18" s="48"/>
      <c r="M18" s="10" t="str">
        <f t="shared" si="5"/>
        <v>FRA</v>
      </c>
      <c r="N18" s="94" t="str">
        <f t="shared" si="6"/>
        <v>obj_00546#0001</v>
      </c>
      <c r="O18" s="94" t="str">
        <f t="shared" si="7"/>
        <v>obj_00546#0001</v>
      </c>
      <c r="P18" s="146" t="str">
        <f>IFERROR(_xll.qlRateHelperQuoteName(N18,Trigger),"--")</f>
        <v>GBP15x21F_LCHQuote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42718</v>
      </c>
      <c r="V18" s="99">
        <f>IFERROR(_xll.qlRateHelperPillarDate(N18,Trigger),"--")</f>
        <v>42900</v>
      </c>
      <c r="X18" s="4" t="str">
        <f t="shared" si="2"/>
        <v>Sw</v>
      </c>
      <c r="Y18" s="4" t="str">
        <v>obj_005bf</v>
      </c>
      <c r="Z18" s="4" t="str">
        <v>obj_005bf</v>
      </c>
      <c r="AA18" s="4" t="str">
        <f>IFERROR(_xll.qlRateHelperQuoteName(Y18,Trigger),"")</f>
        <v>GBPSB6L25Y_LCHQuote</v>
      </c>
      <c r="AB18" s="70">
        <f>IFERROR(_xll.qlRateHelperRate(Y18,Trigger),"")</f>
        <v>2.1521249999999999E-2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42261</v>
      </c>
      <c r="AE18" s="5">
        <f>IFERROR(_xll.qlRateHelperPillarDate(Y18,Trigger),"")</f>
        <v>51393</v>
      </c>
      <c r="AF18" s="70">
        <v>2.1707616128887157E-2</v>
      </c>
      <c r="AG18" s="77">
        <v>0.58110014400556753</v>
      </c>
      <c r="AH18" s="169">
        <v>51393</v>
      </c>
      <c r="AI18" s="170">
        <v>2.1707616128831299E-2</v>
      </c>
      <c r="AJ18" s="172">
        <f t="shared" si="3"/>
        <v>5.5858095926453188E-14</v>
      </c>
      <c r="AK18" s="80">
        <v>0.581085448911282</v>
      </c>
      <c r="AL18" s="161">
        <f t="shared" si="4"/>
        <v>1.4695094285532839E-5</v>
      </c>
    </row>
    <row r="19" spans="1:38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GbpLibor6M</v>
      </c>
      <c r="H19" s="119" t="str">
        <f t="shared" si="12"/>
        <v>GBP14x20F_LCHQuote</v>
      </c>
      <c r="I19" s="123"/>
      <c r="J19" s="64" t="str">
        <f>_xll.qlFraRateHelper(,H19,B19&amp;"M",G19,PillarDate,,Permanent,Trigger,ObjectOverwrite)</f>
        <v>obj_0054c#0001</v>
      </c>
      <c r="K19" s="64" t="str">
        <f t="shared" si="13"/>
        <v>obj_0054c#0001</v>
      </c>
      <c r="L19" s="48"/>
      <c r="M19" s="10" t="str">
        <f t="shared" si="5"/>
        <v>FRA</v>
      </c>
      <c r="N19" s="94" t="str">
        <f t="shared" si="6"/>
        <v>obj_00543#0001</v>
      </c>
      <c r="O19" s="94" t="str">
        <f t="shared" si="7"/>
        <v>obj_00543#0001</v>
      </c>
      <c r="P19" s="146" t="str">
        <f>IFERROR(_xll.qlRateHelperQuoteName(N19,Trigger),"--")</f>
        <v>GBP16x22F_LCHQuote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42751</v>
      </c>
      <c r="V19" s="99">
        <f>IFERROR(_xll.qlRateHelperPillarDate(N19,Trigger),"--")</f>
        <v>42930</v>
      </c>
      <c r="X19" s="4" t="str">
        <f t="shared" si="2"/>
        <v>Sw</v>
      </c>
      <c r="Y19" s="4" t="str">
        <v>obj_005c4</v>
      </c>
      <c r="Z19" s="4" t="str">
        <v>obj_005c4</v>
      </c>
      <c r="AA19" s="4" t="str">
        <f>IFERROR(_xll.qlRateHelperQuoteName(Y19,Trigger),"")</f>
        <v>GBPSB6L30Y_LCHQuote</v>
      </c>
      <c r="AB19" s="70">
        <f>IFERROR(_xll.qlRateHelperRate(Y19,Trigger),"")</f>
        <v>2.1464E-2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42261</v>
      </c>
      <c r="AE19" s="5">
        <f>IFERROR(_xll.qlRateHelperPillarDate(Y19,Trigger),"")</f>
        <v>53219</v>
      </c>
      <c r="AF19" s="70">
        <v>2.1581970544498626E-2</v>
      </c>
      <c r="AG19" s="77">
        <v>0.52328053556414966</v>
      </c>
      <c r="AH19" s="169">
        <v>53219</v>
      </c>
      <c r="AI19" s="170">
        <v>2.1581970544444499E-2</v>
      </c>
      <c r="AJ19" s="172">
        <f t="shared" si="3"/>
        <v>5.4126841897428335E-14</v>
      </c>
      <c r="AK19" s="80">
        <v>0.52326686023666802</v>
      </c>
      <c r="AL19" s="161">
        <f t="shared" si="4"/>
        <v>1.3675327481643684E-5</v>
      </c>
    </row>
    <row r="20" spans="1:38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GbpLibor6M</v>
      </c>
      <c r="H20" s="119" t="str">
        <f t="shared" si="12"/>
        <v>GBP15x21F_LCHQuote</v>
      </c>
      <c r="I20" s="123"/>
      <c r="J20" s="64" t="str">
        <f>_xll.qlFraRateHelper(,H20,B20&amp;"M",G20,PillarDate,,Permanent,Trigger,ObjectOverwrite)</f>
        <v>obj_00546#0001</v>
      </c>
      <c r="K20" s="64" t="str">
        <f t="shared" si="13"/>
        <v>obj_00546#0001</v>
      </c>
      <c r="L20" s="48"/>
      <c r="M20" s="10" t="str">
        <f t="shared" si="5"/>
        <v>FRA</v>
      </c>
      <c r="N20" s="94" t="str">
        <f t="shared" si="6"/>
        <v>obj_0054f#0001</v>
      </c>
      <c r="O20" s="94" t="str">
        <f t="shared" si="7"/>
        <v>obj_0054f#0001</v>
      </c>
      <c r="P20" s="146" t="str">
        <f>IFERROR(_xll.qlRateHelperQuoteName(N20,Trigger),"--")</f>
        <v>GBP17x23F_LCHQuote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42780</v>
      </c>
      <c r="V20" s="99">
        <f>IFERROR(_xll.qlRateHelperPillarDate(N20,Trigger),"--")</f>
        <v>42961</v>
      </c>
      <c r="X20" s="4" t="str">
        <f t="shared" si="2"/>
        <v>Sw</v>
      </c>
      <c r="Y20" s="4" t="str">
        <v>obj_00599</v>
      </c>
      <c r="Z20" s="4" t="str">
        <v>obj_00599</v>
      </c>
      <c r="AA20" s="4" t="str">
        <f>IFERROR(_xll.qlRateHelperQuoteName(Y20,Trigger),"")</f>
        <v>GBPSB6L40Y_LCHQuote</v>
      </c>
      <c r="AB20" s="70">
        <f>IFERROR(_xll.qlRateHelperRate(Y20,Trigger),"")</f>
        <v>2.1013E-2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42261</v>
      </c>
      <c r="AE20" s="5">
        <f>IFERROR(_xll.qlRateHelperPillarDate(Y20,Trigger),"")</f>
        <v>56871</v>
      </c>
      <c r="AF20" s="70">
        <v>2.0896023309884701E-2</v>
      </c>
      <c r="AG20" s="77">
        <v>0.43347518895069881</v>
      </c>
      <c r="AH20" s="169">
        <v>56871</v>
      </c>
      <c r="AI20" s="170">
        <v>2.0896023309952601E-2</v>
      </c>
      <c r="AJ20" s="172">
        <f t="shared" si="3"/>
        <v>-6.7900546296684183E-14</v>
      </c>
      <c r="AK20" s="80">
        <v>0.433468268879389</v>
      </c>
      <c r="AL20" s="161">
        <f t="shared" si="4"/>
        <v>6.9200713098127586E-6</v>
      </c>
    </row>
    <row r="21" spans="1:38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GbpLibor6M</v>
      </c>
      <c r="H21" s="119" t="str">
        <f t="shared" si="12"/>
        <v>GBP16x22F_LCHQuote</v>
      </c>
      <c r="I21" s="123"/>
      <c r="J21" s="64" t="str">
        <f>_xll.qlFraRateHelper(,H21,B21&amp;"M",G21,PillarDate,,Permanent,Trigger,ObjectOverwrite)</f>
        <v>obj_00543#0001</v>
      </c>
      <c r="K21" s="64" t="str">
        <f t="shared" si="13"/>
        <v>obj_00543#0001</v>
      </c>
      <c r="L21" s="48"/>
      <c r="M21" s="10" t="str">
        <f t="shared" si="5"/>
        <v>FRA</v>
      </c>
      <c r="N21" s="94" t="str">
        <f t="shared" si="6"/>
        <v>obj_00548#0001</v>
      </c>
      <c r="O21" s="94" t="str">
        <f t="shared" si="7"/>
        <v>obj_00548#0001</v>
      </c>
      <c r="P21" s="146" t="str">
        <f>IFERROR(_xll.qlRateHelperQuoteName(N21,Trigger),"--")</f>
        <v>GBP18x24F_LCHQuote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42808</v>
      </c>
      <c r="V21" s="99">
        <f>IFERROR(_xll.qlRateHelperPillarDate(N21,Trigger),"--")</f>
        <v>42992</v>
      </c>
      <c r="X21" s="4" t="str">
        <f t="shared" si="2"/>
        <v>Sw</v>
      </c>
      <c r="Y21" s="4" t="str">
        <v>obj_00594</v>
      </c>
      <c r="Z21" s="4" t="str">
        <v>obj_00594</v>
      </c>
      <c r="AA21" s="4" t="str">
        <f>IFERROR(_xll.qlRateHelperQuoteName(Y21,Trigger),"")</f>
        <v>GBPSB6L50Y_LCHQuote</v>
      </c>
      <c r="AB21" s="70">
        <f>IFERROR(_xll.qlRateHelperRate(Y21,Trigger),"")</f>
        <v>2.0610750000000001E-2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42261</v>
      </c>
      <c r="AE21" s="5">
        <f>IFERROR(_xll.qlRateHelperPillarDate(Y21,Trigger),"")</f>
        <v>60524</v>
      </c>
      <c r="AF21" s="70">
        <v>2.0282814506732163E-2</v>
      </c>
      <c r="AG21" s="77">
        <v>0.36250337826896262</v>
      </c>
      <c r="AH21" s="169">
        <v>60524</v>
      </c>
      <c r="AI21" s="170">
        <v>2.02828145074056E-2</v>
      </c>
      <c r="AJ21" s="172">
        <f t="shared" si="3"/>
        <v>-6.7343700060895628E-13</v>
      </c>
      <c r="AK21" s="80">
        <v>0.36247737824170501</v>
      </c>
      <c r="AL21" s="161">
        <f t="shared" si="4"/>
        <v>2.600002725761108E-5</v>
      </c>
    </row>
    <row r="22" spans="1:38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GbpLibor6M</v>
      </c>
      <c r="H22" s="119" t="str">
        <f t="shared" si="12"/>
        <v>GBP17x23F_LCHQuote</v>
      </c>
      <c r="I22" s="123"/>
      <c r="J22" s="64" t="str">
        <f>_xll.qlFraRateHelper(,H22,B22&amp;"M",G22,PillarDate,,Permanent,Trigger,ObjectOverwrite)</f>
        <v>obj_0054f#0001</v>
      </c>
      <c r="K22" s="64" t="str">
        <f t="shared" si="13"/>
        <v>obj_0054f#0001</v>
      </c>
      <c r="L22" s="48"/>
      <c r="M22" s="68" t="str">
        <f>A26</f>
        <v>Sw</v>
      </c>
      <c r="N22" s="131" t="str">
        <f>IF(ISBLANK(J26),"--",J26)</f>
        <v>obj_005be#0001</v>
      </c>
      <c r="O22" s="131" t="str">
        <f>IF(ISBLANK(K26),"--",K26)</f>
        <v>obj_00587#0001</v>
      </c>
      <c r="P22" s="145" t="str">
        <f>IFERROR(_xll.qlRateHelperQuoteName(N22,Trigger),"--")</f>
        <v>GBPSB6L6M_LCHQuote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>
        <f>IFERROR(_xll.qlRateHelperEarliestDate(N22,Trigger),"--")</f>
        <v>42261</v>
      </c>
      <c r="V22" s="134">
        <f>IFERROR(_xll.qlRateHelperPillarDate(N22,Trigger),"--")</f>
        <v>42443</v>
      </c>
      <c r="X22" s="4" t="str">
        <f t="shared" si="2"/>
        <v>Sw</v>
      </c>
      <c r="Y22" s="4" t="str">
        <v>obj_005c5</v>
      </c>
      <c r="Z22" s="4" t="str">
        <v>obj_005c5</v>
      </c>
      <c r="AA22" s="4" t="str">
        <f>IFERROR(_xll.qlRateHelperQuoteName(Y22,Trigger),"")</f>
        <v>GBPSB6L60Y_LCHQuote</v>
      </c>
      <c r="AB22" s="70">
        <f>IFERROR(_xll.qlRateHelperRate(Y22,Trigger),"")</f>
        <v>2.0563000000000001E-2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42261</v>
      </c>
      <c r="AE22" s="5">
        <f>IFERROR(_xll.qlRateHelperPillarDate(Y22,Trigger),"")</f>
        <v>64178</v>
      </c>
      <c r="AF22" s="70">
        <v>2.0239517501921857E-2</v>
      </c>
      <c r="AG22" s="77">
        <v>0.29657217567712862</v>
      </c>
      <c r="AH22" s="169">
        <v>64178</v>
      </c>
      <c r="AI22" s="170">
        <v>2.0239517501959001E-2</v>
      </c>
      <c r="AJ22" s="172">
        <f t="shared" si="3"/>
        <v>-3.7143899067615394E-14</v>
      </c>
      <c r="AK22" s="80">
        <v>0.29654910141637297</v>
      </c>
      <c r="AL22" s="161">
        <f t="shared" si="4"/>
        <v>2.307426075565111E-5</v>
      </c>
    </row>
    <row r="23" spans="1:38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GbpLibor6M</v>
      </c>
      <c r="H23" s="120" t="str">
        <f t="shared" si="12"/>
        <v>GBP18x24F_LCHQuote</v>
      </c>
      <c r="I23" s="124"/>
      <c r="J23" s="3" t="str">
        <f>_xll.qlFraRateHelper(,H23,B23&amp;"M",G23,PillarDate,,Permanent,Trigger,ObjectOverwrite)</f>
        <v>obj_00548#0001</v>
      </c>
      <c r="K23" s="3" t="str">
        <f t="shared" si="13"/>
        <v>obj_00548#0001</v>
      </c>
      <c r="L23" s="48"/>
      <c r="M23" s="10" t="str">
        <f t="shared" ref="M23:M59" si="14">A27</f>
        <v>Sw</v>
      </c>
      <c r="N23" s="94" t="str">
        <f t="shared" ref="N23:O23" si="15">IF(ISBLANK(J27),"--",J27)</f>
        <v>obj_00545#0001</v>
      </c>
      <c r="O23" s="94" t="str">
        <f t="shared" si="15"/>
        <v>obj_00549#0001</v>
      </c>
      <c r="P23" s="146" t="str">
        <f>IFERROR(_xll.qlRateHelperQuoteName(N23,Trigger),"--")</f>
        <v>GBPSB6L1Y_LCHQuote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>
        <f>IFERROR(_xll.qlRateHelperEarliestDate(N23,Trigger),"--")</f>
        <v>42261</v>
      </c>
      <c r="V23" s="99">
        <f>IFERROR(_xll.qlRateHelperPillarDate(N23,Trigger),"--")</f>
        <v>42627</v>
      </c>
      <c r="X23" s="4" t="str">
        <f t="shared" si="2"/>
        <v/>
      </c>
      <c r="Y23" s="4" t="e">
        <v>#N/A</v>
      </c>
      <c r="Z23" s="4" t="e">
        <v>#N/A</v>
      </c>
      <c r="AA23" s="4" t="str">
        <f>IFERROR(_xll.qlRateHelperQuoteName(Y23,Trigger),"")</f>
        <v/>
      </c>
      <c r="AB23" s="70" t="str">
        <f>IFERROR(_xll.qlRateHelperRate(Y23,Trigger),"")</f>
        <v/>
      </c>
      <c r="AC23" s="104" t="str">
        <f>IF(ISERROR(_xll.qlSwapRateHelperSpread($Y23)),IF(ISERROR(_xll.qlFuturesRateHelperConvexityAdjustment($Y23)),"",_xll.qlFuturesRateHelperConvexityAdjustment($Y23)),_xll.qlSwapRateHelperSpread($Y23))</f>
        <v/>
      </c>
      <c r="AD23" s="5" t="str">
        <f>IFERROR(_xll.qlRateHelperEarliestDate(Y23,Trigger),"")</f>
        <v/>
      </c>
      <c r="AE23" s="5" t="str">
        <f>IFERROR(_xll.qlRateHelperPillarDate(Y23,Trigger),"")</f>
        <v/>
      </c>
      <c r="AF23" s="70" t="e">
        <v>#N/A</v>
      </c>
      <c r="AG23" s="77" t="e">
        <v>#N/A</v>
      </c>
      <c r="AH23" s="169" t="e">
        <v>#N/A</v>
      </c>
      <c r="AI23" s="170" t="e">
        <v>#N/A</v>
      </c>
      <c r="AJ23" s="172" t="e">
        <f t="shared" si="3"/>
        <v>#N/A</v>
      </c>
      <c r="AK23" s="80" t="e">
        <v>#N/A</v>
      </c>
      <c r="AL23" s="161" t="e">
        <f t="shared" si="4"/>
        <v>#N/A</v>
      </c>
    </row>
    <row r="24" spans="1:38" ht="11.25" customHeight="1" x14ac:dyDescent="0.2">
      <c r="B24" s="46"/>
      <c r="C24" s="46"/>
      <c r="D24" s="46"/>
      <c r="E24" s="46"/>
      <c r="F24" s="46"/>
      <c r="G24" s="46" t="s">
        <v>161</v>
      </c>
      <c r="H24" s="46" t="s">
        <v>153</v>
      </c>
      <c r="L24" s="48"/>
      <c r="M24" s="10" t="str">
        <f t="shared" si="14"/>
        <v>Sw</v>
      </c>
      <c r="N24" s="94" t="str">
        <f t="shared" ref="N24:O24" si="16">IF(ISBLANK(J28),"--",J28)</f>
        <v>obj_0059e#0001</v>
      </c>
      <c r="O24" s="94" t="str">
        <f t="shared" si="16"/>
        <v>obj_005bb#0001</v>
      </c>
      <c r="P24" s="146" t="str">
        <f>IFERROR(_xll.qlRateHelperQuoteName(N24,Trigger),"--")</f>
        <v>GBPSB6L15M_LCHQuote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>
        <f>IFERROR(_xll.qlRateHelperEarliestDate(N24,Trigger),"--")</f>
        <v>42261</v>
      </c>
      <c r="V24" s="99">
        <f>IFERROR(_xll.qlRateHelperPillarDate(N24,Trigger),"--")</f>
        <v>42718</v>
      </c>
      <c r="X24" s="4" t="str">
        <f t="shared" si="2"/>
        <v/>
      </c>
      <c r="Y24" s="4" t="e">
        <v>#N/A</v>
      </c>
      <c r="Z24" s="4" t="e">
        <v>#N/A</v>
      </c>
      <c r="AA24" s="4" t="str">
        <f>IFERROR(_xll.qlRateHelperQuoteName(Y24,Trigger),"")</f>
        <v/>
      </c>
      <c r="AB24" s="70" t="str">
        <f>IFERROR(_xll.qlRateHelperRate(Y24,Trigger),"")</f>
        <v/>
      </c>
      <c r="AC24" s="104" t="str">
        <f>IF(ISERROR(_xll.qlSwapRateHelperSpread($Y24)),IF(ISERROR(_xll.qlFuturesRateHelperConvexityAdjustment($Y24)),"",_xll.qlFuturesRateHelperConvexityAdjustment($Y24)),_xll.qlSwapRateHelperSpread($Y24))</f>
        <v/>
      </c>
      <c r="AD24" s="5" t="str">
        <f>IFERROR(_xll.qlRateHelperEarliestDate(Y24,Trigger),"")</f>
        <v/>
      </c>
      <c r="AE24" s="5" t="str">
        <f>IFERROR(_xll.qlRateHelperPillarDate(Y24,Trigger),"")</f>
        <v/>
      </c>
      <c r="AF24" s="70" t="e">
        <v>#N/A</v>
      </c>
      <c r="AG24" s="77" t="e">
        <v>#N/A</v>
      </c>
      <c r="AH24" s="169" t="e">
        <v>#N/A</v>
      </c>
      <c r="AI24" s="170" t="e">
        <v>#N/A</v>
      </c>
      <c r="AJ24" s="172" t="e">
        <f t="shared" si="3"/>
        <v>#N/A</v>
      </c>
      <c r="AK24" s="80" t="e">
        <v>#N/A</v>
      </c>
      <c r="AL24" s="161" t="e">
        <f t="shared" si="4"/>
        <v>#N/A</v>
      </c>
    </row>
    <row r="25" spans="1:38" ht="11.25" customHeight="1" x14ac:dyDescent="0.2">
      <c r="A25" s="65" t="s">
        <v>9</v>
      </c>
      <c r="B25" s="65" t="s">
        <v>28</v>
      </c>
      <c r="C25" s="65" t="s">
        <v>113</v>
      </c>
      <c r="D25" s="65" t="s">
        <v>5</v>
      </c>
      <c r="E25" s="65" t="s">
        <v>33</v>
      </c>
      <c r="F25" s="65" t="s">
        <v>114</v>
      </c>
      <c r="G25" s="65" t="s">
        <v>4</v>
      </c>
      <c r="H25" s="65" t="s">
        <v>1</v>
      </c>
      <c r="I25" s="65" t="s">
        <v>112</v>
      </c>
      <c r="J25" s="65" t="s">
        <v>137</v>
      </c>
      <c r="K25" s="65" t="s">
        <v>139</v>
      </c>
      <c r="L25" s="48"/>
      <c r="M25" s="10" t="str">
        <f t="shared" si="14"/>
        <v>Sw</v>
      </c>
      <c r="N25" s="94" t="str">
        <f t="shared" ref="N25:O25" si="17">IF(ISBLANK(J29),"--",J29)</f>
        <v>obj_005b7#0001</v>
      </c>
      <c r="O25" s="94" t="str">
        <f t="shared" si="17"/>
        <v>obj_005b5#0001</v>
      </c>
      <c r="P25" s="146" t="str">
        <f>IFERROR(_xll.qlRateHelperQuoteName(N25,Trigger),"--")</f>
        <v>GBPSB6L18M_LCHQuote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>
        <f>IFERROR(_xll.qlRateHelperEarliestDate(N25,Trigger),"--")</f>
        <v>42261</v>
      </c>
      <c r="V25" s="99">
        <f>IFERROR(_xll.qlRateHelperPillarDate(N25,Trigger),"--")</f>
        <v>42808</v>
      </c>
      <c r="X25" s="4" t="str">
        <f t="shared" si="2"/>
        <v/>
      </c>
      <c r="Y25" s="4" t="e">
        <v>#N/A</v>
      </c>
      <c r="Z25" s="4" t="e">
        <v>#N/A</v>
      </c>
      <c r="AA25" s="4" t="str">
        <f>IFERROR(_xll.qlRateHelperQuoteName(Y25,Trigger),"")</f>
        <v/>
      </c>
      <c r="AB25" s="70" t="str">
        <f>IFERROR(_xll.qlRateHelperRate(Y25,Trigger),"")</f>
        <v/>
      </c>
      <c r="AC25" s="104" t="str">
        <f>IF(ISERROR(_xll.qlSwapRateHelperSpread($Y25)),IF(ISERROR(_xll.qlFuturesRateHelperConvexityAdjustment($Y25)),"",_xll.qlFuturesRateHelperConvexityAdjustment($Y25)),_xll.qlSwapRateHelperSpread($Y25))</f>
        <v/>
      </c>
      <c r="AD25" s="5" t="str">
        <f>IFERROR(_xll.qlRateHelperEarliestDate(Y25,Trigger),"")</f>
        <v/>
      </c>
      <c r="AE25" s="5" t="str">
        <f>IFERROR(_xll.qlRateHelperPillarDate(Y25,Trigger),"")</f>
        <v/>
      </c>
      <c r="AF25" s="70" t="e">
        <v>#N/A</v>
      </c>
      <c r="AG25" s="77" t="e">
        <v>#N/A</v>
      </c>
      <c r="AH25" s="169" t="e">
        <v>#N/A</v>
      </c>
      <c r="AI25" s="170" t="e">
        <v>#N/A</v>
      </c>
      <c r="AJ25" s="172" t="e">
        <f t="shared" si="3"/>
        <v>#N/A</v>
      </c>
      <c r="AK25" s="80" t="e">
        <v>#N/A</v>
      </c>
      <c r="AL25" s="161" t="e">
        <f t="shared" si="4"/>
        <v>#N/A</v>
      </c>
    </row>
    <row r="26" spans="1:38" ht="11.25" customHeight="1" x14ac:dyDescent="0.2">
      <c r="A26" s="53" t="s">
        <v>25</v>
      </c>
      <c r="B26" s="54" t="s">
        <v>3</v>
      </c>
      <c r="C26" s="55" t="s">
        <v>6</v>
      </c>
      <c r="D26" s="55" t="s">
        <v>159</v>
      </c>
      <c r="E26" s="55" t="s">
        <v>7</v>
      </c>
      <c r="F26" s="55" t="s">
        <v>160</v>
      </c>
      <c r="G26" s="55" t="str">
        <f t="shared" ref="G26:G63" si="18">PROPER(Currency)&amp;FamilyName&amp;$G$1</f>
        <v>GbpLibor6M</v>
      </c>
      <c r="H26" s="53" t="str">
        <f t="shared" ref="H26:H63" si="19">IF(LCHQuoteOverwrite,Currency&amp;$G$24&amp;$H$24&amp;$B26&amp;LCHQuoteSuffix,Currency&amp;$G$24&amp;$H$24&amp;$B26&amp;QuoteSuffix)</f>
        <v>GBPSB6L6M_LCHQuote</v>
      </c>
      <c r="I26" s="126">
        <v>0</v>
      </c>
      <c r="J26" s="64" t="str">
        <f>_xll.qlSwapRateHelper2(,$H26,0,$B26,Calendar,$D26,$E26,$F26,$G26,$I26,$C26,Discounting1,PillarDate,,Permanent,Trigger,ObjectOverwrite)</f>
        <v>obj_005be#0001</v>
      </c>
      <c r="K26" s="64" t="str">
        <f>_xll.qlSwapRateHelper2(,$H26,0,$B26,Calendar,$D26,$E26,$F26,$G26,$I26,$C26,Discounting2,PillarDate,,Permanent,Trigger,ObjectOverwrite)</f>
        <v>obj_00587#0001</v>
      </c>
      <c r="L26" s="48"/>
      <c r="M26" s="10" t="str">
        <f t="shared" si="14"/>
        <v>Sw</v>
      </c>
      <c r="N26" s="94" t="str">
        <f t="shared" ref="N26:O26" si="20">IF(ISBLANK(J30),"--",J30)</f>
        <v>obj_00590#0001</v>
      </c>
      <c r="O26" s="94" t="str">
        <f t="shared" si="20"/>
        <v>obj_0058f#0001</v>
      </c>
      <c r="P26" s="146" t="str">
        <f>IFERROR(_xll.qlRateHelperQuoteName(N26,Trigger),"--")</f>
        <v>GBPSB6L21M_LCHQuote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>
        <f>IFERROR(_xll.qlRateHelperEarliestDate(N26,Trigger),"--")</f>
        <v>42261</v>
      </c>
      <c r="V26" s="99">
        <f>IFERROR(_xll.qlRateHelperPillarDate(N26,Trigger),"--")</f>
        <v>42900</v>
      </c>
      <c r="X26" s="4" t="str">
        <f t="shared" si="2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3"/>
        <v>#N/A</v>
      </c>
      <c r="AK26" s="80" t="e">
        <v>#N/A</v>
      </c>
      <c r="AL26" s="161" t="e">
        <f t="shared" si="4"/>
        <v>#N/A</v>
      </c>
    </row>
    <row r="27" spans="1:38" ht="11.25" customHeight="1" x14ac:dyDescent="0.2">
      <c r="A27" s="59" t="s">
        <v>25</v>
      </c>
      <c r="B27" s="60" t="s">
        <v>27</v>
      </c>
      <c r="C27" s="61" t="s">
        <v>6</v>
      </c>
      <c r="D27" s="61" t="s">
        <v>159</v>
      </c>
      <c r="E27" s="61" t="s">
        <v>7</v>
      </c>
      <c r="F27" s="61" t="s">
        <v>160</v>
      </c>
      <c r="G27" s="61" t="str">
        <f t="shared" si="18"/>
        <v>GbpLibor6M</v>
      </c>
      <c r="H27" s="59" t="str">
        <f t="shared" si="19"/>
        <v>GBPSB6L1Y_LCHQuote</v>
      </c>
      <c r="I27" s="127">
        <v>0</v>
      </c>
      <c r="J27" s="64" t="str">
        <f>_xll.qlSwapRateHelper2(,$H27,0,$B27,Calendar,$D27,$E27,$F27,$G27,$I27,$C27,Discounting1,PillarDate,,Permanent,Trigger,ObjectOverwrite)</f>
        <v>obj_00545#0001</v>
      </c>
      <c r="K27" s="64" t="str">
        <f>_xll.qlSwapRateHelper2(,$H27,0,$B27,Calendar,$D27,$E27,$F27,$G27,$I27,$C27,Discounting2,PillarDate,,Permanent,Trigger,ObjectOverwrite)</f>
        <v>obj_00549#0001</v>
      </c>
      <c r="L27" s="48"/>
      <c r="M27" s="10" t="str">
        <f t="shared" si="14"/>
        <v>Sw</v>
      </c>
      <c r="N27" s="94" t="str">
        <f t="shared" ref="N27:O27" si="21">IF(ISBLANK(J31),"--",J31)</f>
        <v>obj_005bc#0001</v>
      </c>
      <c r="O27" s="94" t="str">
        <f t="shared" si="21"/>
        <v>obj_005c3#0001</v>
      </c>
      <c r="P27" s="146" t="str">
        <f>IFERROR(_xll.qlRateHelperQuoteName(N27,Trigger),"--")</f>
        <v>GBPSB6L2Y_LCHQuote</v>
      </c>
      <c r="Q27" s="98">
        <f>IFERROR(_xll.qlRateHelperQuoteValue($N27,Trigger),"--")</f>
        <v>1.0228249999999999E-2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42261</v>
      </c>
      <c r="V27" s="99">
        <f>IFERROR(_xll.qlRateHelperPillarDate(N27,Trigger),"--")</f>
        <v>42992</v>
      </c>
      <c r="X27" s="4" t="str">
        <f t="shared" si="2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3"/>
        <v>#N/A</v>
      </c>
      <c r="AK27" s="80" t="e">
        <v>#N/A</v>
      </c>
      <c r="AL27" s="161" t="e">
        <f t="shared" si="4"/>
        <v>#N/A</v>
      </c>
    </row>
    <row r="28" spans="1:38" ht="11.25" customHeight="1" x14ac:dyDescent="0.2">
      <c r="A28" s="59" t="s">
        <v>25</v>
      </c>
      <c r="B28" s="60" t="s">
        <v>48</v>
      </c>
      <c r="C28" s="61" t="s">
        <v>6</v>
      </c>
      <c r="D28" s="61" t="s">
        <v>159</v>
      </c>
      <c r="E28" s="61" t="s">
        <v>7</v>
      </c>
      <c r="F28" s="61" t="s">
        <v>160</v>
      </c>
      <c r="G28" s="61" t="str">
        <f t="shared" si="18"/>
        <v>GbpLibor6M</v>
      </c>
      <c r="H28" s="59" t="str">
        <f t="shared" si="19"/>
        <v>GBPSB6L15M_LCHQuote</v>
      </c>
      <c r="I28" s="127">
        <v>0</v>
      </c>
      <c r="J28" s="64" t="str">
        <f>_xll.qlSwapRateHelper2(,$H28,0,$B28,Calendar,$D28,$E28,$F28,$G28,$I28,$C28,Discounting1,PillarDate,,Permanent,Trigger,ObjectOverwrite)</f>
        <v>obj_0059e#0001</v>
      </c>
      <c r="K28" s="64" t="str">
        <f>_xll.qlSwapRateHelper2(,$H28,0,$B28,Calendar,$D28,$E28,$F28,$G28,$I28,$C28,Discounting2,PillarDate,,Permanent,Trigger,ObjectOverwrite)</f>
        <v>obj_005bb#0001</v>
      </c>
      <c r="L28" s="48"/>
      <c r="M28" s="10" t="str">
        <f t="shared" si="14"/>
        <v>Sw</v>
      </c>
      <c r="N28" s="94" t="str">
        <f t="shared" ref="N28:O28" si="22">IF(ISBLANK(J32),"--",J32)</f>
        <v>obj_005a3#0001</v>
      </c>
      <c r="O28" s="94" t="str">
        <f t="shared" si="22"/>
        <v>obj_005aa#0001</v>
      </c>
      <c r="P28" s="146" t="str">
        <f>IFERROR(_xll.qlRateHelperQuoteName(N28,Trigger),"--")</f>
        <v>GBPSB6L3Y_LCHQuote</v>
      </c>
      <c r="Q28" s="98">
        <f>IFERROR(_xll.qlRateHelperQuoteValue($N28,Trigger),"--")</f>
        <v>1.2125250000000001E-2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42261</v>
      </c>
      <c r="V28" s="99">
        <f>IFERROR(_xll.qlRateHelperPillarDate(N28,Trigger),"--")</f>
        <v>43357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25</v>
      </c>
      <c r="B29" s="60" t="s">
        <v>49</v>
      </c>
      <c r="C29" s="61" t="s">
        <v>6</v>
      </c>
      <c r="D29" s="61" t="s">
        <v>159</v>
      </c>
      <c r="E29" s="61" t="s">
        <v>7</v>
      </c>
      <c r="F29" s="61" t="s">
        <v>160</v>
      </c>
      <c r="G29" s="61" t="str">
        <f t="shared" si="18"/>
        <v>GbpLibor6M</v>
      </c>
      <c r="H29" s="59" t="str">
        <f t="shared" si="19"/>
        <v>GBPSB6L18M_LCHQuote</v>
      </c>
      <c r="I29" s="127">
        <v>0</v>
      </c>
      <c r="J29" s="64" t="str">
        <f>_xll.qlSwapRateHelper2(,$H29,0,$B29,Calendar,$D29,$E29,$F29,$G29,$I29,$C29,Discounting1,PillarDate,,Permanent,Trigger,ObjectOverwrite)</f>
        <v>obj_005b7#0001</v>
      </c>
      <c r="K29" s="64" t="str">
        <f>_xll.qlSwapRateHelper2(,$H29,0,$B29,Calendar,$D29,$E29,$F29,$G29,$I29,$C29,Discounting2,PillarDate,,Permanent,Trigger,ObjectOverwrite)</f>
        <v>obj_005b5#0001</v>
      </c>
      <c r="L29" s="48"/>
      <c r="M29" s="10" t="str">
        <f t="shared" si="14"/>
        <v>Sw</v>
      </c>
      <c r="N29" s="94" t="str">
        <f t="shared" ref="N29:O29" si="23">IF(ISBLANK(J33),"--",J33)</f>
        <v>obj_0059d#0001</v>
      </c>
      <c r="O29" s="94" t="str">
        <f t="shared" si="23"/>
        <v>obj_005ae#0001</v>
      </c>
      <c r="P29" s="146" t="str">
        <f>IFERROR(_xll.qlRateHelperQuoteName(N29,Trigger),"--")</f>
        <v>GBPSB6L4Y_LCHQuote</v>
      </c>
      <c r="Q29" s="98">
        <f>IFERROR(_xll.qlRateHelperQuoteValue($N29,Trigger),"--")</f>
        <v>1.379475E-2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42261</v>
      </c>
      <c r="V29" s="99">
        <f>IFERROR(_xll.qlRateHelperPillarDate(N29,Trigger),"--")</f>
        <v>43724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25</v>
      </c>
      <c r="B30" s="60" t="s">
        <v>50</v>
      </c>
      <c r="C30" s="61" t="s">
        <v>6</v>
      </c>
      <c r="D30" s="61" t="s">
        <v>159</v>
      </c>
      <c r="E30" s="61" t="s">
        <v>7</v>
      </c>
      <c r="F30" s="61" t="s">
        <v>160</v>
      </c>
      <c r="G30" s="61" t="str">
        <f t="shared" si="18"/>
        <v>GbpLibor6M</v>
      </c>
      <c r="H30" s="59" t="str">
        <f t="shared" si="19"/>
        <v>GBPSB6L21M_LCHQuote</v>
      </c>
      <c r="I30" s="127">
        <v>0</v>
      </c>
      <c r="J30" s="64" t="str">
        <f>_xll.qlSwapRateHelper2(,$H30,0,$B30,Calendar,$D30,$E30,$F30,$G30,$I30,$C30,Discounting1,PillarDate,,Permanent,Trigger,ObjectOverwrite)</f>
        <v>obj_00590#0001</v>
      </c>
      <c r="K30" s="64" t="str">
        <f>_xll.qlSwapRateHelper2(,$H30,0,$B30,Calendar,$D30,$E30,$F30,$G30,$I30,$C30,Discounting2,PillarDate,,Permanent,Trigger,ObjectOverwrite)</f>
        <v>obj_0058f#0001</v>
      </c>
      <c r="L30" s="48"/>
      <c r="M30" s="10" t="str">
        <f t="shared" si="14"/>
        <v>Sw</v>
      </c>
      <c r="N30" s="94" t="str">
        <f t="shared" ref="N30:O30" si="24">IF(ISBLANK(J34),"--",J34)</f>
        <v>obj_0059a#0001</v>
      </c>
      <c r="O30" s="94" t="str">
        <f t="shared" si="24"/>
        <v>obj_005ba#0001</v>
      </c>
      <c r="P30" s="146" t="str">
        <f>IFERROR(_xll.qlRateHelperQuoteName(N30,Trigger),"--")</f>
        <v>GBPSB6L5Y_LCHQuote</v>
      </c>
      <c r="Q30" s="98">
        <f>IFERROR(_xll.qlRateHelperQuoteValue($N30,Trigger),"--")</f>
        <v>1.5180000000000001E-2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42261</v>
      </c>
      <c r="V30" s="99">
        <f>IFERROR(_xll.qlRateHelperPillarDate(N30,Trigger),"--")</f>
        <v>44088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25</v>
      </c>
      <c r="B31" s="60" t="s">
        <v>51</v>
      </c>
      <c r="C31" s="61" t="s">
        <v>6</v>
      </c>
      <c r="D31" s="61" t="s">
        <v>159</v>
      </c>
      <c r="E31" s="61" t="s">
        <v>7</v>
      </c>
      <c r="F31" s="61" t="s">
        <v>160</v>
      </c>
      <c r="G31" s="61" t="str">
        <f t="shared" si="18"/>
        <v>GbpLibor6M</v>
      </c>
      <c r="H31" s="59" t="str">
        <f t="shared" si="19"/>
        <v>GBPSB6L2Y_LCHQuote</v>
      </c>
      <c r="I31" s="127">
        <v>0</v>
      </c>
      <c r="J31" s="64" t="str">
        <f>_xll.qlSwapRateHelper2(,$H31,0,$B31,Calendar,$D31,$E31,$F31,$G31,$I31,$C31,Discounting1,PillarDate,,Permanent,Trigger,ObjectOverwrite)</f>
        <v>obj_005bc#0001</v>
      </c>
      <c r="K31" s="64" t="str">
        <f>_xll.qlSwapRateHelper2(,$H31,0,$B31,Calendar,$D31,$E31,$F31,$G31,$I31,$C31,Discounting2,PillarDate,,Permanent,Trigger,ObjectOverwrite)</f>
        <v>obj_005c3#0001</v>
      </c>
      <c r="L31" s="48"/>
      <c r="M31" s="10" t="str">
        <f t="shared" si="14"/>
        <v>Sw</v>
      </c>
      <c r="N31" s="94" t="str">
        <f t="shared" ref="N31:O31" si="25">IF(ISBLANK(J35),"--",J35)</f>
        <v>obj_005ca#0001</v>
      </c>
      <c r="O31" s="94" t="str">
        <f t="shared" si="25"/>
        <v>obj_005a0#0001</v>
      </c>
      <c r="P31" s="146" t="str">
        <f>IFERROR(_xll.qlRateHelperQuoteName(N31,Trigger),"--")</f>
        <v>GBPSB6L6Y_LCHQuote</v>
      </c>
      <c r="Q31" s="98">
        <f>IFERROR(_xll.qlRateHelperQuoteValue($N31,Trigger),"--")</f>
        <v>1.6299250000000001E-2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42261</v>
      </c>
      <c r="V31" s="99">
        <f>IFERROR(_xll.qlRateHelperPillarDate(N31,Trigger),"--")</f>
        <v>44453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25</v>
      </c>
      <c r="B32" s="60" t="s">
        <v>52</v>
      </c>
      <c r="C32" s="61" t="s">
        <v>6</v>
      </c>
      <c r="D32" s="61" t="s">
        <v>159</v>
      </c>
      <c r="E32" s="61" t="s">
        <v>7</v>
      </c>
      <c r="F32" s="61" t="s">
        <v>160</v>
      </c>
      <c r="G32" s="61" t="str">
        <f t="shared" si="18"/>
        <v>GbpLibor6M</v>
      </c>
      <c r="H32" s="59" t="str">
        <f t="shared" si="19"/>
        <v>GBPSB6L3Y_LCHQuote</v>
      </c>
      <c r="I32" s="127">
        <v>0</v>
      </c>
      <c r="J32" s="64" t="str">
        <f>_xll.qlSwapRateHelper2(,$H32,0,$B32,Calendar,$D32,$E32,$F32,$G32,$I32,$C32,Discounting1,PillarDate,,Permanent,Trigger,ObjectOverwrite)</f>
        <v>obj_005a3#0001</v>
      </c>
      <c r="K32" s="64" t="str">
        <f>_xll.qlSwapRateHelper2(,$H32,0,$B32,Calendar,$D32,$E32,$F32,$G32,$I32,$C32,Discounting2,PillarDate,,Permanent,Trigger,ObjectOverwrite)</f>
        <v>obj_005aa#0001</v>
      </c>
      <c r="L32" s="48"/>
      <c r="M32" s="10" t="str">
        <f t="shared" si="14"/>
        <v>Sw</v>
      </c>
      <c r="N32" s="94" t="str">
        <f t="shared" ref="N32:O32" si="26">IF(ISBLANK(J36),"--",J36)</f>
        <v>obj_005a5#0001</v>
      </c>
      <c r="O32" s="94" t="str">
        <f t="shared" si="26"/>
        <v>obj_005b3#0001</v>
      </c>
      <c r="P32" s="146" t="str">
        <f>IFERROR(_xll.qlRateHelperQuoteName(N32,Trigger),"--")</f>
        <v>GBPSB6L7Y_LCHQuote</v>
      </c>
      <c r="Q32" s="98">
        <f>IFERROR(_xll.qlRateHelperQuoteValue($N32,Trigger),"--")</f>
        <v>1.7215250000000001E-2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42261</v>
      </c>
      <c r="V32" s="99">
        <f>IFERROR(_xll.qlRateHelperPillarDate(N32,Trigger),"--")</f>
        <v>44818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25</v>
      </c>
      <c r="B33" s="60" t="s">
        <v>53</v>
      </c>
      <c r="C33" s="61" t="s">
        <v>6</v>
      </c>
      <c r="D33" s="61" t="s">
        <v>159</v>
      </c>
      <c r="E33" s="61" t="s">
        <v>7</v>
      </c>
      <c r="F33" s="61" t="s">
        <v>160</v>
      </c>
      <c r="G33" s="61" t="str">
        <f t="shared" si="18"/>
        <v>GbpLibor6M</v>
      </c>
      <c r="H33" s="59" t="str">
        <f t="shared" si="19"/>
        <v>GBPSB6L4Y_LCHQuote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obj_0059d#0001</v>
      </c>
      <c r="K33" s="64" t="str">
        <f>_xll.qlSwapRateHelper2(,$H33,0,$B33,Calendar,$D33,$E33,$F33,$G33,$I33,$C33,Discounting2,PillarDate,,Permanent,Trigger,ObjectOverwrite)</f>
        <v>obj_005ae#0001</v>
      </c>
      <c r="L33" s="48"/>
      <c r="M33" s="10" t="str">
        <f t="shared" si="14"/>
        <v>Sw</v>
      </c>
      <c r="N33" s="94" t="str">
        <f t="shared" ref="N33:O33" si="27">IF(ISBLANK(J37),"--",J37)</f>
        <v>obj_005a4#0001</v>
      </c>
      <c r="O33" s="94" t="str">
        <f t="shared" si="27"/>
        <v>obj_005cd#0001</v>
      </c>
      <c r="P33" s="146" t="str">
        <f>IFERROR(_xll.qlRateHelperQuoteName(N33,Trigger),"--")</f>
        <v>GBPSB6L8Y_LCHQuote</v>
      </c>
      <c r="Q33" s="98">
        <f>IFERROR(_xll.qlRateHelperQuoteValue($N33,Trigger),"--")</f>
        <v>1.7981E-2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42261</v>
      </c>
      <c r="V33" s="99">
        <f>IFERROR(_xll.qlRateHelperPillarDate(N33,Trigger),"--")</f>
        <v>45183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25</v>
      </c>
      <c r="B34" s="60" t="s">
        <v>54</v>
      </c>
      <c r="C34" s="61" t="s">
        <v>6</v>
      </c>
      <c r="D34" s="61" t="s">
        <v>159</v>
      </c>
      <c r="E34" s="61" t="s">
        <v>7</v>
      </c>
      <c r="F34" s="61" t="s">
        <v>160</v>
      </c>
      <c r="G34" s="61" t="str">
        <f t="shared" si="18"/>
        <v>GbpLibor6M</v>
      </c>
      <c r="H34" s="59" t="str">
        <f t="shared" si="19"/>
        <v>GBPSB6L5Y_LCHQuote</v>
      </c>
      <c r="I34" s="127">
        <v>0</v>
      </c>
      <c r="J34" s="64" t="str">
        <f>_xll.qlSwapRateHelper2(,$H34,0,$B34,Calendar,$D34,$E34,$F34,$G34,$I34,$C34,Discounting1,PillarDate,,Permanent,Trigger,ObjectOverwrite)</f>
        <v>obj_0059a#0001</v>
      </c>
      <c r="K34" s="64" t="str">
        <f>_xll.qlSwapRateHelper2(,$H34,0,$B34,Calendar,$D34,$E34,$F34,$G34,$I34,$C34,Discounting2,PillarDate,,Permanent,Trigger,ObjectOverwrite)</f>
        <v>obj_005ba#0001</v>
      </c>
      <c r="L34" s="48"/>
      <c r="M34" s="10" t="str">
        <f t="shared" si="14"/>
        <v>Sw</v>
      </c>
      <c r="N34" s="94" t="str">
        <f t="shared" ref="N34:O34" si="28">IF(ISBLANK(J38),"--",J38)</f>
        <v>obj_00593#0001</v>
      </c>
      <c r="O34" s="94" t="str">
        <f t="shared" si="28"/>
        <v>obj_005c6#0001</v>
      </c>
      <c r="P34" s="146" t="str">
        <f>IFERROR(_xll.qlRateHelperQuoteName(N34,Trigger),"--")</f>
        <v>GBPSB6L9Y_LCHQuote</v>
      </c>
      <c r="Q34" s="98">
        <f>IFERROR(_xll.qlRateHelperQuoteValue($N34,Trigger),"--")</f>
        <v>1.8619500000000001E-2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42261</v>
      </c>
      <c r="V34" s="99">
        <f>IFERROR(_xll.qlRateHelperPillarDate(N34,Trigger),"--")</f>
        <v>45551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25</v>
      </c>
      <c r="B35" s="60" t="s">
        <v>55</v>
      </c>
      <c r="C35" s="61" t="s">
        <v>6</v>
      </c>
      <c r="D35" s="61" t="s">
        <v>159</v>
      </c>
      <c r="E35" s="61" t="s">
        <v>7</v>
      </c>
      <c r="F35" s="61" t="s">
        <v>160</v>
      </c>
      <c r="G35" s="61" t="str">
        <f t="shared" si="18"/>
        <v>GbpLibor6M</v>
      </c>
      <c r="H35" s="59" t="str">
        <f t="shared" si="19"/>
        <v>GBPSB6L6Y_LCHQuote</v>
      </c>
      <c r="I35" s="127">
        <v>0</v>
      </c>
      <c r="J35" s="64" t="str">
        <f>_xll.qlSwapRateHelper2(,$H35,0,$B35,Calendar,$D35,$E35,$F35,$G35,$I35,$C35,Discounting1,PillarDate,,Permanent,Trigger,ObjectOverwrite)</f>
        <v>obj_005ca#0001</v>
      </c>
      <c r="K35" s="64" t="str">
        <f>_xll.qlSwapRateHelper2(,$H35,0,$B35,Calendar,$D35,$E35,$F35,$G35,$I35,$C35,Discounting2,PillarDate,,Permanent,Trigger,ObjectOverwrite)</f>
        <v>obj_005a0#0001</v>
      </c>
      <c r="L35" s="48"/>
      <c r="M35" s="10" t="str">
        <f t="shared" si="14"/>
        <v>Sw</v>
      </c>
      <c r="N35" s="94" t="str">
        <f t="shared" ref="N35:O35" si="29">IF(ISBLANK(J39),"--",J39)</f>
        <v>obj_005b8#0001</v>
      </c>
      <c r="O35" s="94" t="str">
        <f t="shared" si="29"/>
        <v>obj_00589#0001</v>
      </c>
      <c r="P35" s="146" t="str">
        <f>IFERROR(_xll.qlRateHelperQuoteName(N35,Trigger),"--")</f>
        <v>GBPSB6L10Y_LCHQuote</v>
      </c>
      <c r="Q35" s="98">
        <f>IFERROR(_xll.qlRateHelperQuoteValue($N35,Trigger),"--")</f>
        <v>1.9147750000000002E-2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42261</v>
      </c>
      <c r="V35" s="99">
        <f>IFERROR(_xll.qlRateHelperPillarDate(N35,Trigger),"--")</f>
        <v>45915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25</v>
      </c>
      <c r="B36" s="60" t="s">
        <v>56</v>
      </c>
      <c r="C36" s="61" t="s">
        <v>6</v>
      </c>
      <c r="D36" s="61" t="s">
        <v>159</v>
      </c>
      <c r="E36" s="61" t="s">
        <v>7</v>
      </c>
      <c r="F36" s="61" t="s">
        <v>160</v>
      </c>
      <c r="G36" s="61" t="str">
        <f t="shared" si="18"/>
        <v>GbpLibor6M</v>
      </c>
      <c r="H36" s="59" t="str">
        <f t="shared" si="19"/>
        <v>GBPSB6L7Y_LCHQuote</v>
      </c>
      <c r="I36" s="127">
        <v>0</v>
      </c>
      <c r="J36" s="64" t="str">
        <f>_xll.qlSwapRateHelper2(,$H36,0,$B36,Calendar,$D36,$E36,$F36,$G36,$I36,$C36,Discounting1,PillarDate,,Permanent,Trigger,ObjectOverwrite)</f>
        <v>obj_005a5#0001</v>
      </c>
      <c r="K36" s="64" t="str">
        <f>_xll.qlSwapRateHelper2(,$H36,0,$B36,Calendar,$D36,$E36,$F36,$G36,$I36,$C36,Discounting2,PillarDate,,Permanent,Trigger,ObjectOverwrite)</f>
        <v>obj_005b3#0001</v>
      </c>
      <c r="L36" s="48"/>
      <c r="M36" s="10" t="str">
        <f t="shared" si="14"/>
        <v>Sw</v>
      </c>
      <c r="N36" s="94" t="str">
        <f t="shared" ref="N36:O36" si="30">IF(ISBLANK(J40),"--",J40)</f>
        <v>obj_005c1#0001</v>
      </c>
      <c r="O36" s="94" t="str">
        <f t="shared" si="30"/>
        <v>obj_0058b#0001</v>
      </c>
      <c r="P36" s="146" t="str">
        <f>IFERROR(_xll.qlRateHelperQuoteName(N36,Trigger),"--")</f>
        <v>GBPSB6L11Y_LCHQuote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42261</v>
      </c>
      <c r="V36" s="99">
        <f>IFERROR(_xll.qlRateHelperPillarDate(N36,Trigger),"--")</f>
        <v>46279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25</v>
      </c>
      <c r="B37" s="60" t="s">
        <v>57</v>
      </c>
      <c r="C37" s="61" t="s">
        <v>6</v>
      </c>
      <c r="D37" s="61" t="s">
        <v>159</v>
      </c>
      <c r="E37" s="61" t="s">
        <v>7</v>
      </c>
      <c r="F37" s="61" t="s">
        <v>160</v>
      </c>
      <c r="G37" s="61" t="str">
        <f t="shared" si="18"/>
        <v>GbpLibor6M</v>
      </c>
      <c r="H37" s="59" t="str">
        <f t="shared" si="19"/>
        <v>GBPSB6L8Y_LCHQuote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obj_005a4#0001</v>
      </c>
      <c r="K37" s="64" t="str">
        <f>_xll.qlSwapRateHelper2(,$H37,0,$B37,Calendar,$D37,$E37,$F37,$G37,$I37,$C37,Discounting2,PillarDate,,Permanent,Trigger,ObjectOverwrite)</f>
        <v>obj_005cd#0001</v>
      </c>
      <c r="L37" s="48"/>
      <c r="M37" s="10" t="str">
        <f t="shared" si="14"/>
        <v>Sw</v>
      </c>
      <c r="N37" s="94" t="str">
        <f t="shared" ref="N37:O37" si="31">IF(ISBLANK(J41),"--",J41)</f>
        <v>obj_00586#0001</v>
      </c>
      <c r="O37" s="94" t="str">
        <f t="shared" si="31"/>
        <v>obj_005cb#0001</v>
      </c>
      <c r="P37" s="146" t="str">
        <f>IFERROR(_xll.qlRateHelperQuoteName(N37,Trigger),"--")</f>
        <v>GBPSB6L12Y_LCHQuote</v>
      </c>
      <c r="Q37" s="98">
        <f>IFERROR(_xll.qlRateHelperQuoteValue($N37,Trigger),"--")</f>
        <v>2.0014000000000001E-2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42261</v>
      </c>
      <c r="V37" s="99">
        <f>IFERROR(_xll.qlRateHelperPillarDate(N37,Trigger),"--")</f>
        <v>46644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25</v>
      </c>
      <c r="B38" s="60" t="s">
        <v>58</v>
      </c>
      <c r="C38" s="61" t="s">
        <v>6</v>
      </c>
      <c r="D38" s="61" t="s">
        <v>159</v>
      </c>
      <c r="E38" s="61" t="s">
        <v>7</v>
      </c>
      <c r="F38" s="61" t="s">
        <v>160</v>
      </c>
      <c r="G38" s="61" t="str">
        <f t="shared" si="18"/>
        <v>GbpLibor6M</v>
      </c>
      <c r="H38" s="59" t="str">
        <f t="shared" si="19"/>
        <v>GBPSB6L9Y_LCHQuote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obj_00593#0001</v>
      </c>
      <c r="K38" s="64" t="str">
        <f>_xll.qlSwapRateHelper2(,$H38,0,$B38,Calendar,$D38,$E38,$F38,$G38,$I38,$C38,Discounting2,PillarDate,,Permanent,Trigger,ObjectOverwrite)</f>
        <v>obj_005c6#0001</v>
      </c>
      <c r="L38" s="48"/>
      <c r="M38" s="10" t="str">
        <f t="shared" si="14"/>
        <v>Sw</v>
      </c>
      <c r="N38" s="94" t="str">
        <f t="shared" ref="N38:O38" si="32">IF(ISBLANK(J42),"--",J42)</f>
        <v>obj_005c9#0001</v>
      </c>
      <c r="O38" s="94" t="str">
        <f t="shared" si="32"/>
        <v>obj_00585#0001</v>
      </c>
      <c r="P38" s="146" t="str">
        <f>IFERROR(_xll.qlRateHelperQuoteName(N38,Trigger),"--")</f>
        <v>GBPSB6L13Y_LCHQuote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42261</v>
      </c>
      <c r="V38" s="99">
        <f>IFERROR(_xll.qlRateHelperPillarDate(N38,Trigger),"--")</f>
        <v>47010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25</v>
      </c>
      <c r="B39" s="60" t="s">
        <v>59</v>
      </c>
      <c r="C39" s="61" t="s">
        <v>6</v>
      </c>
      <c r="D39" s="61" t="s">
        <v>159</v>
      </c>
      <c r="E39" s="61" t="s">
        <v>7</v>
      </c>
      <c r="F39" s="61" t="s">
        <v>160</v>
      </c>
      <c r="G39" s="61" t="str">
        <f t="shared" si="18"/>
        <v>GbpLibor6M</v>
      </c>
      <c r="H39" s="59" t="str">
        <f t="shared" si="19"/>
        <v>GBPSB6L10Y_LCHQuote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obj_005b8#0001</v>
      </c>
      <c r="K39" s="64" t="str">
        <f>_xll.qlSwapRateHelper2(,$H39,0,$B39,Calendar,$D39,$E39,$F39,$G39,$I39,$C39,Discounting2,PillarDate,,Permanent,Trigger,ObjectOverwrite)</f>
        <v>obj_00589#0001</v>
      </c>
      <c r="L39" s="48"/>
      <c r="M39" s="10" t="str">
        <f t="shared" si="14"/>
        <v>Sw</v>
      </c>
      <c r="N39" s="94" t="str">
        <f t="shared" ref="N39:O39" si="33">IF(ISBLANK(J43),"--",J43)</f>
        <v>obj_005c7#0001</v>
      </c>
      <c r="O39" s="94" t="str">
        <f t="shared" si="33"/>
        <v>obj_005b9#0001</v>
      </c>
      <c r="P39" s="146" t="str">
        <f>IFERROR(_xll.qlRateHelperQuoteName(N39,Trigger),"--")</f>
        <v>GBPSB6L14Y_LCHQuote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42261</v>
      </c>
      <c r="V39" s="99">
        <f>IFERROR(_xll.qlRateHelperPillarDate(N39,Trigger),"--")</f>
        <v>47375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25</v>
      </c>
      <c r="B40" s="60" t="s">
        <v>97</v>
      </c>
      <c r="C40" s="61" t="s">
        <v>6</v>
      </c>
      <c r="D40" s="61" t="s">
        <v>159</v>
      </c>
      <c r="E40" s="61" t="s">
        <v>7</v>
      </c>
      <c r="F40" s="61" t="s">
        <v>160</v>
      </c>
      <c r="G40" s="61" t="str">
        <f t="shared" si="18"/>
        <v>GbpLibor6M</v>
      </c>
      <c r="H40" s="59" t="str">
        <f t="shared" si="19"/>
        <v>GBPSB6L11Y_LCHQuote</v>
      </c>
      <c r="I40" s="127">
        <v>0</v>
      </c>
      <c r="J40" s="64" t="str">
        <f>_xll.qlSwapRateHelper2(,$H40,0,$B40,Calendar,$D40,$E40,$F40,$G40,$I40,$C40,Discounting1,PillarDate,,Permanent,Trigger,ObjectOverwrite)</f>
        <v>obj_005c1#0001</v>
      </c>
      <c r="K40" s="64" t="str">
        <f>_xll.qlSwapRateHelper2(,$H40,0,$B40,Calendar,$D40,$E40,$F40,$G40,$I40,$C40,Discounting2,PillarDate,,Permanent,Trigger,ObjectOverwrite)</f>
        <v>obj_0058b#0001</v>
      </c>
      <c r="L40" s="48"/>
      <c r="M40" s="10" t="str">
        <f t="shared" si="14"/>
        <v>Sw</v>
      </c>
      <c r="N40" s="94" t="str">
        <f t="shared" ref="N40:O40" si="34">IF(ISBLANK(J44),"--",J44)</f>
        <v>obj_0058e#0001</v>
      </c>
      <c r="O40" s="94" t="str">
        <f t="shared" si="34"/>
        <v>obj_005a8#0001</v>
      </c>
      <c r="P40" s="146" t="str">
        <f>IFERROR(_xll.qlRateHelperQuoteName(N40,Trigger),"--")</f>
        <v>GBPSB6L15Y_LCHQuote</v>
      </c>
      <c r="Q40" s="98">
        <f>IFERROR(_xll.qlRateHelperQuoteValue($N40,Trigger),"--")</f>
        <v>2.0876249999999999E-2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42261</v>
      </c>
      <c r="V40" s="99">
        <f>IFERROR(_xll.qlRateHelperPillarDate(N40,Trigger),"--")</f>
        <v>47742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25</v>
      </c>
      <c r="B41" s="60" t="s">
        <v>60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18"/>
        <v>GbpLibor6M</v>
      </c>
      <c r="H41" s="59" t="str">
        <f t="shared" si="19"/>
        <v>GBPSB6L12Y_LCHQuote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obj_00586#0001</v>
      </c>
      <c r="K41" s="64" t="str">
        <f>_xll.qlSwapRateHelper2(,$H41,0,$B41,Calendar,$D41,$E41,$F41,$G41,$I41,$C41,Discounting2,PillarDate,,Permanent,Trigger,ObjectOverwrite)</f>
        <v>obj_005cb#0001</v>
      </c>
      <c r="M41" s="10" t="str">
        <f t="shared" si="14"/>
        <v>Sw</v>
      </c>
      <c r="N41" s="94" t="str">
        <f t="shared" ref="N41:O41" si="35">IF(ISBLANK(J45),"--",J45)</f>
        <v>obj_005bd#0001</v>
      </c>
      <c r="O41" s="94" t="str">
        <f t="shared" si="35"/>
        <v>obj_005af#0001</v>
      </c>
      <c r="P41" s="146" t="str">
        <f>IFERROR(_xll.qlRateHelperQuoteName(N41,Trigger),"--")</f>
        <v>GBPSB6L16Y_LCHQuote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42261</v>
      </c>
      <c r="V41" s="99">
        <f>IFERROR(_xll.qlRateHelperPillarDate(N41,Trigger),"--")</f>
        <v>48106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25</v>
      </c>
      <c r="B42" s="60" t="s">
        <v>98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18"/>
        <v>GbpLibor6M</v>
      </c>
      <c r="H42" s="59" t="str">
        <f t="shared" si="19"/>
        <v>GBPSB6L13Y_LCHQuote</v>
      </c>
      <c r="I42" s="127">
        <v>0</v>
      </c>
      <c r="J42" s="64" t="str">
        <f>_xll.qlSwapRateHelper2(,$H42,0,$B42,Calendar,$D42,$E42,$F42,$G42,$I42,$C42,Discounting1,PillarDate,,Permanent,Trigger,ObjectOverwrite)</f>
        <v>obj_005c9#0001</v>
      </c>
      <c r="K42" s="64" t="str">
        <f>_xll.qlSwapRateHelper2(,$H42,0,$B42,Calendar,$D42,$E42,$F42,$G42,$I42,$C42,Discounting2,PillarDate,,Permanent,Trigger,ObjectOverwrite)</f>
        <v>obj_00585#0001</v>
      </c>
      <c r="M42" s="10" t="str">
        <f t="shared" si="14"/>
        <v>Sw</v>
      </c>
      <c r="N42" s="94" t="str">
        <f t="shared" ref="N42:O42" si="36">IF(ISBLANK(J46),"--",J46)</f>
        <v>obj_00588#0001</v>
      </c>
      <c r="O42" s="94" t="str">
        <f t="shared" si="36"/>
        <v>obj_00592#0001</v>
      </c>
      <c r="P42" s="146" t="str">
        <f>IFERROR(_xll.qlRateHelperQuoteName(N42,Trigger),"--")</f>
        <v>GBPSB6L17Y_LCHQuote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42261</v>
      </c>
      <c r="V42" s="99">
        <f>IFERROR(_xll.qlRateHelperPillarDate(N42,Trigger),"--")</f>
        <v>48471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25</v>
      </c>
      <c r="B43" s="60" t="s">
        <v>99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18"/>
        <v>GbpLibor6M</v>
      </c>
      <c r="H43" s="59" t="str">
        <f t="shared" si="19"/>
        <v>GBPSB6L14Y_LCHQuote</v>
      </c>
      <c r="I43" s="127">
        <v>0</v>
      </c>
      <c r="J43" s="64" t="str">
        <f>_xll.qlSwapRateHelper2(,$H43,0,$B43,Calendar,$D43,$E43,$F43,$G43,$I43,$C43,Discounting1,PillarDate,,Permanent,Trigger,ObjectOverwrite)</f>
        <v>obj_005c7#0001</v>
      </c>
      <c r="K43" s="64" t="str">
        <f>_xll.qlSwapRateHelper2(,$H43,0,$B43,Calendar,$D43,$E43,$F43,$G43,$I43,$C43,Discounting2,PillarDate,,Permanent,Trigger,ObjectOverwrite)</f>
        <v>obj_005b9#0001</v>
      </c>
      <c r="M43" s="10" t="str">
        <f t="shared" si="14"/>
        <v>Sw</v>
      </c>
      <c r="N43" s="94" t="str">
        <f t="shared" ref="N43:O43" si="37">IF(ISBLANK(J47),"--",J47)</f>
        <v>obj_005a6#0001</v>
      </c>
      <c r="O43" s="94" t="str">
        <f t="shared" si="37"/>
        <v>obj_005ac#0001</v>
      </c>
      <c r="P43" s="146" t="str">
        <f>IFERROR(_xll.qlRateHelperQuoteName(N43,Trigger),"--")</f>
        <v>GBPSB6L18Y_LCHQuote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42261</v>
      </c>
      <c r="V43" s="99">
        <f>IFERROR(_xll.qlRateHelperPillarDate(N43,Trigger),"--")</f>
        <v>48836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25</v>
      </c>
      <c r="B44" s="60" t="s">
        <v>61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18"/>
        <v>GbpLibor6M</v>
      </c>
      <c r="H44" s="59" t="str">
        <f t="shared" si="19"/>
        <v>GBPSB6L15Y_LCHQuote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obj_0058e#0001</v>
      </c>
      <c r="K44" s="64" t="str">
        <f>_xll.qlSwapRateHelper2(,$H44,0,$B44,Calendar,$D44,$E44,$F44,$G44,$I44,$C44,Discounting2,PillarDate,,Permanent,Trigger,ObjectOverwrite)</f>
        <v>obj_005a8#0001</v>
      </c>
      <c r="M44" s="10" t="str">
        <f t="shared" si="14"/>
        <v>Sw</v>
      </c>
      <c r="N44" s="94" t="str">
        <f t="shared" ref="N44:O44" si="38">IF(ISBLANK(J48),"--",J48)</f>
        <v>obj_00584#0001</v>
      </c>
      <c r="O44" s="94" t="str">
        <f t="shared" si="38"/>
        <v>obj_0058d#0001</v>
      </c>
      <c r="P44" s="146" t="str">
        <f>IFERROR(_xll.qlRateHelperQuoteName(N44,Trigger),"--")</f>
        <v>GBPSB6L19Y_LCHQuote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42261</v>
      </c>
      <c r="V44" s="99">
        <f>IFERROR(_xll.qlRateHelperPillarDate(N44,Trigger),"--")</f>
        <v>49201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25</v>
      </c>
      <c r="B45" s="60" t="s">
        <v>100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18"/>
        <v>GbpLibor6M</v>
      </c>
      <c r="H45" s="59" t="str">
        <f t="shared" si="19"/>
        <v>GBPSB6L16Y_LCHQuote</v>
      </c>
      <c r="I45" s="127">
        <v>0</v>
      </c>
      <c r="J45" s="64" t="str">
        <f>_xll.qlSwapRateHelper2(,$H45,0,$B45,Calendar,$D45,$E45,$F45,$G45,$I45,$C45,Discounting1,PillarDate,,Permanent,Trigger,ObjectOverwrite)</f>
        <v>obj_005bd#0001</v>
      </c>
      <c r="K45" s="64" t="str">
        <f>_xll.qlSwapRateHelper2(,$H45,0,$B45,Calendar,$D45,$E45,$F45,$G45,$I45,$C45,Discounting2,PillarDate,,Permanent,Trigger,ObjectOverwrite)</f>
        <v>obj_005af#0001</v>
      </c>
      <c r="M45" s="10" t="str">
        <f t="shared" si="14"/>
        <v>Sw</v>
      </c>
      <c r="N45" s="94" t="str">
        <f t="shared" ref="N45:O45" si="39">IF(ISBLANK(J49),"--",J49)</f>
        <v>obj_005a7#0001</v>
      </c>
      <c r="O45" s="94" t="str">
        <f t="shared" si="39"/>
        <v>obj_005c0#0001</v>
      </c>
      <c r="P45" s="146" t="str">
        <f>IFERROR(_xll.qlRateHelperQuoteName(N45,Trigger),"--")</f>
        <v>GBPSB6L20Y_LCHQuote</v>
      </c>
      <c r="Q45" s="98">
        <f>IFERROR(_xll.qlRateHelperQuoteValue($N45,Trigger),"--")</f>
        <v>2.1506000000000001E-2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42261</v>
      </c>
      <c r="V45" s="99">
        <f>IFERROR(_xll.qlRateHelperPillarDate(N45,Trigger),"--")</f>
        <v>49566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25</v>
      </c>
      <c r="B46" s="60" t="s">
        <v>101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18"/>
        <v>GbpLibor6M</v>
      </c>
      <c r="H46" s="59" t="str">
        <f t="shared" si="19"/>
        <v>GBPSB6L17Y_LCHQuote</v>
      </c>
      <c r="I46" s="127">
        <v>0</v>
      </c>
      <c r="J46" s="64" t="str">
        <f>_xll.qlSwapRateHelper2(,$H46,0,$B46,Calendar,$D46,$E46,$F46,$G46,$I46,$C46,Discounting1,PillarDate,,Permanent,Trigger,ObjectOverwrite)</f>
        <v>obj_00588#0001</v>
      </c>
      <c r="K46" s="64" t="str">
        <f>_xll.qlSwapRateHelper2(,$H46,0,$B46,Calendar,$D46,$E46,$F46,$G46,$I46,$C46,Discounting2,PillarDate,,Permanent,Trigger,ObjectOverwrite)</f>
        <v>obj_00592#0001</v>
      </c>
      <c r="M46" s="10" t="str">
        <f t="shared" si="14"/>
        <v>Sw</v>
      </c>
      <c r="N46" s="94" t="str">
        <f t="shared" ref="N46:O46" si="40">IF(ISBLANK(J50),"--",J50)</f>
        <v>obj_005a2#0001</v>
      </c>
      <c r="O46" s="94" t="str">
        <f t="shared" si="40"/>
        <v>obj_005a1#0001</v>
      </c>
      <c r="P46" s="146" t="str">
        <f>IFERROR(_xll.qlRateHelperQuoteName(N46,Trigger),"--")</f>
        <v>GBPSB6L21Y_LCHQuote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42261</v>
      </c>
      <c r="V46" s="99">
        <f>IFERROR(_xll.qlRateHelperPillarDate(N46,Trigger),"--")</f>
        <v>49933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25</v>
      </c>
      <c r="B47" s="60" t="s">
        <v>102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18"/>
        <v>GbpLibor6M</v>
      </c>
      <c r="H47" s="59" t="str">
        <f t="shared" si="19"/>
        <v>GBPSB6L18Y_LCHQuote</v>
      </c>
      <c r="I47" s="127">
        <v>0</v>
      </c>
      <c r="J47" s="64" t="str">
        <f>_xll.qlSwapRateHelper2(,$H47,0,$B47,Calendar,$D47,$E47,$F47,$G47,$I47,$C47,Discounting1,PillarDate,,Permanent,Trigger,ObjectOverwrite)</f>
        <v>obj_005a6#0001</v>
      </c>
      <c r="K47" s="64" t="str">
        <f>_xll.qlSwapRateHelper2(,$H47,0,$B47,Calendar,$D47,$E47,$F47,$G47,$I47,$C47,Discounting2,PillarDate,,Permanent,Trigger,ObjectOverwrite)</f>
        <v>obj_005ac#0001</v>
      </c>
      <c r="M47" s="10" t="str">
        <f t="shared" si="14"/>
        <v>Sw</v>
      </c>
      <c r="N47" s="94" t="str">
        <f t="shared" ref="N47:O47" si="41">IF(ISBLANK(J51),"--",J51)</f>
        <v>obj_00591#0001</v>
      </c>
      <c r="O47" s="94" t="str">
        <f t="shared" si="41"/>
        <v>obj_0059b#0001</v>
      </c>
      <c r="P47" s="146" t="str">
        <f>IFERROR(_xll.qlRateHelperQuoteName(N47,Trigger),"--")</f>
        <v>GBPSB6L22Y_LCHQuote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42261</v>
      </c>
      <c r="V47" s="99">
        <f>IFERROR(_xll.qlRateHelperPillarDate(N47,Trigger),"--")</f>
        <v>50297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25</v>
      </c>
      <c r="B48" s="60" t="s">
        <v>103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18"/>
        <v>GbpLibor6M</v>
      </c>
      <c r="H48" s="59" t="str">
        <f t="shared" si="19"/>
        <v>GBPSB6L19Y_LCHQuote</v>
      </c>
      <c r="I48" s="127">
        <v>0</v>
      </c>
      <c r="J48" s="64" t="str">
        <f>_xll.qlSwapRateHelper2(,$H48,0,$B48,Calendar,$D48,$E48,$F48,$G48,$I48,$C48,Discounting1,PillarDate,,Permanent,Trigger,ObjectOverwrite)</f>
        <v>obj_00584#0001</v>
      </c>
      <c r="K48" s="64" t="str">
        <f>_xll.qlSwapRateHelper2(,$H48,0,$B48,Calendar,$D48,$E48,$F48,$G48,$I48,$C48,Discounting2,PillarDate,,Permanent,Trigger,ObjectOverwrite)</f>
        <v>obj_0058d#0001</v>
      </c>
      <c r="M48" s="10" t="str">
        <f t="shared" si="14"/>
        <v>Sw</v>
      </c>
      <c r="N48" s="94" t="str">
        <f t="shared" ref="N48:O48" si="42">IF(ISBLANK(J52),"--",J52)</f>
        <v>obj_005c2#0001</v>
      </c>
      <c r="O48" s="94" t="str">
        <f t="shared" si="42"/>
        <v>obj_005b4#0001</v>
      </c>
      <c r="P48" s="146" t="str">
        <f>IFERROR(_xll.qlRateHelperQuoteName(N48,Trigger),"--")</f>
        <v>GBPSB6L23Y_LCHQuote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42261</v>
      </c>
      <c r="V48" s="99">
        <f>IFERROR(_xll.qlRateHelperPillarDate(N48,Trigger),"--")</f>
        <v>50662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25</v>
      </c>
      <c r="B49" s="60" t="s">
        <v>62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18"/>
        <v>GbpLibor6M</v>
      </c>
      <c r="H49" s="59" t="str">
        <f t="shared" si="19"/>
        <v>GBPSB6L20Y_LCHQuote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obj_005a7#0001</v>
      </c>
      <c r="K49" s="64" t="str">
        <f>_xll.qlSwapRateHelper2(,$H49,0,$B49,Calendar,$D49,$E49,$F49,$G49,$I49,$C49,Discounting2,PillarDate,,Permanent,Trigger,ObjectOverwrite)</f>
        <v>obj_005c0#0001</v>
      </c>
      <c r="M49" s="10" t="str">
        <f t="shared" si="14"/>
        <v>Sw</v>
      </c>
      <c r="N49" s="94" t="str">
        <f t="shared" ref="N49:O49" si="43">IF(ISBLANK(J53),"--",J53)</f>
        <v>obj_0058c#0001</v>
      </c>
      <c r="O49" s="94" t="str">
        <f t="shared" si="43"/>
        <v>obj_00596#0001</v>
      </c>
      <c r="P49" s="146" t="str">
        <f>IFERROR(_xll.qlRateHelperQuoteName(N49,Trigger),"--")</f>
        <v>GBPSB6L24Y_LCHQuote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42261</v>
      </c>
      <c r="V49" s="99">
        <f>IFERROR(_xll.qlRateHelperPillarDate(N49,Trigger),"--")</f>
        <v>51027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25</v>
      </c>
      <c r="B50" s="60" t="s">
        <v>104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18"/>
        <v>GbpLibor6M</v>
      </c>
      <c r="H50" s="59" t="str">
        <f t="shared" si="19"/>
        <v>GBPSB6L21Y_LCHQuote</v>
      </c>
      <c r="I50" s="127">
        <v>0</v>
      </c>
      <c r="J50" s="64" t="str">
        <f>_xll.qlSwapRateHelper2(,$H50,0,$B50,Calendar,$D50,$E50,$F50,$G50,$I50,$C50,Discounting1,PillarDate,,Permanent,Trigger,ObjectOverwrite)</f>
        <v>obj_005a2#0001</v>
      </c>
      <c r="K50" s="64" t="str">
        <f>_xll.qlSwapRateHelper2(,$H50,0,$B50,Calendar,$D50,$E50,$F50,$G50,$I50,$C50,Discounting2,PillarDate,,Permanent,Trigger,ObjectOverwrite)</f>
        <v>obj_005a1#0001</v>
      </c>
      <c r="M50" s="10" t="str">
        <f t="shared" si="14"/>
        <v>Sw</v>
      </c>
      <c r="N50" s="94" t="str">
        <f t="shared" ref="N50:O50" si="44">IF(ISBLANK(J54),"--",J54)</f>
        <v>obj_005bf#0001</v>
      </c>
      <c r="O50" s="94" t="str">
        <f t="shared" si="44"/>
        <v>obj_005b1#0001</v>
      </c>
      <c r="P50" s="146" t="str">
        <f>IFERROR(_xll.qlRateHelperQuoteName(N50,Trigger),"--")</f>
        <v>GBPSB6L25Y_LCHQuote</v>
      </c>
      <c r="Q50" s="98">
        <f>IFERROR(_xll.qlRateHelperQuoteValue($N50,Trigger),"--")</f>
        <v>2.1521249999999999E-2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42261</v>
      </c>
      <c r="V50" s="99">
        <f>IFERROR(_xll.qlRateHelperPillarDate(N50,Trigger),"--")</f>
        <v>51393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25</v>
      </c>
      <c r="B51" s="60" t="s">
        <v>105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18"/>
        <v>GbpLibor6M</v>
      </c>
      <c r="H51" s="59" t="str">
        <f t="shared" si="19"/>
        <v>GBPSB6L22Y_LCHQuote</v>
      </c>
      <c r="I51" s="127">
        <v>0</v>
      </c>
      <c r="J51" s="64" t="str">
        <f>_xll.qlSwapRateHelper2(,$H51,0,$B51,Calendar,$D51,$E51,$F51,$G51,$I51,$C51,Discounting1,PillarDate,,Permanent,Trigger,ObjectOverwrite)</f>
        <v>obj_00591#0001</v>
      </c>
      <c r="K51" s="64" t="str">
        <f>_xll.qlSwapRateHelper2(,$H51,0,$B51,Calendar,$D51,$E51,$F51,$G51,$I51,$C51,Discounting2,PillarDate,,Permanent,Trigger,ObjectOverwrite)</f>
        <v>obj_0059b#0001</v>
      </c>
      <c r="M51" s="10" t="str">
        <f t="shared" si="14"/>
        <v>Sw</v>
      </c>
      <c r="N51" s="94" t="str">
        <f t="shared" ref="N51:O51" si="45">IF(ISBLANK(J55),"--",J55)</f>
        <v>obj_005ad#0001</v>
      </c>
      <c r="O51" s="94" t="str">
        <f t="shared" si="45"/>
        <v>obj_005ab#0001</v>
      </c>
      <c r="P51" s="146" t="str">
        <f>IFERROR(_xll.qlRateHelperQuoteName(N51,Trigger),"--")</f>
        <v>GBPSB6L26Y_LCHQuote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42261</v>
      </c>
      <c r="V51" s="99">
        <f>IFERROR(_xll.qlRateHelperPillarDate(N51,Trigger),"--")</f>
        <v>51760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25</v>
      </c>
      <c r="B52" s="60" t="s">
        <v>106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18"/>
        <v>GbpLibor6M</v>
      </c>
      <c r="H52" s="59" t="str">
        <f t="shared" si="19"/>
        <v>GBPSB6L23Y_LCHQuote</v>
      </c>
      <c r="I52" s="127">
        <v>0</v>
      </c>
      <c r="J52" s="64" t="str">
        <f>_xll.qlSwapRateHelper2(,$H52,0,$B52,Calendar,$D52,$E52,$F52,$G52,$I52,$C52,Discounting1,PillarDate,,Permanent,Trigger,ObjectOverwrite)</f>
        <v>obj_005c2#0001</v>
      </c>
      <c r="K52" s="64" t="str">
        <f>_xll.qlSwapRateHelper2(,$H52,0,$B52,Calendar,$D52,$E52,$F52,$G52,$I52,$C52,Discounting2,PillarDate,,Permanent,Trigger,ObjectOverwrite)</f>
        <v>obj_005b4#0001</v>
      </c>
      <c r="M52" s="10" t="str">
        <f t="shared" si="14"/>
        <v>Sw</v>
      </c>
      <c r="N52" s="94" t="str">
        <f t="shared" ref="N52:O52" si="46">IF(ISBLANK(J56),"--",J56)</f>
        <v>obj_005cc#0001</v>
      </c>
      <c r="O52" s="94" t="str">
        <f t="shared" si="46"/>
        <v>obj_0058a#0001</v>
      </c>
      <c r="P52" s="146" t="str">
        <f>IFERROR(_xll.qlRateHelperQuoteName(N52,Trigger),"--")</f>
        <v>GBPSB6L27Y_LCHQuote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42261</v>
      </c>
      <c r="V52" s="99">
        <f>IFERROR(_xll.qlRateHelperPillarDate(N52,Trigger),"--")</f>
        <v>52124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25</v>
      </c>
      <c r="B53" s="60" t="s">
        <v>107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18"/>
        <v>GbpLibor6M</v>
      </c>
      <c r="H53" s="59" t="str">
        <f t="shared" si="19"/>
        <v>GBPSB6L24Y_LCHQuote</v>
      </c>
      <c r="I53" s="127">
        <v>0</v>
      </c>
      <c r="J53" s="64" t="str">
        <f>_xll.qlSwapRateHelper2(,$H53,0,$B53,Calendar,$D53,$E53,$F53,$G53,$I53,$C53,Discounting1,PillarDate,,Permanent,Trigger,ObjectOverwrite)</f>
        <v>obj_0058c#0001</v>
      </c>
      <c r="K53" s="64" t="str">
        <f>_xll.qlSwapRateHelper2(,$H53,0,$B53,Calendar,$D53,$E53,$F53,$G53,$I53,$C53,Discounting2,PillarDate,,Permanent,Trigger,ObjectOverwrite)</f>
        <v>obj_00596#0001</v>
      </c>
      <c r="M53" s="10" t="str">
        <f t="shared" si="14"/>
        <v>Sw</v>
      </c>
      <c r="N53" s="94" t="str">
        <f t="shared" ref="N53:O53" si="47">IF(ISBLANK(J57),"--",J57)</f>
        <v>obj_0059c#0001</v>
      </c>
      <c r="O53" s="94" t="str">
        <f t="shared" si="47"/>
        <v>obj_005c8#0001</v>
      </c>
      <c r="P53" s="146" t="str">
        <f>IFERROR(_xll.qlRateHelperQuoteName(N53,Trigger),"--")</f>
        <v>GBPSB6L28Y_LCHQuote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42261</v>
      </c>
      <c r="V53" s="99">
        <f>IFERROR(_xll.qlRateHelperPillarDate(N53,Trigger),"--")</f>
        <v>52488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25</v>
      </c>
      <c r="B54" s="60" t="s">
        <v>63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18"/>
        <v>GbpLibor6M</v>
      </c>
      <c r="H54" s="59" t="str">
        <f t="shared" si="19"/>
        <v>GBPSB6L25Y_LCHQuote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obj_005bf#0001</v>
      </c>
      <c r="K54" s="64" t="str">
        <f>_xll.qlSwapRateHelper2(,$H54,0,$B54,Calendar,$D54,$E54,$F54,$G54,$I54,$C54,Discounting2,PillarDate,,Permanent,Trigger,ObjectOverwrite)</f>
        <v>obj_005b1#0001</v>
      </c>
      <c r="M54" s="10" t="str">
        <f t="shared" si="14"/>
        <v>Sw</v>
      </c>
      <c r="N54" s="94" t="str">
        <f t="shared" ref="N54:O54" si="48">IF(ISBLANK(J58),"--",J58)</f>
        <v>obj_005b2#0001</v>
      </c>
      <c r="O54" s="94" t="str">
        <f t="shared" si="48"/>
        <v>obj_005b0#0001</v>
      </c>
      <c r="P54" s="146" t="str">
        <f>IFERROR(_xll.qlRateHelperQuoteName(N54,Trigger),"--")</f>
        <v>GBPSB6L29Y_LCHQuote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42261</v>
      </c>
      <c r="V54" s="99">
        <f>IFERROR(_xll.qlRateHelperPillarDate(N54,Trigger),"--")</f>
        <v>52854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25</v>
      </c>
      <c r="B55" s="60" t="s">
        <v>108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18"/>
        <v>GbpLibor6M</v>
      </c>
      <c r="H55" s="59" t="str">
        <f t="shared" si="19"/>
        <v>GBPSB6L26Y_LCHQuote</v>
      </c>
      <c r="I55" s="127">
        <v>0</v>
      </c>
      <c r="J55" s="64" t="str">
        <f>_xll.qlSwapRateHelper2(,$H55,0,$B55,Calendar,$D55,$E55,$F55,$G55,$I55,$C55,Discounting1,PillarDate,,Permanent,Trigger,ObjectOverwrite)</f>
        <v>obj_005ad#0001</v>
      </c>
      <c r="K55" s="64" t="str">
        <f>_xll.qlSwapRateHelper2(,$H55,0,$B55,Calendar,$D55,$E55,$F55,$G55,$I55,$C55,Discounting2,PillarDate,,Permanent,Trigger,ObjectOverwrite)</f>
        <v>obj_005ab#0001</v>
      </c>
      <c r="M55" s="10" t="str">
        <f t="shared" si="14"/>
        <v>Sw</v>
      </c>
      <c r="N55" s="94" t="str">
        <f t="shared" ref="N55:O55" si="49">IF(ISBLANK(J59),"--",J59)</f>
        <v>obj_005c4#0001</v>
      </c>
      <c r="O55" s="94" t="str">
        <f t="shared" si="49"/>
        <v>obj_005b6#0001</v>
      </c>
      <c r="P55" s="146" t="str">
        <f>IFERROR(_xll.qlRateHelperQuoteName(N55,Trigger),"--")</f>
        <v>GBPSB6L30Y_LCHQuote</v>
      </c>
      <c r="Q55" s="98">
        <f>IFERROR(_xll.qlRateHelperQuoteValue($N55,Trigger),"--")</f>
        <v>2.1464E-2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42261</v>
      </c>
      <c r="V55" s="99">
        <f>IFERROR(_xll.qlRateHelperPillarDate(N55,Trigger),"--")</f>
        <v>53219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25</v>
      </c>
      <c r="B56" s="60" t="s">
        <v>64</v>
      </c>
      <c r="C56" s="61" t="s">
        <v>6</v>
      </c>
      <c r="D56" s="61" t="s">
        <v>159</v>
      </c>
      <c r="E56" s="61" t="s">
        <v>7</v>
      </c>
      <c r="F56" s="61" t="s">
        <v>160</v>
      </c>
      <c r="G56" s="61" t="str">
        <f t="shared" si="18"/>
        <v>GbpLibor6M</v>
      </c>
      <c r="H56" s="59" t="str">
        <f t="shared" si="19"/>
        <v>GBPSB6L27Y_LCHQuote</v>
      </c>
      <c r="I56" s="127">
        <v>0</v>
      </c>
      <c r="J56" s="64" t="str">
        <f>_xll.qlSwapRateHelper2(,$H56,0,$B56,Calendar,$D56,$E56,$F56,$G56,$I56,$C56,Discounting1,PillarDate,,Permanent,Trigger,ObjectOverwrite)</f>
        <v>obj_005cc#0001</v>
      </c>
      <c r="K56" s="64" t="str">
        <f>_xll.qlSwapRateHelper2(,$H56,0,$B56,Calendar,$D56,$E56,$F56,$G56,$I56,$C56,Discounting2,PillarDate,,Permanent,Trigger,ObjectOverwrite)</f>
        <v>obj_0058a#0001</v>
      </c>
      <c r="M56" s="10" t="str">
        <f t="shared" si="14"/>
        <v>Sw</v>
      </c>
      <c r="N56" s="94" t="str">
        <f t="shared" ref="N56:O56" si="50">IF(ISBLANK(J60),"--",J60)</f>
        <v>obj_00595#0001</v>
      </c>
      <c r="O56" s="94" t="str">
        <f t="shared" si="50"/>
        <v>obj_0059f#0001</v>
      </c>
      <c r="P56" s="146" t="str">
        <f>IFERROR(_xll.qlRateHelperQuoteName(N56,Trigger),"--")</f>
        <v>GBPSB6L35Y_LCHQuote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42261</v>
      </c>
      <c r="V56" s="99">
        <f>IFERROR(_xll.qlRateHelperPillarDate(N56,Trigger),"--")</f>
        <v>55045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25</v>
      </c>
      <c r="B57" s="60" t="s">
        <v>109</v>
      </c>
      <c r="C57" s="61" t="s">
        <v>6</v>
      </c>
      <c r="D57" s="61" t="s">
        <v>159</v>
      </c>
      <c r="E57" s="61" t="s">
        <v>7</v>
      </c>
      <c r="F57" s="61" t="s">
        <v>160</v>
      </c>
      <c r="G57" s="61" t="str">
        <f t="shared" si="18"/>
        <v>GbpLibor6M</v>
      </c>
      <c r="H57" s="59" t="str">
        <f t="shared" si="19"/>
        <v>GBPSB6L28Y_LCHQuote</v>
      </c>
      <c r="I57" s="127">
        <v>0</v>
      </c>
      <c r="J57" s="64" t="str">
        <f>_xll.qlSwapRateHelper2(,$H57,0,$B57,Calendar,$D57,$E57,$F57,$G57,$I57,$C57,Discounting1,PillarDate,,Permanent,Trigger,ObjectOverwrite)</f>
        <v>obj_0059c#0001</v>
      </c>
      <c r="K57" s="64" t="str">
        <f>_xll.qlSwapRateHelper2(,$H57,0,$B57,Calendar,$D57,$E57,$F57,$G57,$I57,$C57,Discounting2,PillarDate,,Permanent,Trigger,ObjectOverwrite)</f>
        <v>obj_005c8#0001</v>
      </c>
      <c r="M57" s="10" t="str">
        <f t="shared" si="14"/>
        <v>Sw</v>
      </c>
      <c r="N57" s="94" t="str">
        <f t="shared" ref="N57:O57" si="51">IF(ISBLANK(J61),"--",J61)</f>
        <v>obj_00599#0001</v>
      </c>
      <c r="O57" s="94" t="str">
        <f t="shared" si="51"/>
        <v>obj_00598#0001</v>
      </c>
      <c r="P57" s="146" t="str">
        <f>IFERROR(_xll.qlRateHelperQuoteName(N57,Trigger),"--")</f>
        <v>GBPSB6L40Y_LCHQuote</v>
      </c>
      <c r="Q57" s="98">
        <f>IFERROR(_xll.qlRateHelperQuoteValue($N57,Trigger),"--")</f>
        <v>2.1013E-2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42261</v>
      </c>
      <c r="V57" s="99">
        <f>IFERROR(_xll.qlRateHelperPillarDate(N57,Trigger),"--")</f>
        <v>56871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25</v>
      </c>
      <c r="B58" s="60" t="s">
        <v>110</v>
      </c>
      <c r="C58" s="61" t="s">
        <v>6</v>
      </c>
      <c r="D58" s="61" t="s">
        <v>159</v>
      </c>
      <c r="E58" s="61" t="s">
        <v>7</v>
      </c>
      <c r="F58" s="61" t="s">
        <v>160</v>
      </c>
      <c r="G58" s="61" t="str">
        <f t="shared" si="18"/>
        <v>GbpLibor6M</v>
      </c>
      <c r="H58" s="59" t="str">
        <f t="shared" si="19"/>
        <v>GBPSB6L29Y_LCHQuote</v>
      </c>
      <c r="I58" s="127">
        <v>0</v>
      </c>
      <c r="J58" s="64" t="str">
        <f>_xll.qlSwapRateHelper2(,$H58,0,$B58,Calendar,$D58,$E58,$F58,$G58,$I58,$C58,Discounting1,PillarDate,,Permanent,Trigger,ObjectOverwrite)</f>
        <v>obj_005b2#0001</v>
      </c>
      <c r="K58" s="64" t="str">
        <f>_xll.qlSwapRateHelper2(,$H58,0,$B58,Calendar,$D58,$E58,$F58,$G58,$I58,$C58,Discounting2,PillarDate,,Permanent,Trigger,ObjectOverwrite)</f>
        <v>obj_005b0#0001</v>
      </c>
      <c r="M58" s="10" t="str">
        <f t="shared" si="14"/>
        <v>Sw</v>
      </c>
      <c r="N58" s="94" t="str">
        <f t="shared" ref="N58:O58" si="52">IF(ISBLANK(J62),"--",J62)</f>
        <v>obj_00594#0001</v>
      </c>
      <c r="O58" s="94" t="str">
        <f t="shared" si="52"/>
        <v>obj_005a9#0001</v>
      </c>
      <c r="P58" s="146" t="str">
        <f>IFERROR(_xll.qlRateHelperQuoteName(N58,Trigger),"--")</f>
        <v>GBPSB6L50Y_LCHQuote</v>
      </c>
      <c r="Q58" s="98">
        <f>IFERROR(_xll.qlRateHelperQuoteValue($N58,Trigger),"--")</f>
        <v>2.0610750000000001E-2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42261</v>
      </c>
      <c r="V58" s="99">
        <f>IFERROR(_xll.qlRateHelperPillarDate(N58,Trigger),"--")</f>
        <v>60524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25</v>
      </c>
      <c r="B59" s="60" t="s">
        <v>65</v>
      </c>
      <c r="C59" s="61" t="s">
        <v>6</v>
      </c>
      <c r="D59" s="61" t="s">
        <v>159</v>
      </c>
      <c r="E59" s="61" t="s">
        <v>7</v>
      </c>
      <c r="F59" s="61" t="s">
        <v>160</v>
      </c>
      <c r="G59" s="61" t="str">
        <f t="shared" si="18"/>
        <v>GbpLibor6M</v>
      </c>
      <c r="H59" s="59" t="str">
        <f t="shared" si="19"/>
        <v>GBPSB6L30Y_LCHQuote</v>
      </c>
      <c r="I59" s="127">
        <v>0</v>
      </c>
      <c r="J59" s="64" t="str">
        <f>_xll.qlSwapRateHelper2(,$H59,0,$B59,Calendar,$D59,$E59,$F59,$G59,$I59,$C59,Discounting1,PillarDate,,Permanent,Trigger,ObjectOverwrite)</f>
        <v>obj_005c4#0001</v>
      </c>
      <c r="K59" s="64" t="str">
        <f>_xll.qlSwapRateHelper2(,$H59,0,$B59,Calendar,$D59,$E59,$F59,$G59,$I59,$C59,Discounting2,PillarDate,,Permanent,Trigger,ObjectOverwrite)</f>
        <v>obj_005b6#0001</v>
      </c>
      <c r="M59" s="11" t="str">
        <f t="shared" si="14"/>
        <v>Sw</v>
      </c>
      <c r="N59" s="95" t="str">
        <f t="shared" ref="N59:O59" si="53">IF(ISBLANK(J63),"--",J63)</f>
        <v>obj_005c5#0001</v>
      </c>
      <c r="O59" s="95" t="str">
        <f t="shared" si="53"/>
        <v>obj_00597#0001</v>
      </c>
      <c r="P59" s="147" t="str">
        <f>IFERROR(_xll.qlRateHelperQuoteName(N59,Trigger),"--")</f>
        <v>GBPSB6L60Y_LCHQuote</v>
      </c>
      <c r="Q59" s="101">
        <f>IFERROR(_xll.qlRateHelperQuoteValue($N59,Trigger),"--")</f>
        <v>2.0563000000000001E-2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42261</v>
      </c>
      <c r="V59" s="102">
        <f>IFERROR(_xll.qlRateHelperPillarDate(N59,Trigger),"--")</f>
        <v>64178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25</v>
      </c>
      <c r="B60" s="60" t="s">
        <v>66</v>
      </c>
      <c r="C60" s="61" t="s">
        <v>6</v>
      </c>
      <c r="D60" s="61" t="s">
        <v>159</v>
      </c>
      <c r="E60" s="61" t="s">
        <v>7</v>
      </c>
      <c r="F60" s="61" t="s">
        <v>160</v>
      </c>
      <c r="G60" s="61" t="str">
        <f t="shared" si="18"/>
        <v>GbpLibor6M</v>
      </c>
      <c r="H60" s="59" t="str">
        <f t="shared" si="19"/>
        <v>GBPSB6L35Y_LCHQuote</v>
      </c>
      <c r="I60" s="127">
        <v>0</v>
      </c>
      <c r="J60" s="64" t="str">
        <f>_xll.qlSwapRateHelper2(,$H60,0,$B60,Calendar,$D60,$E60,$F60,$G60,$I60,$C60,Discounting1,PillarDate,,Permanent,Trigger,ObjectOverwrite)</f>
        <v>obj_00595#0001</v>
      </c>
      <c r="K60" s="64" t="str">
        <f>_xll.qlSwapRateHelper2(,$H60,0,$B60,Calendar,$D60,$E60,$F60,$G60,$I60,$C60,Discounting2,PillarDate,,Permanent,Trigger,ObjectOverwrite)</f>
        <v>obj_0059f#0001</v>
      </c>
    </row>
    <row r="61" spans="1:38" ht="11.25" customHeight="1" x14ac:dyDescent="0.2">
      <c r="A61" s="59" t="s">
        <v>25</v>
      </c>
      <c r="B61" s="60" t="s">
        <v>67</v>
      </c>
      <c r="C61" s="61" t="s">
        <v>6</v>
      </c>
      <c r="D61" s="61" t="s">
        <v>159</v>
      </c>
      <c r="E61" s="61" t="s">
        <v>7</v>
      </c>
      <c r="F61" s="61" t="s">
        <v>160</v>
      </c>
      <c r="G61" s="61" t="str">
        <f t="shared" si="18"/>
        <v>GbpLibor6M</v>
      </c>
      <c r="H61" s="59" t="str">
        <f t="shared" si="19"/>
        <v>GBPSB6L40Y_LCHQuote</v>
      </c>
      <c r="I61" s="127">
        <v>0</v>
      </c>
      <c r="J61" s="64" t="str">
        <f>_xll.qlSwapRateHelper2(,$H61,0,$B61,Calendar,$D61,$E61,$F61,$G61,$I61,$C61,Discounting1,PillarDate,,Permanent,Trigger,ObjectOverwrite)</f>
        <v>obj_00599#0001</v>
      </c>
      <c r="K61" s="64" t="str">
        <f>_xll.qlSwapRateHelper2(,$H61,0,$B61,Calendar,$D61,$E61,$F61,$G61,$I61,$C61,Discounting2,PillarDate,,Permanent,Trigger,ObjectOverwrite)</f>
        <v>obj_00598#0001</v>
      </c>
    </row>
    <row r="62" spans="1:38" ht="11.25" customHeight="1" x14ac:dyDescent="0.2">
      <c r="A62" s="59" t="s">
        <v>25</v>
      </c>
      <c r="B62" s="60" t="s">
        <v>68</v>
      </c>
      <c r="C62" s="61" t="s">
        <v>6</v>
      </c>
      <c r="D62" s="61" t="s">
        <v>159</v>
      </c>
      <c r="E62" s="61" t="s">
        <v>7</v>
      </c>
      <c r="F62" s="61" t="s">
        <v>160</v>
      </c>
      <c r="G62" s="61" t="str">
        <f t="shared" si="18"/>
        <v>GbpLibor6M</v>
      </c>
      <c r="H62" s="59" t="str">
        <f t="shared" si="19"/>
        <v>GBPSB6L50Y_LCHQuote</v>
      </c>
      <c r="I62" s="125">
        <v>0</v>
      </c>
      <c r="J62" s="64" t="str">
        <f>_xll.qlSwapRateHelper2(,$H62,0,$B62,Calendar,$D62,$E62,$F62,$G62,$I62,$C62,Discounting1,PillarDate,,Permanent,Trigger,ObjectOverwrite)</f>
        <v>obj_00594#0001</v>
      </c>
      <c r="K62" s="64" t="str">
        <f>_xll.qlSwapRateHelper2(,$H62,0,$B62,Calendar,$D62,$E62,$F62,$G62,$I62,$C62,Discounting2,PillarDate,,Permanent,Trigger,ObjectOverwrite)</f>
        <v>obj_005a9#0001</v>
      </c>
    </row>
    <row r="63" spans="1:38" ht="11.25" customHeight="1" x14ac:dyDescent="0.2">
      <c r="A63" s="1" t="s">
        <v>25</v>
      </c>
      <c r="B63" s="8" t="s">
        <v>111</v>
      </c>
      <c r="C63" s="7" t="s">
        <v>6</v>
      </c>
      <c r="D63" s="7" t="s">
        <v>159</v>
      </c>
      <c r="E63" s="7" t="s">
        <v>7</v>
      </c>
      <c r="F63" s="7" t="s">
        <v>160</v>
      </c>
      <c r="G63" s="7" t="str">
        <f t="shared" si="18"/>
        <v>GbpLibor6M</v>
      </c>
      <c r="H63" s="1" t="str">
        <f t="shared" si="19"/>
        <v>GBPSB6L60Y_LCHQuote</v>
      </c>
      <c r="I63" s="128">
        <v>0</v>
      </c>
      <c r="J63" s="3" t="str">
        <f>_xll.qlSwapRateHelper2(,$H63,0,$B63,Calendar,$D63,$E63,$F63,$G63,$I63,$C63,Discounting1,PillarDate,,Permanent,Trigger,ObjectOverwrite)</f>
        <v>obj_005c5#0001</v>
      </c>
      <c r="K63" s="3" t="str">
        <f>_xll.qlSwapRateHelper2(,$H63,0,$B63,Calendar,$D63,$E63,$F63,$G63,$I63,$C63,Discounting2,PillarDate,,Permanent,Trigger,ObjectOverwrite)</f>
        <v>obj_00597#0001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140</v>
      </c>
      <c r="AN1" s="46" t="s">
        <v>119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137</v>
      </c>
      <c r="K2" s="65" t="s">
        <v>138</v>
      </c>
      <c r="M2" s="73" t="s">
        <v>9</v>
      </c>
      <c r="N2" s="73" t="s">
        <v>137</v>
      </c>
      <c r="O2" s="73" t="s">
        <v>138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137</v>
      </c>
      <c r="Z2" s="73" t="s">
        <v>138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2">_xll.qlPiecewiseYieldCurveData(yieldcurve1_1M,Trigger)</f>
        <v>5.0777402589005892E-3</v>
      </c>
      <c r="AG2" s="76">
        <f t="array" ref="AG2:AG52">_xll.qlPiecewiseYieldCurveData(yieldcurve2_1M,Trigger)</f>
        <v>1</v>
      </c>
      <c r="AJ2" s="46" t="s">
        <v>141</v>
      </c>
      <c r="AL2" s="46" t="s">
        <v>142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GbpLibor1M</v>
      </c>
      <c r="H3" s="121" t="str">
        <f>IF(LCHQuoteOverwrite,Currency&amp;$B3&amp;"D"&amp;LCHQuoteSuffix,Currency&amp;$B3&amp;"D"&amp;QuoteSuffix)</f>
        <v>GBP1MD_LCHQuote</v>
      </c>
      <c r="I3" s="124"/>
      <c r="J3" s="3" t="str">
        <f>_xll.qlDepositRateHelper(,H3,G3,Permanent,Trigger,ObjectOverwrite)</f>
        <v>obj_005de#0001</v>
      </c>
      <c r="K3" s="3" t="str">
        <f>J3</f>
        <v>obj_005de#0001</v>
      </c>
      <c r="L3" s="49"/>
      <c r="M3" s="10" t="str">
        <f>A3</f>
        <v>Dp</v>
      </c>
      <c r="N3" s="94" t="str">
        <f>IF(ISBLANK(J3),"--",J3)</f>
        <v>obj_005de#0001</v>
      </c>
      <c r="O3" s="94" t="str">
        <f>IF(ISBLANK(K3),"--",K3)</f>
        <v>obj_005de#0001</v>
      </c>
      <c r="P3" s="146" t="str">
        <f>IFERROR(_xll.qlRateHelperQuoteName(N3,Trigger),"--")</f>
        <v>GBP1MD_LCHQuote</v>
      </c>
      <c r="Q3" s="98">
        <f>IFERROR(_xll.qlRateHelperQuoteValue($N3,Trigger),"--")</f>
        <v>5.0787999999999996E-3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42261</v>
      </c>
      <c r="V3" s="99">
        <f>IFERROR(_xll.qlRateHelperPillarDate(N3,Trigger),"--")</f>
        <v>42291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obj_005de</v>
      </c>
      <c r="Z3" s="4" t="str">
        <f t="array" ref="Z3:Z52">_xll.qlRateHelperSelection(_xll.ohFilter(RateHelpers2,IncludeFlag),_xll.ohFilter(Priority,IncludeFlag),$AO$3,$AO$4,$AO$5,$AO$6,_xll.ohFilter(MinDistance,IncludeFlag),Trigger)</f>
        <v>obj_005de</v>
      </c>
      <c r="AA3" s="4" t="str">
        <f>IFERROR(_xll.qlRateHelperQuoteName(Y3,Trigger),"")</f>
        <v>GBP1MD_LCHQuote</v>
      </c>
      <c r="AB3" s="70">
        <f>IFERROR(_xll.qlRateHelperRate(Y3,Trigger),"")</f>
        <v>5.0787999999999996E-3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42261</v>
      </c>
      <c r="AE3" s="5">
        <f>IFERROR(_xll.qlRateHelperPillarDate(Y3,Trigger),"")</f>
        <v>42291</v>
      </c>
      <c r="AF3" s="70">
        <v>5.0777402589005892E-3</v>
      </c>
      <c r="AG3" s="77">
        <v>0.99958273856334667</v>
      </c>
      <c r="AH3" s="169">
        <f t="array" ref="AH3:AH52">_xll.ohFilter([1]REP00100!$C$2:$C$2000,([1]REP00100!$A$2:$A$2000="GBP_LIBOR_1M_EOD"))</f>
        <v>42291</v>
      </c>
      <c r="AI3" s="170">
        <f t="array" ref="AI3:AI52">_xll.ohFilter([1]REP00100!$E$2:$E$2000,([1]REP00100!$A$2:$A$2000="GBP_LIBOR_1M_EOD"))</f>
        <v>5.0777402589003698E-3</v>
      </c>
      <c r="AJ3" s="172">
        <f t="shared" ref="AJ3:AJ52" si="1">AF3-AI3</f>
        <v>2.194425197110661E-16</v>
      </c>
      <c r="AK3" s="80">
        <f t="array" ref="AK3:AK52">_xll.ohFilter([1]REP00101!$F$2:$F$2000,([1]REP00101!$A$2:$A$2000="GBP_LIBOR_1M_EOD"))</f>
        <v>0.99958273856334701</v>
      </c>
      <c r="AL3" s="161">
        <f t="shared" ref="AL3:AL52" si="2"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116</v>
      </c>
      <c r="H4" s="46" t="s">
        <v>162</v>
      </c>
      <c r="L4" s="48"/>
      <c r="M4" s="68" t="str">
        <f t="shared" ref="M4:M14" si="3">A6</f>
        <v>Sw</v>
      </c>
      <c r="N4" s="131" t="str">
        <f t="shared" ref="N4:O14" si="4">IF(ISBLANK(J6),"--",J6)</f>
        <v>obj_0051e#0001</v>
      </c>
      <c r="O4" s="131" t="str">
        <f t="shared" si="4"/>
        <v>obj_004de#0001</v>
      </c>
      <c r="P4" s="145" t="str">
        <f>IFERROR(_xll.qlRateHelperQuoteName(N4,Trigger),"--")</f>
        <v>GBPAB1L2M_LCHQuote</v>
      </c>
      <c r="Q4" s="133">
        <f>IFERROR(_xll.qlRateHelperQuoteValue($N4,Trigger),"--")</f>
        <v>5.0800000000000003E-3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42261</v>
      </c>
      <c r="V4" s="134">
        <f>IFERROR(_xll.qlRateHelperPillarDate(N4,Trigger),"--")</f>
        <v>42324</v>
      </c>
      <c r="X4" s="4" t="str">
        <f t="shared" si="0"/>
        <v>Sw</v>
      </c>
      <c r="Y4" s="4" t="str">
        <v>obj_0051e</v>
      </c>
      <c r="Z4" s="4" t="str">
        <v>obj_004de</v>
      </c>
      <c r="AA4" s="4" t="str">
        <f>IFERROR(_xll.qlRateHelperQuoteName(Y4,Trigger),"")</f>
        <v>GBPAB1L2M_LCHQuote</v>
      </c>
      <c r="AB4" s="70">
        <f>IFERROR(_xll.qlRateHelperRate(Y4,Trigger),"")</f>
        <v>5.0800000000000003E-3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42261</v>
      </c>
      <c r="AE4" s="5">
        <f>IFERROR(_xll.qlRateHelperPillarDate(Y4,Trigger),"")</f>
        <v>42324</v>
      </c>
      <c r="AF4" s="70">
        <v>5.0778528260046517E-3</v>
      </c>
      <c r="AG4" s="77">
        <v>0.99912393266156962</v>
      </c>
      <c r="AH4" s="169">
        <v>42324</v>
      </c>
      <c r="AI4" s="170">
        <v>5.0778528259919501E-3</v>
      </c>
      <c r="AJ4" s="172">
        <f t="shared" si="1"/>
        <v>1.2701645291102182E-14</v>
      </c>
      <c r="AK4" s="80">
        <v>0.99912393266157196</v>
      </c>
      <c r="AL4" s="161">
        <f t="shared" si="2"/>
        <v>-2.3314683517128287E-15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28</v>
      </c>
      <c r="C5" s="65" t="s">
        <v>113</v>
      </c>
      <c r="D5" s="65" t="s">
        <v>5</v>
      </c>
      <c r="E5" s="65" t="s">
        <v>33</v>
      </c>
      <c r="F5" s="65" t="s">
        <v>114</v>
      </c>
      <c r="G5" s="65" t="s">
        <v>4</v>
      </c>
      <c r="H5" s="65" t="s">
        <v>1</v>
      </c>
      <c r="I5" s="65" t="s">
        <v>112</v>
      </c>
      <c r="J5" s="65" t="s">
        <v>137</v>
      </c>
      <c r="K5" s="65" t="s">
        <v>138</v>
      </c>
      <c r="L5" s="48"/>
      <c r="M5" s="10" t="str">
        <f t="shared" si="3"/>
        <v>Sw</v>
      </c>
      <c r="N5" s="94" t="str">
        <f t="shared" si="4"/>
        <v>obj_00515#0001</v>
      </c>
      <c r="O5" s="94" t="str">
        <f t="shared" si="4"/>
        <v>obj_00509#0001</v>
      </c>
      <c r="P5" s="146" t="str">
        <f>IFERROR(_xll.qlRateHelperQuoteName(N5,Trigger),"--")</f>
        <v>GBPAB1L3M_LCHQuote</v>
      </c>
      <c r="Q5" s="98">
        <f>IFERROR(_xll.qlRateHelperQuoteValue($N5,Trigger),"--")</f>
        <v>5.1755000000000004E-3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42261</v>
      </c>
      <c r="V5" s="99">
        <f>IFERROR(_xll.qlRateHelperPillarDate(N5,Trigger),"--")</f>
        <v>42352</v>
      </c>
      <c r="X5" s="4" t="str">
        <f t="shared" si="0"/>
        <v>Sw</v>
      </c>
      <c r="Y5" s="4" t="str">
        <v>obj_00515</v>
      </c>
      <c r="Z5" s="4" t="str">
        <v>obj_00509</v>
      </c>
      <c r="AA5" s="4" t="str">
        <f>IFERROR(_xll.qlRateHelperQuoteName(Y5,Trigger),"")</f>
        <v>GBPAB1L3M_LCHQuote</v>
      </c>
      <c r="AB5" s="70">
        <f>IFERROR(_xll.qlRateHelperRate(Y5,Trigger),"")</f>
        <v>5.1755000000000004E-3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42261</v>
      </c>
      <c r="AE5" s="5">
        <f>IFERROR(_xll.qlRateHelperPillarDate(Y5,Trigger),"")</f>
        <v>42352</v>
      </c>
      <c r="AF5" s="70">
        <v>5.1715585194570561E-3</v>
      </c>
      <c r="AG5" s="77">
        <v>0.99871171234531819</v>
      </c>
      <c r="AH5" s="169">
        <v>42352</v>
      </c>
      <c r="AI5" s="170">
        <v>5.1715585194620902E-3</v>
      </c>
      <c r="AJ5" s="172">
        <f t="shared" si="1"/>
        <v>-5.0341675272846942E-15</v>
      </c>
      <c r="AK5" s="80">
        <v>0.99871169281666305</v>
      </c>
      <c r="AL5" s="161">
        <f t="shared" si="2"/>
        <v>1.952865513743518E-8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40</v>
      </c>
      <c r="C6" s="55" t="s">
        <v>6</v>
      </c>
      <c r="D6" s="55" t="s">
        <v>8</v>
      </c>
      <c r="E6" s="55" t="s">
        <v>7</v>
      </c>
      <c r="F6" s="55" t="s">
        <v>160</v>
      </c>
      <c r="G6" s="55" t="str">
        <f t="shared" ref="G6:G16" si="5">PROPER(Currency)&amp;FamilyName&amp;Tenor</f>
        <v>GbpLibor1M</v>
      </c>
      <c r="H6" s="53" t="str">
        <f t="shared" ref="H6:H16" si="6">IF(LCHQuoteOverwrite,Currency&amp;$H$4&amp;SUBSTITUTE(B6,"12M","1Y")&amp;LCHQuoteSuffix,Currency&amp;SUBSTITUTE($B6,"M","")&amp;$G$4&amp;QuoteSuffix)</f>
        <v>GBPAB1L2M_LCHQuote</v>
      </c>
      <c r="I6" s="126">
        <v>0</v>
      </c>
      <c r="J6" s="64" t="str">
        <f>_xll.qlSwapRateHelper2(,$H6,0,$B6,Calendar,$D6,$E6,$F6,$G6,$I6,$C6,Discounting1,PillarDate,,Permanent,Trigger,ObjectOverwrite)</f>
        <v>obj_0051e#0001</v>
      </c>
      <c r="K6" s="64" t="str">
        <f>_xll.qlSwapRateHelper2(,$H6,0,$B6,Calendar,$D6,$E6,$F6,$G6,$I6,$C6,Discounting2,PillarDate,,Permanent,Trigger,ObjectOverwrite)</f>
        <v>obj_004de#0001</v>
      </c>
      <c r="L6" s="48"/>
      <c r="M6" s="10" t="str">
        <f t="shared" si="3"/>
        <v>Sw</v>
      </c>
      <c r="N6" s="94" t="str">
        <f t="shared" si="4"/>
        <v>obj_00513#0001</v>
      </c>
      <c r="O6" s="94" t="str">
        <f t="shared" si="4"/>
        <v>obj_00523#0001</v>
      </c>
      <c r="P6" s="146" t="str">
        <f>IFERROR(_xll.qlRateHelperQuoteName(N6,Trigger),"--")</f>
        <v>GBPAB1L4M_LCHQuote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42261</v>
      </c>
      <c r="V6" s="99">
        <f>IFERROR(_xll.qlRateHelperPillarDate(N6,Trigger),"--")</f>
        <v>42383</v>
      </c>
      <c r="X6" s="4" t="str">
        <f t="shared" si="0"/>
        <v>Sw</v>
      </c>
      <c r="Y6" s="4" t="str">
        <v>obj_00520</v>
      </c>
      <c r="Z6" s="4" t="str">
        <v>obj_004e8</v>
      </c>
      <c r="AA6" s="4" t="str">
        <f>IFERROR(_xll.qlRateHelperQuoteName(Y6,Trigger),"")</f>
        <v>GBPAB1L6M_LCHQuote</v>
      </c>
      <c r="AB6" s="70">
        <f>IFERROR(_xll.qlRateHelperRate(Y6,Trigger),"")</f>
        <v>5.424E-3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42261</v>
      </c>
      <c r="AE6" s="5">
        <f>IFERROR(_xll.qlRateHelperPillarDate(Y6,Trigger),"")</f>
        <v>42443</v>
      </c>
      <c r="AF6" s="70">
        <v>5.4149433088220194E-3</v>
      </c>
      <c r="AG6" s="77">
        <v>0.99730330736228934</v>
      </c>
      <c r="AH6" s="169">
        <v>42443</v>
      </c>
      <c r="AI6" s="170">
        <v>5.4149433090337502E-3</v>
      </c>
      <c r="AJ6" s="172">
        <f t="shared" si="1"/>
        <v>-2.117308064986112E-13</v>
      </c>
      <c r="AK6" s="80">
        <v>0.99730328698971904</v>
      </c>
      <c r="AL6" s="161">
        <f t="shared" si="2"/>
        <v>2.037257029741113E-8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160</v>
      </c>
      <c r="G7" s="61" t="str">
        <f t="shared" si="5"/>
        <v>GbpLibor1M</v>
      </c>
      <c r="H7" s="59" t="str">
        <f t="shared" si="6"/>
        <v>GBPAB1L3M_LCHQuote</v>
      </c>
      <c r="I7" s="127">
        <v>0</v>
      </c>
      <c r="J7" s="64" t="str">
        <f>_xll.qlSwapRateHelper2(,$H7,0,$B7,Calendar,$D7,$E7,$F7,$G7,$I7,$C7,Discounting1,PillarDate,,Permanent,Trigger,ObjectOverwrite)</f>
        <v>obj_00515#0001</v>
      </c>
      <c r="K7" s="64" t="str">
        <f>_xll.qlSwapRateHelper2(,$H7,0,$B7,Calendar,$D7,$E7,$F7,$G7,$I7,$C7,Discounting2,PillarDate,,Permanent,Trigger,ObjectOverwrite)</f>
        <v>obj_00509#0001</v>
      </c>
      <c r="L7" s="48"/>
      <c r="M7" s="10" t="str">
        <f t="shared" si="3"/>
        <v>Sw</v>
      </c>
      <c r="N7" s="94" t="str">
        <f t="shared" si="4"/>
        <v>obj_004e0#0001</v>
      </c>
      <c r="O7" s="94" t="str">
        <f t="shared" si="4"/>
        <v>obj_0050e#0001</v>
      </c>
      <c r="P7" s="146" t="str">
        <f>IFERROR(_xll.qlRateHelperQuoteName(N7,Trigger),"--")</f>
        <v>GBPAB1L5M_LCHQuote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42261</v>
      </c>
      <c r="V7" s="99">
        <f>IFERROR(_xll.qlRateHelperPillarDate(N7,Trigger),"--")</f>
        <v>42415</v>
      </c>
      <c r="X7" s="4" t="str">
        <f t="shared" si="0"/>
        <v>Sw</v>
      </c>
      <c r="Y7" s="4" t="str">
        <v>obj_00519</v>
      </c>
      <c r="Z7" s="4" t="str">
        <v>obj_0052a</v>
      </c>
      <c r="AA7" s="4" t="str">
        <f>IFERROR(_xll.qlRateHelperQuoteName(Y7,Trigger),"")</f>
        <v>GBPAB1L9M_LCHQuote</v>
      </c>
      <c r="AB7" s="70">
        <f>IFERROR(_xll.qlRateHelperRate(Y7,Trigger),"")</f>
        <v>5.8095000000000004E-3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42261</v>
      </c>
      <c r="AE7" s="5">
        <f>IFERROR(_xll.qlRateHelperPillarDate(Y7,Trigger),"")</f>
        <v>42535</v>
      </c>
      <c r="AF7" s="70">
        <v>5.7939263984022691E-3</v>
      </c>
      <c r="AG7" s="77">
        <v>0.99565883035364311</v>
      </c>
      <c r="AH7" s="169">
        <v>42535</v>
      </c>
      <c r="AI7" s="170">
        <v>5.7939263985507597E-3</v>
      </c>
      <c r="AJ7" s="172">
        <f t="shared" si="1"/>
        <v>-1.4849059482013871E-13</v>
      </c>
      <c r="AK7" s="80">
        <v>0.99565881044717097</v>
      </c>
      <c r="AL7" s="161">
        <f t="shared" si="2"/>
        <v>1.9906472137343201E-8</v>
      </c>
    </row>
    <row r="8" spans="1:41" ht="11.25" customHeight="1" x14ac:dyDescent="0.2">
      <c r="A8" s="59" t="s">
        <v>25</v>
      </c>
      <c r="B8" s="60" t="s">
        <v>41</v>
      </c>
      <c r="C8" s="61" t="s">
        <v>6</v>
      </c>
      <c r="D8" s="61" t="s">
        <v>8</v>
      </c>
      <c r="E8" s="61" t="s">
        <v>7</v>
      </c>
      <c r="F8" s="61" t="s">
        <v>160</v>
      </c>
      <c r="G8" s="61" t="str">
        <f t="shared" si="5"/>
        <v>GbpLibor1M</v>
      </c>
      <c r="H8" s="59" t="str">
        <f t="shared" si="6"/>
        <v>GBPAB1L4M_LCHQuote</v>
      </c>
      <c r="I8" s="127">
        <v>0</v>
      </c>
      <c r="J8" s="64" t="str">
        <f>_xll.qlSwapRateHelper2(,$H8,0,$B8,Calendar,$D8,$E8,$F8,$G8,$I8,$C8,Discounting1,PillarDate,,Permanent,Trigger,ObjectOverwrite)</f>
        <v>obj_00513#0001</v>
      </c>
      <c r="K8" s="64" t="str">
        <f>_xll.qlSwapRateHelper2(,$H8,0,$B8,Calendar,$D8,$E8,$F8,$G8,$I8,$C8,Discounting2,PillarDate,,Permanent,Trigger,ObjectOverwrite)</f>
        <v>obj_00523#0001</v>
      </c>
      <c r="L8" s="48"/>
      <c r="M8" s="10" t="str">
        <f t="shared" si="3"/>
        <v>Sw</v>
      </c>
      <c r="N8" s="94" t="str">
        <f t="shared" si="4"/>
        <v>obj_00520#0001</v>
      </c>
      <c r="O8" s="94" t="str">
        <f t="shared" si="4"/>
        <v>obj_004e8#0001</v>
      </c>
      <c r="P8" s="146" t="str">
        <f>IFERROR(_xll.qlRateHelperQuoteName(N8,Trigger),"--")</f>
        <v>GBPAB1L6M_LCHQuote</v>
      </c>
      <c r="Q8" s="98">
        <f>IFERROR(_xll.qlRateHelperQuoteValue($N8,Trigger),"--")</f>
        <v>5.424E-3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42261</v>
      </c>
      <c r="V8" s="99">
        <f>IFERROR(_xll.qlRateHelperPillarDate(N8,Trigger),"--")</f>
        <v>42443</v>
      </c>
      <c r="X8" s="4" t="str">
        <f t="shared" si="0"/>
        <v>Sw</v>
      </c>
      <c r="Y8" s="4" t="str">
        <v>obj_00512</v>
      </c>
      <c r="Z8" s="4" t="str">
        <v>obj_00538</v>
      </c>
      <c r="AA8" s="4" t="str">
        <f>IFERROR(_xll.qlRateHelperQuoteName(Y8,Trigger),"")</f>
        <v>GBPAB1L1Y_LCHQuote</v>
      </c>
      <c r="AB8" s="70">
        <f>IFERROR(_xll.qlRateHelperRate(Y8,Trigger),"")</f>
        <v>6.2725000000000003E-3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42261</v>
      </c>
      <c r="AE8" s="5">
        <f>IFERROR(_xll.qlRateHelperPillarDate(Y8,Trigger),"")</f>
        <v>42627</v>
      </c>
      <c r="AF8" s="70">
        <v>6.2508141447068753E-3</v>
      </c>
      <c r="AG8" s="77">
        <v>0.99375015844106673</v>
      </c>
      <c r="AH8" s="169">
        <v>42627</v>
      </c>
      <c r="AI8" s="170">
        <v>6.2508141446008299E-3</v>
      </c>
      <c r="AJ8" s="172">
        <f t="shared" si="1"/>
        <v>1.0604538080993819E-13</v>
      </c>
      <c r="AK8" s="80">
        <v>0.99375013856240402</v>
      </c>
      <c r="AL8" s="161">
        <f t="shared" si="2"/>
        <v>1.9878662715910878E-8</v>
      </c>
    </row>
    <row r="9" spans="1:41" ht="11.25" customHeight="1" x14ac:dyDescent="0.2">
      <c r="A9" s="59" t="s">
        <v>25</v>
      </c>
      <c r="B9" s="60" t="s">
        <v>42</v>
      </c>
      <c r="C9" s="61" t="s">
        <v>6</v>
      </c>
      <c r="D9" s="61" t="s">
        <v>8</v>
      </c>
      <c r="E9" s="61" t="s">
        <v>7</v>
      </c>
      <c r="F9" s="61" t="s">
        <v>160</v>
      </c>
      <c r="G9" s="61" t="str">
        <f t="shared" si="5"/>
        <v>GbpLibor1M</v>
      </c>
      <c r="H9" s="59" t="str">
        <f t="shared" si="6"/>
        <v>GBPAB1L5M_LCHQuote</v>
      </c>
      <c r="I9" s="127">
        <v>0</v>
      </c>
      <c r="J9" s="64" t="str">
        <f>_xll.qlSwapRateHelper2(,$H9,0,$B9,Calendar,$D9,$E9,$F9,$G9,$I9,$C9,Discounting1,PillarDate,,Permanent,Trigger,ObjectOverwrite)</f>
        <v>obj_004e0#0001</v>
      </c>
      <c r="K9" s="64" t="str">
        <f>_xll.qlSwapRateHelper2(,$H9,0,$B9,Calendar,$D9,$E9,$F9,$G9,$I9,$C9,Discounting2,PillarDate,,Permanent,Trigger,ObjectOverwrite)</f>
        <v>obj_0050e#0001</v>
      </c>
      <c r="L9" s="48"/>
      <c r="M9" s="10" t="str">
        <f t="shared" si="3"/>
        <v>Sw</v>
      </c>
      <c r="N9" s="94" t="str">
        <f t="shared" si="4"/>
        <v>obj_004e4#0001</v>
      </c>
      <c r="O9" s="94" t="str">
        <f t="shared" si="4"/>
        <v>obj_00510#0001</v>
      </c>
      <c r="P9" s="146" t="str">
        <f>IFERROR(_xll.qlRateHelperQuoteName(N9,Trigger),"--")</f>
        <v>GBPAB1L7M_LCHQuote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42261</v>
      </c>
      <c r="V9" s="99">
        <f>IFERROR(_xll.qlRateHelperPillarDate(N9,Trigger),"--")</f>
        <v>42474</v>
      </c>
      <c r="X9" s="4" t="str">
        <f t="shared" si="0"/>
        <v>BasSw</v>
      </c>
      <c r="Y9" s="4" t="str">
        <v>obj_00521</v>
      </c>
      <c r="Z9" s="4" t="str">
        <v>obj_0052d</v>
      </c>
      <c r="AA9" s="4" t="str">
        <f>IFERROR(_xll.qlRateHelperQuoteName(Y9,Trigger),"")</f>
        <v>GBP1L6L2Y_LCHQuote</v>
      </c>
      <c r="AB9" s="70">
        <f>IFERROR(_xll.qlRateHelperRate(Y9,Trigger),"")</f>
        <v>8.2032500000000005E-3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42261</v>
      </c>
      <c r="AE9" s="5">
        <f>IFERROR(_xll.qlRateHelperPillarDate(Y9,Trigger),"")</f>
        <v>42992</v>
      </c>
      <c r="AF9" s="70">
        <v>8.1934649041410564E-3</v>
      </c>
      <c r="AG9" s="77">
        <v>0.98372302925739019</v>
      </c>
      <c r="AH9" s="169">
        <v>42992</v>
      </c>
      <c r="AI9" s="170">
        <v>8.1934649041289307E-3</v>
      </c>
      <c r="AJ9" s="172">
        <f t="shared" si="1"/>
        <v>1.2125717097077882E-14</v>
      </c>
      <c r="AK9" s="80">
        <v>0.98372300961446602</v>
      </c>
      <c r="AL9" s="161">
        <f t="shared" si="2"/>
        <v>1.964292417611091E-8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160</v>
      </c>
      <c r="G10" s="61" t="str">
        <f t="shared" si="5"/>
        <v>GbpLibor1M</v>
      </c>
      <c r="H10" s="59" t="str">
        <f t="shared" si="6"/>
        <v>GBPAB1L6M_LCHQuote</v>
      </c>
      <c r="I10" s="127">
        <v>0</v>
      </c>
      <c r="J10" s="64" t="str">
        <f>_xll.qlSwapRateHelper2(,$H10,0,$B10,Calendar,$D10,$E10,$F10,$G10,$I10,$C10,Discounting1,PillarDate,,Permanent,Trigger,ObjectOverwrite)</f>
        <v>obj_00520#0001</v>
      </c>
      <c r="K10" s="64" t="str">
        <f>_xll.qlSwapRateHelper2(,$H10,0,$B10,Calendar,$D10,$E10,$F10,$G10,$I10,$C10,Discounting2,PillarDate,,Permanent,Trigger,ObjectOverwrite)</f>
        <v>obj_004e8#0001</v>
      </c>
      <c r="L10" s="48"/>
      <c r="M10" s="10" t="str">
        <f t="shared" si="3"/>
        <v>Sw</v>
      </c>
      <c r="N10" s="94" t="str">
        <f t="shared" si="4"/>
        <v>obj_00536#0001</v>
      </c>
      <c r="O10" s="94" t="str">
        <f t="shared" si="4"/>
        <v>obj_00500#0001</v>
      </c>
      <c r="P10" s="146" t="str">
        <f>IFERROR(_xll.qlRateHelperQuoteName(N10,Trigger),"--")</f>
        <v>GBPAB1L8M_LCHQuote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42261</v>
      </c>
      <c r="V10" s="99">
        <f>IFERROR(_xll.qlRateHelperPillarDate(N10,Trigger),"--")</f>
        <v>42506</v>
      </c>
      <c r="X10" s="4" t="str">
        <f t="shared" si="0"/>
        <v>BasSw</v>
      </c>
      <c r="Y10" s="4" t="str">
        <v>obj_0053c</v>
      </c>
      <c r="Z10" s="4" t="str">
        <v>obj_00502</v>
      </c>
      <c r="AA10" s="4" t="str">
        <f>IFERROR(_xll.qlRateHelperQuoteName(Y10,Trigger),"")</f>
        <v>GBP1L6L3Y_LCHQuote</v>
      </c>
      <c r="AB10" s="70">
        <f>IFERROR(_xll.qlRateHelperRate(Y10,Trigger),"")</f>
        <v>1.0125250000000001E-2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42261</v>
      </c>
      <c r="AE10" s="5">
        <f>IFERROR(_xll.qlRateHelperPillarDate(Y10,Trigger),"")</f>
        <v>43357</v>
      </c>
      <c r="AF10" s="70">
        <v>1.0124227453564087E-2</v>
      </c>
      <c r="AG10" s="77">
        <v>0.9700554497468904</v>
      </c>
      <c r="AH10" s="169">
        <v>43357</v>
      </c>
      <c r="AI10" s="170">
        <v>1.01242274535467E-2</v>
      </c>
      <c r="AJ10" s="172">
        <f t="shared" si="1"/>
        <v>1.7387133399715538E-14</v>
      </c>
      <c r="AK10" s="80">
        <v>0.97005543036411601</v>
      </c>
      <c r="AL10" s="161">
        <f t="shared" si="2"/>
        <v>1.9382774385512391E-8</v>
      </c>
    </row>
    <row r="11" spans="1:41" ht="11.25" customHeight="1" x14ac:dyDescent="0.2">
      <c r="A11" s="59" t="s">
        <v>25</v>
      </c>
      <c r="B11" s="60" t="s">
        <v>43</v>
      </c>
      <c r="C11" s="61" t="s">
        <v>6</v>
      </c>
      <c r="D11" s="61" t="s">
        <v>8</v>
      </c>
      <c r="E11" s="61" t="s">
        <v>7</v>
      </c>
      <c r="F11" s="61" t="s">
        <v>160</v>
      </c>
      <c r="G11" s="61" t="str">
        <f t="shared" si="5"/>
        <v>GbpLibor1M</v>
      </c>
      <c r="H11" s="59" t="str">
        <f t="shared" si="6"/>
        <v>GBPAB1L7M_LCHQuote</v>
      </c>
      <c r="I11" s="127">
        <v>0</v>
      </c>
      <c r="J11" s="64" t="str">
        <f>_xll.qlSwapRateHelper2(,$H11,0,$B11,Calendar,$D11,$E11,$F11,$G11,$I11,$C11,Discounting1,PillarDate,,Permanent,Trigger,ObjectOverwrite)</f>
        <v>obj_004e4#0001</v>
      </c>
      <c r="K11" s="64" t="str">
        <f>_xll.qlSwapRateHelper2(,$H11,0,$B11,Calendar,$D11,$E11,$F11,$G11,$I11,$C11,Discounting2,PillarDate,,Permanent,Trigger,ObjectOverwrite)</f>
        <v>obj_00510#0001</v>
      </c>
      <c r="L11" s="48"/>
      <c r="M11" s="10" t="str">
        <f t="shared" si="3"/>
        <v>Sw</v>
      </c>
      <c r="N11" s="94" t="str">
        <f t="shared" si="4"/>
        <v>obj_00519#0001</v>
      </c>
      <c r="O11" s="94" t="str">
        <f t="shared" si="4"/>
        <v>obj_0052a#0001</v>
      </c>
      <c r="P11" s="146" t="str">
        <f>IFERROR(_xll.qlRateHelperQuoteName(N11,Trigger),"--")</f>
        <v>GBPAB1L9M_LCHQuote</v>
      </c>
      <c r="Q11" s="98">
        <f>IFERROR(_xll.qlRateHelperQuoteValue($N11,Trigger),"--")</f>
        <v>5.8095000000000004E-3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42261</v>
      </c>
      <c r="V11" s="99">
        <f>IFERROR(_xll.qlRateHelperPillarDate(N11,Trigger),"--")</f>
        <v>42535</v>
      </c>
      <c r="X11" s="4" t="str">
        <f t="shared" si="0"/>
        <v>BasSw</v>
      </c>
      <c r="Y11" s="4" t="str">
        <v>obj_004e7</v>
      </c>
      <c r="Z11" s="4" t="str">
        <v>obj_00531</v>
      </c>
      <c r="AA11" s="4" t="str">
        <f>IFERROR(_xll.qlRateHelperQuoteName(Y11,Trigger),"")</f>
        <v>GBP1L6L4Y_LCHQuote</v>
      </c>
      <c r="AB11" s="70">
        <f>IFERROR(_xll.qlRateHelperRate(Y11,Trigger),"")</f>
        <v>1.1769750000000001E-2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42261</v>
      </c>
      <c r="AE11" s="5">
        <f>IFERROR(_xll.qlRateHelperPillarDate(Y11,Trigger),"")</f>
        <v>43724</v>
      </c>
      <c r="AF11" s="70">
        <v>1.178454397151505E-2</v>
      </c>
      <c r="AG11" s="77">
        <v>0.953862112149786</v>
      </c>
      <c r="AH11" s="169">
        <v>43724</v>
      </c>
      <c r="AI11" s="170">
        <v>1.17845439714961E-2</v>
      </c>
      <c r="AJ11" s="172">
        <f t="shared" si="1"/>
        <v>1.8950119251570641E-14</v>
      </c>
      <c r="AK11" s="80">
        <v>0.95386209310043801</v>
      </c>
      <c r="AL11" s="161">
        <f t="shared" si="2"/>
        <v>1.9049347987909471E-8</v>
      </c>
    </row>
    <row r="12" spans="1:41" ht="11.25" customHeight="1" x14ac:dyDescent="0.2">
      <c r="A12" s="59" t="s">
        <v>25</v>
      </c>
      <c r="B12" s="60" t="s">
        <v>44</v>
      </c>
      <c r="C12" s="61" t="s">
        <v>6</v>
      </c>
      <c r="D12" s="61" t="s">
        <v>8</v>
      </c>
      <c r="E12" s="61" t="s">
        <v>7</v>
      </c>
      <c r="F12" s="61" t="s">
        <v>160</v>
      </c>
      <c r="G12" s="61" t="str">
        <f t="shared" si="5"/>
        <v>GbpLibor1M</v>
      </c>
      <c r="H12" s="59" t="str">
        <f t="shared" si="6"/>
        <v>GBPAB1L8M_LCHQuote</v>
      </c>
      <c r="I12" s="127">
        <v>0</v>
      </c>
      <c r="J12" s="64" t="str">
        <f>_xll.qlSwapRateHelper2(,$H12,0,$B12,Calendar,$D12,$E12,$F12,$G12,$I12,$C12,Discounting1,PillarDate,,Permanent,Trigger,ObjectOverwrite)</f>
        <v>obj_00536#0001</v>
      </c>
      <c r="K12" s="64" t="str">
        <f>_xll.qlSwapRateHelper2(,$H12,0,$B12,Calendar,$D12,$E12,$F12,$G12,$I12,$C12,Discounting2,PillarDate,,Permanent,Trigger,ObjectOverwrite)</f>
        <v>obj_00500#0001</v>
      </c>
      <c r="L12" s="48" t="s">
        <v>35</v>
      </c>
      <c r="M12" s="10" t="str">
        <f t="shared" si="3"/>
        <v>Sw</v>
      </c>
      <c r="N12" s="94" t="str">
        <f t="shared" si="4"/>
        <v>obj_004e5#0001</v>
      </c>
      <c r="O12" s="94" t="str">
        <f t="shared" si="4"/>
        <v>obj_004f5#0001</v>
      </c>
      <c r="P12" s="146" t="str">
        <f>IFERROR(_xll.qlRateHelperQuoteName(N12,Trigger),"--")</f>
        <v>GBPAB1L10M_LCHQuote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42261</v>
      </c>
      <c r="V12" s="99">
        <f>IFERROR(_xll.qlRateHelperPillarDate(N12,Trigger),"--")</f>
        <v>42565</v>
      </c>
      <c r="X12" s="4" t="str">
        <f t="shared" si="0"/>
        <v>BasSw</v>
      </c>
      <c r="Y12" s="4" t="str">
        <v>obj_004f4</v>
      </c>
      <c r="Z12" s="4" t="str">
        <v>obj_004e9</v>
      </c>
      <c r="AA12" s="4" t="str">
        <f>IFERROR(_xll.qlRateHelperQuoteName(Y12,Trigger),"")</f>
        <v>GBP1L6L5Y_LCHQuote</v>
      </c>
      <c r="AB12" s="70">
        <f>IFERROR(_xll.qlRateHelperRate(Y12,Trigger),"")</f>
        <v>1.3129999999999999E-2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42261</v>
      </c>
      <c r="AE12" s="5">
        <f>IFERROR(_xll.qlRateHelperPillarDate(Y12,Trigger),"")</f>
        <v>44088</v>
      </c>
      <c r="AF12" s="70">
        <v>1.3165254001154394E-2</v>
      </c>
      <c r="AG12" s="77">
        <v>0.93622524257170781</v>
      </c>
      <c r="AH12" s="169">
        <v>44088</v>
      </c>
      <c r="AI12" s="170">
        <v>1.3165254000206499E-2</v>
      </c>
      <c r="AJ12" s="172">
        <f t="shared" si="1"/>
        <v>9.4789454063715084E-13</v>
      </c>
      <c r="AK12" s="80">
        <v>0.93622522387374596</v>
      </c>
      <c r="AL12" s="161">
        <f t="shared" si="2"/>
        <v>1.8697961845504096E-8</v>
      </c>
    </row>
    <row r="13" spans="1:41" ht="11.25" customHeight="1" x14ac:dyDescent="0.2">
      <c r="A13" s="59" t="s">
        <v>25</v>
      </c>
      <c r="B13" s="60" t="s">
        <v>45</v>
      </c>
      <c r="C13" s="61" t="s">
        <v>6</v>
      </c>
      <c r="D13" s="61" t="s">
        <v>8</v>
      </c>
      <c r="E13" s="61" t="s">
        <v>7</v>
      </c>
      <c r="F13" s="61" t="s">
        <v>160</v>
      </c>
      <c r="G13" s="61" t="str">
        <f t="shared" si="5"/>
        <v>GbpLibor1M</v>
      </c>
      <c r="H13" s="59" t="str">
        <f t="shared" si="6"/>
        <v>GBPAB1L9M_LCHQuote</v>
      </c>
      <c r="I13" s="127">
        <v>0</v>
      </c>
      <c r="J13" s="64" t="str">
        <f>_xll.qlSwapRateHelper2(,$H13,0,$B13,Calendar,$D13,$E13,$F13,$G13,$I13,$C13,Discounting1,PillarDate,,Permanent,Trigger,ObjectOverwrite)</f>
        <v>obj_00519#0001</v>
      </c>
      <c r="K13" s="64" t="str">
        <f>_xll.qlSwapRateHelper2(,$H13,0,$B13,Calendar,$D13,$E13,$F13,$G13,$I13,$C13,Discounting2,PillarDate,,Permanent,Trigger,ObjectOverwrite)</f>
        <v>obj_0052a#0001</v>
      </c>
      <c r="L13" s="48"/>
      <c r="M13" s="10" t="str">
        <f t="shared" si="3"/>
        <v>Sw</v>
      </c>
      <c r="N13" s="94" t="str">
        <f t="shared" si="4"/>
        <v>obj_00518#0001</v>
      </c>
      <c r="O13" s="94" t="str">
        <f t="shared" si="4"/>
        <v>obj_00534#0001</v>
      </c>
      <c r="P13" s="146" t="str">
        <f>IFERROR(_xll.qlRateHelperQuoteName(N13,Trigger),"--")</f>
        <v>GBPAB1L11M_LCHQuote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42261</v>
      </c>
      <c r="V13" s="99">
        <f>IFERROR(_xll.qlRateHelperPillarDate(N13,Trigger),"--")</f>
        <v>42597</v>
      </c>
      <c r="X13" s="4" t="str">
        <f t="shared" si="0"/>
        <v>BasSw</v>
      </c>
      <c r="Y13" s="4" t="str">
        <v>obj_004ee</v>
      </c>
      <c r="Z13" s="4" t="str">
        <v>obj_00537</v>
      </c>
      <c r="AA13" s="4" t="str">
        <f>IFERROR(_xll.qlRateHelperQuoteName(Y13,Trigger),"")</f>
        <v>GBP1L6L6Y_LCHQuote</v>
      </c>
      <c r="AB13" s="70">
        <f>IFERROR(_xll.qlRateHelperRate(Y13,Trigger),"")</f>
        <v>1.4236749999999999E-2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42261</v>
      </c>
      <c r="AE13" s="5">
        <f>IFERROR(_xll.qlRateHelperPillarDate(Y13,Trigger),"")</f>
        <v>44453</v>
      </c>
      <c r="AF13" s="70">
        <v>1.429600535602221E-2</v>
      </c>
      <c r="AG13" s="77">
        <v>0.91773280218590014</v>
      </c>
      <c r="AH13" s="169">
        <v>44453</v>
      </c>
      <c r="AI13" s="170">
        <v>1.4296005356029901E-2</v>
      </c>
      <c r="AJ13" s="172">
        <f t="shared" si="1"/>
        <v>-7.6900291690051858E-15</v>
      </c>
      <c r="AK13" s="80">
        <v>0.91773278385804602</v>
      </c>
      <c r="AL13" s="161">
        <f t="shared" si="2"/>
        <v>1.832785412325677E-8</v>
      </c>
    </row>
    <row r="14" spans="1:41" ht="11.25" customHeight="1" x14ac:dyDescent="0.2">
      <c r="A14" s="59" t="s">
        <v>25</v>
      </c>
      <c r="B14" s="60" t="s">
        <v>46</v>
      </c>
      <c r="C14" s="61" t="s">
        <v>6</v>
      </c>
      <c r="D14" s="61" t="s">
        <v>8</v>
      </c>
      <c r="E14" s="61" t="s">
        <v>7</v>
      </c>
      <c r="F14" s="61" t="s">
        <v>160</v>
      </c>
      <c r="G14" s="61" t="str">
        <f t="shared" si="5"/>
        <v>GbpLibor1M</v>
      </c>
      <c r="H14" s="59" t="str">
        <f t="shared" si="6"/>
        <v>GBPAB1L10M_LCHQuote</v>
      </c>
      <c r="I14" s="127">
        <v>0</v>
      </c>
      <c r="J14" s="64" t="str">
        <f>_xll.qlSwapRateHelper2(,$H14,0,$B14,Calendar,$D14,$E14,$F14,$G14,$I14,$C14,Discounting1,PillarDate,,Permanent,Trigger,ObjectOverwrite)</f>
        <v>obj_004e5#0001</v>
      </c>
      <c r="K14" s="64" t="str">
        <f>_xll.qlSwapRateHelper2(,$H14,0,$B14,Calendar,$D14,$E14,$F14,$G14,$I14,$C14,Discounting2,PillarDate,,Permanent,Trigger,ObjectOverwrite)</f>
        <v>obj_004f5#0001</v>
      </c>
      <c r="L14" s="48"/>
      <c r="M14" s="11" t="str">
        <f t="shared" si="3"/>
        <v>Sw</v>
      </c>
      <c r="N14" s="95" t="str">
        <f t="shared" si="4"/>
        <v>obj_00512#0001</v>
      </c>
      <c r="O14" s="95" t="str">
        <f t="shared" si="4"/>
        <v>obj_00538#0001</v>
      </c>
      <c r="P14" s="147" t="str">
        <f>IFERROR(_xll.qlRateHelperQuoteName(N14,Trigger),"--")</f>
        <v>GBPAB1L1Y_LCHQuote</v>
      </c>
      <c r="Q14" s="101">
        <f>IFERROR(_xll.qlRateHelperQuoteValue($N14,Trigger),"--")</f>
        <v>6.2725000000000003E-3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42261</v>
      </c>
      <c r="V14" s="102">
        <f>IFERROR(_xll.qlRateHelperPillarDate(N14,Trigger),"--")</f>
        <v>42627</v>
      </c>
      <c r="X14" s="4" t="str">
        <f t="shared" si="0"/>
        <v>BasSw</v>
      </c>
      <c r="Y14" s="4" t="str">
        <v>obj_0052c</v>
      </c>
      <c r="Z14" s="4" t="str">
        <v>obj_00508</v>
      </c>
      <c r="AA14" s="4" t="str">
        <f>IFERROR(_xll.qlRateHelperQuoteName(Y14,Trigger),"")</f>
        <v>GBP1L6L7Y_LCHQuote</v>
      </c>
      <c r="AB14" s="70">
        <f>IFERROR(_xll.qlRateHelperRate(Y14,Trigger),"")</f>
        <v>1.515275E-2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42261</v>
      </c>
      <c r="AE14" s="5">
        <f>IFERROR(_xll.qlRateHelperPillarDate(Y14,Trigger),"")</f>
        <v>44818</v>
      </c>
      <c r="AF14" s="70">
        <v>1.5236804793387146E-2</v>
      </c>
      <c r="AG14" s="77">
        <v>0.89876593601230115</v>
      </c>
      <c r="AH14" s="169">
        <v>44818</v>
      </c>
      <c r="AI14" s="170">
        <v>1.52368047933898E-2</v>
      </c>
      <c r="AJ14" s="172">
        <f t="shared" si="1"/>
        <v>-2.6541269182445149E-15</v>
      </c>
      <c r="AK14" s="80">
        <v>0.89876591806325301</v>
      </c>
      <c r="AL14" s="161">
        <f t="shared" si="2"/>
        <v>1.7949048136678414E-8</v>
      </c>
    </row>
    <row r="15" spans="1:41" ht="11.25" customHeight="1" x14ac:dyDescent="0.2">
      <c r="A15" s="59" t="s">
        <v>25</v>
      </c>
      <c r="B15" s="60" t="s">
        <v>47</v>
      </c>
      <c r="C15" s="61" t="s">
        <v>6</v>
      </c>
      <c r="D15" s="61" t="s">
        <v>8</v>
      </c>
      <c r="E15" s="61" t="s">
        <v>7</v>
      </c>
      <c r="F15" s="61" t="s">
        <v>160</v>
      </c>
      <c r="G15" s="61" t="str">
        <f t="shared" si="5"/>
        <v>GbpLibor1M</v>
      </c>
      <c r="H15" s="59" t="str">
        <f t="shared" si="6"/>
        <v>GBPAB1L11M_LCHQuote</v>
      </c>
      <c r="I15" s="127">
        <v>0</v>
      </c>
      <c r="J15" s="64" t="str">
        <f>_xll.qlSwapRateHelper2(,$H15,0,$B15,Calendar,$D15,$E15,$F15,$G15,$I15,$C15,Discounting1,PillarDate,,Permanent,Trigger,ObjectOverwrite)</f>
        <v>obj_00518#0001</v>
      </c>
      <c r="K15" s="64" t="str">
        <f>_xll.qlSwapRateHelper2(,$H15,0,$B15,Calendar,$D15,$E15,$F15,$G15,$I15,$C15,Discounting2,PillarDate,,Permanent,Trigger,ObjectOverwrite)</f>
        <v>obj_00534#0001</v>
      </c>
      <c r="L15" s="48"/>
      <c r="M15" s="68" t="str">
        <f t="shared" ref="M15:M52" si="7">A19</f>
        <v>BasSw</v>
      </c>
      <c r="N15" s="131" t="str">
        <f t="shared" ref="N15:N52" si="8">IF(ISBLANK(J19),"--",J19)</f>
        <v>obj_004e1#0001</v>
      </c>
      <c r="O15" s="131" t="str">
        <f t="shared" ref="O15:O52" si="9">IF(ISBLANK(K19),"--",K19)</f>
        <v>obj_00525#0001</v>
      </c>
      <c r="P15" s="145" t="str">
        <f>IFERROR(_xll.qlRateHelperQuoteName(N15,Trigger),"--")</f>
        <v>GBP1L6L6M_LCHQuote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>
        <f>IFERROR(_xll.qlRateHelperEarliestDate(N15,Trigger),"--")</f>
        <v>42261</v>
      </c>
      <c r="V15" s="134">
        <f>IFERROR(_xll.qlRateHelperPillarDate(N15,Trigger),"--")</f>
        <v>42443</v>
      </c>
      <c r="X15" s="4" t="str">
        <f t="shared" si="0"/>
        <v>BasSw</v>
      </c>
      <c r="Y15" s="4" t="str">
        <v>obj_004ff</v>
      </c>
      <c r="Z15" s="4" t="str">
        <v>obj_004dc</v>
      </c>
      <c r="AA15" s="4" t="str">
        <f>IFERROR(_xll.qlRateHelperQuoteName(Y15,Trigger),"")</f>
        <v>GBP1L6L8Y_LCHQuote</v>
      </c>
      <c r="AB15" s="70">
        <f>IFERROR(_xll.qlRateHelperRate(Y15,Trigger),"")</f>
        <v>1.5931000000000001E-2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42261</v>
      </c>
      <c r="AE15" s="5">
        <f>IFERROR(_xll.qlRateHelperPillarDate(Y15,Trigger),"")</f>
        <v>45183</v>
      </c>
      <c r="AF15" s="70">
        <v>1.6040505919959328E-2</v>
      </c>
      <c r="AG15" s="77">
        <v>0.87949931440123685</v>
      </c>
      <c r="AH15" s="169">
        <v>45183</v>
      </c>
      <c r="AI15" s="170">
        <v>1.60405059192213E-2</v>
      </c>
      <c r="AJ15" s="172">
        <f t="shared" si="1"/>
        <v>7.3802769451347672E-13</v>
      </c>
      <c r="AK15" s="80">
        <v>0.87949929683621197</v>
      </c>
      <c r="AL15" s="161">
        <f t="shared" si="2"/>
        <v>1.7565024879040436E-8</v>
      </c>
    </row>
    <row r="16" spans="1:41" ht="11.25" customHeight="1" x14ac:dyDescent="0.2">
      <c r="A16" s="1" t="s">
        <v>25</v>
      </c>
      <c r="B16" s="8" t="s">
        <v>115</v>
      </c>
      <c r="C16" s="7" t="s">
        <v>6</v>
      </c>
      <c r="D16" s="7" t="s">
        <v>8</v>
      </c>
      <c r="E16" s="7" t="s">
        <v>7</v>
      </c>
      <c r="F16" s="7" t="s">
        <v>160</v>
      </c>
      <c r="G16" s="7" t="str">
        <f t="shared" si="5"/>
        <v>GbpLibor1M</v>
      </c>
      <c r="H16" s="1" t="str">
        <f t="shared" si="6"/>
        <v>GBPAB1L1Y_LCHQuote</v>
      </c>
      <c r="I16" s="130">
        <v>0</v>
      </c>
      <c r="J16" s="3" t="str">
        <f>_xll.qlSwapRateHelper2(,$H16,0,$B16,Calendar,$D16,$E16,$F16,$G16,$I16,$C16,Discounting1,PillarDate,,Permanent,Trigger,ObjectOverwrite)</f>
        <v>obj_00512#0001</v>
      </c>
      <c r="K16" s="3" t="str">
        <f>_xll.qlSwapRateHelper2(,$H16,0,$B16,Calendar,$D16,$E16,$F16,$G16,$I16,$C16,Discounting2,PillarDate,,Permanent,Trigger,ObjectOverwrite)</f>
        <v>obj_00538#0001</v>
      </c>
      <c r="L16" s="48"/>
      <c r="M16" s="10" t="str">
        <f t="shared" si="7"/>
        <v>BasSw</v>
      </c>
      <c r="N16" s="94" t="str">
        <f t="shared" si="8"/>
        <v>obj_0052e#0001</v>
      </c>
      <c r="O16" s="94" t="str">
        <f t="shared" si="9"/>
        <v>obj_0050d#0001</v>
      </c>
      <c r="P16" s="146" t="str">
        <f>IFERROR(_xll.qlRateHelperQuoteName(N16,Trigger),"--")</f>
        <v>GBP1L6L1Y_LCHQuote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>
        <f>IFERROR(_xll.qlRateHelperEarliestDate(N16,Trigger),"--")</f>
        <v>42261</v>
      </c>
      <c r="V16" s="99">
        <f>IFERROR(_xll.qlRateHelperPillarDate(N16,Trigger),"--")</f>
        <v>42627</v>
      </c>
      <c r="X16" s="4" t="str">
        <f t="shared" si="0"/>
        <v>BasSw</v>
      </c>
      <c r="Y16" s="4" t="str">
        <v>obj_00526</v>
      </c>
      <c r="Z16" s="4" t="str">
        <v>obj_004fc</v>
      </c>
      <c r="AA16" s="4" t="str">
        <f>IFERROR(_xll.qlRateHelperQuoteName(Y16,Trigger),"")</f>
        <v>GBP1L6L9Y_LCHQuote</v>
      </c>
      <c r="AB16" s="70">
        <f>IFERROR(_xll.qlRateHelperRate(Y16,Trigger),"")</f>
        <v>1.6582E-2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42261</v>
      </c>
      <c r="AE16" s="5">
        <f>IFERROR(_xll.qlRateHelperPillarDate(Y16,Trigger),"")</f>
        <v>45551</v>
      </c>
      <c r="AF16" s="70">
        <v>1.6716098052015325E-2</v>
      </c>
      <c r="AG16" s="77">
        <v>0.86013697653215726</v>
      </c>
      <c r="AH16" s="169">
        <v>45551</v>
      </c>
      <c r="AI16" s="170">
        <v>1.6716098051322899E-2</v>
      </c>
      <c r="AJ16" s="172">
        <f t="shared" si="1"/>
        <v>6.9242528377699841E-13</v>
      </c>
      <c r="AK16" s="80">
        <v>0.86013695935581402</v>
      </c>
      <c r="AL16" s="161">
        <f t="shared" si="2"/>
        <v>1.7176343236613434E-8</v>
      </c>
    </row>
    <row r="17" spans="1:38" ht="11.25" customHeight="1" x14ac:dyDescent="0.2">
      <c r="G17" s="50" t="s">
        <v>154</v>
      </c>
      <c r="H17" s="103" t="s">
        <v>153</v>
      </c>
      <c r="L17" s="48"/>
      <c r="M17" s="10" t="str">
        <f t="shared" si="7"/>
        <v>BasSw</v>
      </c>
      <c r="N17" s="94" t="str">
        <f t="shared" si="8"/>
        <v>obj_004dd#0001</v>
      </c>
      <c r="O17" s="94" t="str">
        <f t="shared" si="9"/>
        <v>obj_004eb#0001</v>
      </c>
      <c r="P17" s="146" t="str">
        <f>IFERROR(_xll.qlRateHelperQuoteName(N17,Trigger),"--")</f>
        <v>GBP1L6L15M_LCHQuote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>
        <f>IFERROR(_xll.qlRateHelperEarliestDate(N17,Trigger),"--")</f>
        <v>42261</v>
      </c>
      <c r="V17" s="99">
        <f>IFERROR(_xll.qlRateHelperPillarDate(N17,Trigger),"--")</f>
        <v>42718</v>
      </c>
      <c r="X17" s="4" t="str">
        <f t="shared" si="0"/>
        <v>BasSw</v>
      </c>
      <c r="Y17" s="4" t="str">
        <v>obj_00501</v>
      </c>
      <c r="Z17" s="4" t="str">
        <v>obj_00503</v>
      </c>
      <c r="AA17" s="4" t="str">
        <f>IFERROR(_xll.qlRateHelperQuoteName(Y17,Trigger),"")</f>
        <v>GBP1L6L10Y_LCHQuote</v>
      </c>
      <c r="AB17" s="70">
        <f>IFERROR(_xll.qlRateHelperRate(Y17,Trigger),"")</f>
        <v>1.7122749999999999E-2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42261</v>
      </c>
      <c r="AE17" s="5">
        <f>IFERROR(_xll.qlRateHelperPillarDate(Y17,Trigger),"")</f>
        <v>45915</v>
      </c>
      <c r="AF17" s="70">
        <v>1.7280083383283889E-2</v>
      </c>
      <c r="AG17" s="77">
        <v>0.84115492947052128</v>
      </c>
      <c r="AH17" s="169">
        <v>45915</v>
      </c>
      <c r="AI17" s="170">
        <v>1.7280083382628601E-2</v>
      </c>
      <c r="AJ17" s="172">
        <f t="shared" si="1"/>
        <v>6.5528832360328693E-13</v>
      </c>
      <c r="AK17" s="80">
        <v>0.84115491267191</v>
      </c>
      <c r="AL17" s="161">
        <f t="shared" si="2"/>
        <v>1.67986112797891E-8</v>
      </c>
    </row>
    <row r="18" spans="1:38" ht="11.25" customHeight="1" x14ac:dyDescent="0.2">
      <c r="A18" s="65" t="s">
        <v>9</v>
      </c>
      <c r="B18" s="65" t="s">
        <v>28</v>
      </c>
      <c r="C18" s="65" t="s">
        <v>113</v>
      </c>
      <c r="D18" s="65" t="s">
        <v>5</v>
      </c>
      <c r="E18" s="65" t="s">
        <v>33</v>
      </c>
      <c r="F18" s="65" t="s">
        <v>114</v>
      </c>
      <c r="G18" s="65" t="s">
        <v>4</v>
      </c>
      <c r="H18" s="65" t="s">
        <v>1</v>
      </c>
      <c r="I18" s="65" t="s">
        <v>112</v>
      </c>
      <c r="J18" s="65" t="s">
        <v>137</v>
      </c>
      <c r="K18" s="65" t="s">
        <v>138</v>
      </c>
      <c r="L18" s="48"/>
      <c r="M18" s="10" t="str">
        <f t="shared" si="7"/>
        <v>BasSw</v>
      </c>
      <c r="N18" s="94" t="str">
        <f t="shared" si="8"/>
        <v>obj_004f9#0001</v>
      </c>
      <c r="O18" s="94" t="str">
        <f t="shared" si="9"/>
        <v>obj_0053b#0001</v>
      </c>
      <c r="P18" s="146" t="str">
        <f>IFERROR(_xll.qlRateHelperQuoteName(N18,Trigger),"--")</f>
        <v>GBP1L6L18M_LCHQuote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>
        <f>IFERROR(_xll.qlRateHelperEarliestDate(N18,Trigger),"--")</f>
        <v>42261</v>
      </c>
      <c r="V18" s="99">
        <f>IFERROR(_xll.qlRateHelperPillarDate(N18,Trigger),"--")</f>
        <v>42808</v>
      </c>
      <c r="X18" s="4" t="str">
        <f t="shared" si="0"/>
        <v>BasSw</v>
      </c>
      <c r="Y18" s="4" t="str">
        <v>obj_004f7</v>
      </c>
      <c r="Z18" s="4" t="str">
        <v>obj_004f8</v>
      </c>
      <c r="AA18" s="4" t="str">
        <f>IFERROR(_xll.qlRateHelperQuoteName(Y18,Trigger),"")</f>
        <v>GBP1L6L12Y_LCHQuote</v>
      </c>
      <c r="AB18" s="70">
        <f>IFERROR(_xll.qlRateHelperRate(Y18,Trigger),"")</f>
        <v>1.8089000000000001E-2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42261</v>
      </c>
      <c r="AE18" s="5">
        <f>IFERROR(_xll.qlRateHelperPillarDate(Y18,Trigger),"")</f>
        <v>46644</v>
      </c>
      <c r="AF18" s="70">
        <v>1.8301724510389496E-2</v>
      </c>
      <c r="AG18" s="77">
        <v>0.80272149754179722</v>
      </c>
      <c r="AH18" s="169">
        <v>46644</v>
      </c>
      <c r="AI18" s="170">
        <v>1.8301724509636502E-2</v>
      </c>
      <c r="AJ18" s="172">
        <f t="shared" si="1"/>
        <v>7.5299488866420461E-13</v>
      </c>
      <c r="AK18" s="80">
        <v>0.80272148151048095</v>
      </c>
      <c r="AL18" s="161">
        <f t="shared" si="2"/>
        <v>1.6031316274478513E-8</v>
      </c>
    </row>
    <row r="19" spans="1:38" ht="11.25" customHeight="1" x14ac:dyDescent="0.2">
      <c r="A19" s="59" t="s">
        <v>117</v>
      </c>
      <c r="B19" s="60" t="s">
        <v>3</v>
      </c>
      <c r="C19" s="61" t="s">
        <v>6</v>
      </c>
      <c r="D19" s="61" t="s">
        <v>159</v>
      </c>
      <c r="E19" s="61" t="s">
        <v>7</v>
      </c>
      <c r="F19" s="61" t="s">
        <v>160</v>
      </c>
      <c r="G19" s="61" t="str">
        <f t="shared" ref="G19:G56" si="10">PROPER(Currency)&amp;FamilyName&amp;Tenor</f>
        <v>GbpLibor1M</v>
      </c>
      <c r="H19" s="59" t="str">
        <f t="shared" ref="H19:H56" si="11">IF(LCHQuoteOverwrite,Currency&amp;$G$17&amp;$H$17&amp;$B19&amp;LCHQuoteSuffix,Currency&amp;$G$17&amp;$H$17&amp;"BASIS"&amp;B19&amp;QuoteSuffix)</f>
        <v>GBP1L6L6M_LCHQuote</v>
      </c>
      <c r="I19" s="154">
        <v>0</v>
      </c>
      <c r="J19" s="64" t="str">
        <f>_xll.qlSwapRateHelper2(,$H19,0,$B19,Calendar,$D19,$E19,$F19,$G19,$I19,$C19,Discounting1,PillarDate,,Permanent,Trigger,ObjectOverwrite)</f>
        <v>obj_004e1#0001</v>
      </c>
      <c r="K19" s="64" t="str">
        <f>_xll.qlSwapRateHelper2(,$H19,0,$B19,Calendar,$D19,$E19,$F19,$G19,$I19,$C19,Discounting2,PillarDate,,Permanent,Trigger,ObjectOverwrite)</f>
        <v>obj_00525#0001</v>
      </c>
      <c r="L19" s="48"/>
      <c r="M19" s="10" t="str">
        <f t="shared" si="7"/>
        <v>BasSw</v>
      </c>
      <c r="N19" s="94" t="str">
        <f t="shared" si="8"/>
        <v>obj_004f2#0001</v>
      </c>
      <c r="O19" s="94" t="str">
        <f t="shared" si="9"/>
        <v>obj_0052b#0001</v>
      </c>
      <c r="P19" s="146" t="str">
        <f>IFERROR(_xll.qlRateHelperQuoteName(N19,Trigger),"--")</f>
        <v>GBP1L6L21M_LCHQuote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>
        <f>IFERROR(_xll.qlRateHelperEarliestDate(N19,Trigger),"--")</f>
        <v>42261</v>
      </c>
      <c r="V19" s="99">
        <f>IFERROR(_xll.qlRateHelperPillarDate(N19,Trigger),"--")</f>
        <v>42900</v>
      </c>
      <c r="X19" s="4" t="str">
        <f t="shared" si="0"/>
        <v>BasSw</v>
      </c>
      <c r="Y19" s="4" t="str">
        <v>obj_004e3</v>
      </c>
      <c r="Z19" s="4" t="str">
        <v>obj_00533</v>
      </c>
      <c r="AA19" s="4" t="str">
        <f>IFERROR(_xll.qlRateHelperQuoteName(Y19,Trigger),"")</f>
        <v>GBP1L6L15Y_LCHQuote</v>
      </c>
      <c r="AB19" s="70">
        <f>IFERROR(_xll.qlRateHelperRate(Y19,Trigger),"")</f>
        <v>1.9151250000000002E-2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42261</v>
      </c>
      <c r="AE19" s="5">
        <f>IFERROR(_xll.qlRateHelperPillarDate(Y19,Trigger),"")</f>
        <v>47742</v>
      </c>
      <c r="AF19" s="70">
        <v>1.9440893537208539E-2</v>
      </c>
      <c r="AG19" s="77">
        <v>0.74685858252591009</v>
      </c>
      <c r="AH19" s="169">
        <v>47742</v>
      </c>
      <c r="AI19" s="170">
        <v>1.9440893536880499E-2</v>
      </c>
      <c r="AJ19" s="172">
        <f t="shared" si="1"/>
        <v>3.2803967875416618E-13</v>
      </c>
      <c r="AK19" s="80">
        <v>0.74685856760953995</v>
      </c>
      <c r="AL19" s="161">
        <f t="shared" si="2"/>
        <v>1.4916370139061996E-8</v>
      </c>
    </row>
    <row r="20" spans="1:38" ht="11.25" customHeight="1" x14ac:dyDescent="0.2">
      <c r="A20" s="59" t="s">
        <v>117</v>
      </c>
      <c r="B20" s="60" t="s">
        <v>27</v>
      </c>
      <c r="C20" s="61" t="s">
        <v>6</v>
      </c>
      <c r="D20" s="61" t="s">
        <v>159</v>
      </c>
      <c r="E20" s="61" t="s">
        <v>7</v>
      </c>
      <c r="F20" s="61" t="s">
        <v>160</v>
      </c>
      <c r="G20" s="61" t="str">
        <f t="shared" si="10"/>
        <v>GbpLibor1M</v>
      </c>
      <c r="H20" s="59" t="str">
        <f t="shared" si="11"/>
        <v>GBP1L6L1Y_LCHQuote</v>
      </c>
      <c r="I20" s="154">
        <v>0</v>
      </c>
      <c r="J20" s="64" t="str">
        <f>_xll.qlSwapRateHelper2(,$H20,0,$B20,Calendar,$D20,$E20,$F20,$G20,$I20,$C20,Discounting1,PillarDate,,Permanent,Trigger,ObjectOverwrite)</f>
        <v>obj_0052e#0001</v>
      </c>
      <c r="K20" s="64" t="str">
        <f>_xll.qlSwapRateHelper2(,$H20,0,$B20,Calendar,$D20,$E20,$F20,$G20,$I20,$C20,Discounting2,PillarDate,,Permanent,Trigger,ObjectOverwrite)</f>
        <v>obj_0050d#0001</v>
      </c>
      <c r="L20" s="48"/>
      <c r="M20" s="10" t="str">
        <f t="shared" si="7"/>
        <v>BasSw</v>
      </c>
      <c r="N20" s="94" t="str">
        <f t="shared" si="8"/>
        <v>obj_00521#0001</v>
      </c>
      <c r="O20" s="94" t="str">
        <f t="shared" si="9"/>
        <v>obj_0052d#0001</v>
      </c>
      <c r="P20" s="146" t="str">
        <f>IFERROR(_xll.qlRateHelperQuoteName(N20,Trigger),"--")</f>
        <v>GBP1L6L2Y_LCHQuote</v>
      </c>
      <c r="Q20" s="98">
        <f>IFERROR(_xll.qlRateHelperQuoteValue($N20,Trigger),"--")</f>
        <v>8.2032500000000005E-3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42261</v>
      </c>
      <c r="V20" s="99">
        <f>IFERROR(_xll.qlRateHelperPillarDate(N20,Trigger),"--")</f>
        <v>42992</v>
      </c>
      <c r="X20" s="4" t="str">
        <f t="shared" si="0"/>
        <v>BasSw</v>
      </c>
      <c r="Y20" s="4" t="str">
        <v>obj_004df</v>
      </c>
      <c r="Z20" s="4" t="str">
        <v>obj_0052f</v>
      </c>
      <c r="AA20" s="4" t="str">
        <f>IFERROR(_xll.qlRateHelperQuoteName(Y20,Trigger),"")</f>
        <v>GBP1L6L20Y_LCHQuote</v>
      </c>
      <c r="AB20" s="70">
        <f>IFERROR(_xll.qlRateHelperRate(Y20,Trigger),"")</f>
        <v>2.0005999999999999E-2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42261</v>
      </c>
      <c r="AE20" s="5">
        <f>IFERROR(_xll.qlRateHelperPillarDate(Y20,Trigger),"")</f>
        <v>49566</v>
      </c>
      <c r="AF20" s="70">
        <v>2.0351734045207202E-2</v>
      </c>
      <c r="AG20" s="77">
        <v>0.66557193145495064</v>
      </c>
      <c r="AH20" s="169">
        <v>49566</v>
      </c>
      <c r="AI20" s="170">
        <v>2.0351734044977501E-2</v>
      </c>
      <c r="AJ20" s="172">
        <f t="shared" si="1"/>
        <v>2.2970167434799293E-13</v>
      </c>
      <c r="AK20" s="80">
        <v>0.66557191816228101</v>
      </c>
      <c r="AL20" s="161">
        <f t="shared" si="2"/>
        <v>1.329266963168152E-8</v>
      </c>
    </row>
    <row r="21" spans="1:38" ht="11.25" customHeight="1" x14ac:dyDescent="0.2">
      <c r="A21" s="59" t="s">
        <v>117</v>
      </c>
      <c r="B21" s="60" t="s">
        <v>48</v>
      </c>
      <c r="C21" s="61" t="s">
        <v>6</v>
      </c>
      <c r="D21" s="61" t="s">
        <v>159</v>
      </c>
      <c r="E21" s="61" t="s">
        <v>7</v>
      </c>
      <c r="F21" s="61" t="s">
        <v>160</v>
      </c>
      <c r="G21" s="61" t="str">
        <f t="shared" si="10"/>
        <v>GbpLibor1M</v>
      </c>
      <c r="H21" s="59" t="str">
        <f t="shared" si="11"/>
        <v>GBP1L6L15M_LCHQuote</v>
      </c>
      <c r="I21" s="154">
        <v>0</v>
      </c>
      <c r="J21" s="64" t="str">
        <f>_xll.qlSwapRateHelper2(,$H21,0,$B21,Calendar,$D21,$E21,$F21,$G21,$I21,$C21,Discounting1,PillarDate,,Permanent,Trigger,ObjectOverwrite)</f>
        <v>obj_004dd#0001</v>
      </c>
      <c r="K21" s="64" t="str">
        <f>_xll.qlSwapRateHelper2(,$H21,0,$B21,Calendar,$D21,$E21,$F21,$G21,$I21,$C21,Discounting2,PillarDate,,Permanent,Trigger,ObjectOverwrite)</f>
        <v>obj_004eb#0001</v>
      </c>
      <c r="L21" s="48"/>
      <c r="M21" s="10" t="str">
        <f t="shared" si="7"/>
        <v>BasSw</v>
      </c>
      <c r="N21" s="94" t="str">
        <f t="shared" si="8"/>
        <v>obj_0053c#0001</v>
      </c>
      <c r="O21" s="94" t="str">
        <f t="shared" si="9"/>
        <v>obj_00502#0001</v>
      </c>
      <c r="P21" s="146" t="str">
        <f>IFERROR(_xll.qlRateHelperQuoteName(N21,Trigger),"--")</f>
        <v>GBP1L6L3Y_LCHQuote</v>
      </c>
      <c r="Q21" s="98">
        <f>IFERROR(_xll.qlRateHelperQuoteValue($N21,Trigger),"--")</f>
        <v>1.0125250000000001E-2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42261</v>
      </c>
      <c r="V21" s="99">
        <f>IFERROR(_xll.qlRateHelperPillarDate(N21,Trigger),"--")</f>
        <v>43357</v>
      </c>
      <c r="X21" s="4" t="str">
        <f t="shared" si="0"/>
        <v>BasSw</v>
      </c>
      <c r="Y21" s="4" t="str">
        <v>obj_004ea</v>
      </c>
      <c r="Z21" s="4" t="str">
        <v>obj_004e2</v>
      </c>
      <c r="AA21" s="4" t="str">
        <f>IFERROR(_xll.qlRateHelperQuoteName(Y21,Trigger),"")</f>
        <v>GBP1L6L25Y_LCHQuote</v>
      </c>
      <c r="AB21" s="70">
        <f>IFERROR(_xll.qlRateHelperRate(Y21,Trigger),"")</f>
        <v>2.018375E-2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42261</v>
      </c>
      <c r="AE21" s="5">
        <f>IFERROR(_xll.qlRateHelperPillarDate(Y21,Trigger),"")</f>
        <v>51393</v>
      </c>
      <c r="AF21" s="70">
        <v>2.048423538220356E-2</v>
      </c>
      <c r="AG21" s="77">
        <v>0.59915749403912799</v>
      </c>
      <c r="AH21" s="169">
        <v>51393</v>
      </c>
      <c r="AI21" s="170">
        <v>2.0484235382013501E-2</v>
      </c>
      <c r="AJ21" s="172">
        <f t="shared" si="1"/>
        <v>1.9005977347497094E-13</v>
      </c>
      <c r="AK21" s="80">
        <v>0.59915748207446395</v>
      </c>
      <c r="AL21" s="161">
        <f t="shared" si="2"/>
        <v>1.1964664037300565E-8</v>
      </c>
    </row>
    <row r="22" spans="1:38" ht="11.25" customHeight="1" x14ac:dyDescent="0.2">
      <c r="A22" s="59" t="s">
        <v>117</v>
      </c>
      <c r="B22" s="60" t="s">
        <v>49</v>
      </c>
      <c r="C22" s="61" t="s">
        <v>6</v>
      </c>
      <c r="D22" s="61" t="s">
        <v>159</v>
      </c>
      <c r="E22" s="61" t="s">
        <v>7</v>
      </c>
      <c r="F22" s="61" t="s">
        <v>160</v>
      </c>
      <c r="G22" s="61" t="str">
        <f t="shared" si="10"/>
        <v>GbpLibor1M</v>
      </c>
      <c r="H22" s="59" t="str">
        <f t="shared" si="11"/>
        <v>GBP1L6L18M_LCHQuote</v>
      </c>
      <c r="I22" s="154">
        <v>0</v>
      </c>
      <c r="J22" s="64" t="str">
        <f>_xll.qlSwapRateHelper2(,$H22,0,$B22,Calendar,$D22,$E22,$F22,$G22,$I22,$C22,Discounting1,PillarDate,,Permanent,Trigger,ObjectOverwrite)</f>
        <v>obj_004f9#0001</v>
      </c>
      <c r="K22" s="64" t="str">
        <f>_xll.qlSwapRateHelper2(,$H22,0,$B22,Calendar,$D22,$E22,$F22,$G22,$I22,$C22,Discounting2,PillarDate,,Permanent,Trigger,ObjectOverwrite)</f>
        <v>obj_0053b#0001</v>
      </c>
      <c r="L22" s="48"/>
      <c r="M22" s="10" t="str">
        <f t="shared" si="7"/>
        <v>BasSw</v>
      </c>
      <c r="N22" s="94" t="str">
        <f t="shared" si="8"/>
        <v>obj_004e7#0001</v>
      </c>
      <c r="O22" s="94" t="str">
        <f t="shared" si="9"/>
        <v>obj_00531#0001</v>
      </c>
      <c r="P22" s="146" t="str">
        <f>IFERROR(_xll.qlRateHelperQuoteName(N22,Trigger),"--")</f>
        <v>GBP1L6L4Y_LCHQuote</v>
      </c>
      <c r="Q22" s="98">
        <f>IFERROR(_xll.qlRateHelperQuoteValue($N22,Trigger),"--")</f>
        <v>1.1769750000000001E-2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42261</v>
      </c>
      <c r="V22" s="99">
        <f>IFERROR(_xll.qlRateHelperPillarDate(N22,Trigger),"--")</f>
        <v>43724</v>
      </c>
      <c r="X22" s="4" t="str">
        <f t="shared" si="0"/>
        <v>BasSw</v>
      </c>
      <c r="Y22" s="4" t="str">
        <v>obj_004fd</v>
      </c>
      <c r="Z22" s="4" t="str">
        <v>obj_00539</v>
      </c>
      <c r="AA22" s="4" t="str">
        <f>IFERROR(_xll.qlRateHelperQuoteName(Y22,Trigger),"")</f>
        <v>GBP1L6L30Y_LCHQuote</v>
      </c>
      <c r="AB22" s="70">
        <f>IFERROR(_xll.qlRateHelperRate(Y22,Trigger),"")</f>
        <v>2.0239E-2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42261</v>
      </c>
      <c r="AE22" s="5">
        <f>IFERROR(_xll.qlRateHelperPillarDate(Y22,Trigger),"")</f>
        <v>53219</v>
      </c>
      <c r="AF22" s="70">
        <v>2.0489924578743868E-2</v>
      </c>
      <c r="AG22" s="77">
        <v>0.54072363849991234</v>
      </c>
      <c r="AH22" s="169">
        <v>53219</v>
      </c>
      <c r="AI22" s="170">
        <v>2.0489924578581301E-2</v>
      </c>
      <c r="AJ22" s="172">
        <f t="shared" si="1"/>
        <v>1.625678758276905E-13</v>
      </c>
      <c r="AK22" s="80">
        <v>0.54072362770042504</v>
      </c>
      <c r="AL22" s="161">
        <f t="shared" si="2"/>
        <v>1.0799487304424815E-8</v>
      </c>
    </row>
    <row r="23" spans="1:38" ht="11.25" customHeight="1" x14ac:dyDescent="0.2">
      <c r="A23" s="59" t="s">
        <v>117</v>
      </c>
      <c r="B23" s="60" t="s">
        <v>50</v>
      </c>
      <c r="C23" s="61" t="s">
        <v>6</v>
      </c>
      <c r="D23" s="61" t="s">
        <v>159</v>
      </c>
      <c r="E23" s="61" t="s">
        <v>7</v>
      </c>
      <c r="F23" s="61" t="s">
        <v>160</v>
      </c>
      <c r="G23" s="61" t="str">
        <f t="shared" si="10"/>
        <v>GbpLibor1M</v>
      </c>
      <c r="H23" s="59" t="str">
        <f t="shared" si="11"/>
        <v>GBP1L6L21M_LCHQuote</v>
      </c>
      <c r="I23" s="154">
        <v>0</v>
      </c>
      <c r="J23" s="64" t="str">
        <f>_xll.qlSwapRateHelper2(,$H23,0,$B23,Calendar,$D23,$E23,$F23,$G23,$I23,$C23,Discounting1,PillarDate,,Permanent,Trigger,ObjectOverwrite)</f>
        <v>obj_004f2#0001</v>
      </c>
      <c r="K23" s="64" t="str">
        <f>_xll.qlSwapRateHelper2(,$H23,0,$B23,Calendar,$D23,$E23,$F23,$G23,$I23,$C23,Discounting2,PillarDate,,Permanent,Trigger,ObjectOverwrite)</f>
        <v>obj_0052b#0001</v>
      </c>
      <c r="L23" s="48"/>
      <c r="M23" s="10" t="str">
        <f t="shared" si="7"/>
        <v>BasSw</v>
      </c>
      <c r="N23" s="94" t="str">
        <f t="shared" si="8"/>
        <v>obj_004f4#0001</v>
      </c>
      <c r="O23" s="94" t="str">
        <f t="shared" si="9"/>
        <v>obj_004e9#0001</v>
      </c>
      <c r="P23" s="146" t="str">
        <f>IFERROR(_xll.qlRateHelperQuoteName(N23,Trigger),"--")</f>
        <v>GBP1L6L5Y_LCHQuote</v>
      </c>
      <c r="Q23" s="98">
        <f>IFERROR(_xll.qlRateHelperQuoteValue($N23,Trigger),"--")</f>
        <v>1.3129999999999999E-2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42261</v>
      </c>
      <c r="V23" s="99">
        <f>IFERROR(_xll.qlRateHelperPillarDate(N23,Trigger),"--")</f>
        <v>44088</v>
      </c>
      <c r="X23" s="4" t="str">
        <f t="shared" si="0"/>
        <v>BasSw</v>
      </c>
      <c r="Y23" s="4" t="str">
        <v>obj_0050a</v>
      </c>
      <c r="Z23" s="4" t="str">
        <v>obj_0050c</v>
      </c>
      <c r="AA23" s="4" t="str">
        <f>IFERROR(_xll.qlRateHelperQuoteName(Y23,Trigger),"")</f>
        <v>GBP1L6L40Y_LCHQuote</v>
      </c>
      <c r="AB23" s="70">
        <f>IFERROR(_xll.qlRateHelperRate(Y23,Trigger),"")</f>
        <v>1.9938000000000001E-2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42261</v>
      </c>
      <c r="AE23" s="5">
        <f>IFERROR(_xll.qlRateHelperPillarDate(Y23,Trigger),"")</f>
        <v>56871</v>
      </c>
      <c r="AF23" s="70">
        <v>1.998229338691896E-2</v>
      </c>
      <c r="AG23" s="77">
        <v>0.4496397577177807</v>
      </c>
      <c r="AH23" s="169">
        <v>56871</v>
      </c>
      <c r="AI23" s="170">
        <v>1.9982293386802401E-2</v>
      </c>
      <c r="AJ23" s="172">
        <f t="shared" si="1"/>
        <v>1.1655953979783362E-13</v>
      </c>
      <c r="AK23" s="80">
        <v>0.44963974873770102</v>
      </c>
      <c r="AL23" s="161">
        <f t="shared" si="2"/>
        <v>8.9800796798655824E-9</v>
      </c>
    </row>
    <row r="24" spans="1:38" ht="11.25" customHeight="1" x14ac:dyDescent="0.2">
      <c r="A24" s="59" t="s">
        <v>117</v>
      </c>
      <c r="B24" s="60" t="s">
        <v>51</v>
      </c>
      <c r="C24" s="61" t="s">
        <v>6</v>
      </c>
      <c r="D24" s="61" t="s">
        <v>159</v>
      </c>
      <c r="E24" s="61" t="s">
        <v>7</v>
      </c>
      <c r="F24" s="61" t="s">
        <v>160</v>
      </c>
      <c r="G24" s="61" t="str">
        <f t="shared" si="10"/>
        <v>GbpLibor1M</v>
      </c>
      <c r="H24" s="59" t="str">
        <f t="shared" si="11"/>
        <v>GBP1L6L2Y_LCHQuote</v>
      </c>
      <c r="I24" s="154">
        <v>0</v>
      </c>
      <c r="J24" s="64" t="str">
        <f>_xll.qlSwapRateHelper2(,$H24,0,$B24,Calendar,$D24,$E24,$F24,$G24,$I24,$C24,Discounting1,PillarDate,,Permanent,Trigger,ObjectOverwrite)</f>
        <v>obj_00521#0001</v>
      </c>
      <c r="K24" s="64" t="str">
        <f>_xll.qlSwapRateHelper2(,$H24,0,$B24,Calendar,$D24,$E24,$F24,$G24,$I24,$C24,Discounting2,PillarDate,,Permanent,Trigger,ObjectOverwrite)</f>
        <v>obj_0052d#0001</v>
      </c>
      <c r="L24" s="48"/>
      <c r="M24" s="10" t="str">
        <f t="shared" si="7"/>
        <v>BasSw</v>
      </c>
      <c r="N24" s="94" t="str">
        <f t="shared" si="8"/>
        <v>obj_004ee#0001</v>
      </c>
      <c r="O24" s="94" t="str">
        <f t="shared" si="9"/>
        <v>obj_00537#0001</v>
      </c>
      <c r="P24" s="146" t="str">
        <f>IFERROR(_xll.qlRateHelperQuoteName(N24,Trigger),"--")</f>
        <v>GBP1L6L6Y_LCHQuote</v>
      </c>
      <c r="Q24" s="98">
        <f>IFERROR(_xll.qlRateHelperQuoteValue($N24,Trigger),"--")</f>
        <v>1.4236749999999999E-2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42261</v>
      </c>
      <c r="V24" s="99">
        <f>IFERROR(_xll.qlRateHelperPillarDate(N24,Trigger),"--")</f>
        <v>44453</v>
      </c>
      <c r="X24" s="4" t="str">
        <f t="shared" si="0"/>
        <v>BasSw</v>
      </c>
      <c r="Y24" s="4" t="str">
        <v>obj_004ec</v>
      </c>
      <c r="Z24" s="4" t="str">
        <v>obj_00535</v>
      </c>
      <c r="AA24" s="4" t="str">
        <f>IFERROR(_xll.qlRateHelperQuoteName(Y24,Trigger),"")</f>
        <v>GBP1L6L50Y_LCHQuote</v>
      </c>
      <c r="AB24" s="70">
        <f>IFERROR(_xll.qlRateHelperRate(Y24,Trigger),"")</f>
        <v>1.963575E-2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42261</v>
      </c>
      <c r="AE24" s="5">
        <f>IFERROR(_xll.qlRateHelperPillarDate(Y24,Trigger),"")</f>
        <v>60524</v>
      </c>
      <c r="AF24" s="70">
        <v>1.9491849393632171E-2</v>
      </c>
      <c r="AG24" s="77">
        <v>0.37717358552150604</v>
      </c>
      <c r="AH24" s="169">
        <v>60524</v>
      </c>
      <c r="AI24" s="170">
        <v>1.94918493935578E-2</v>
      </c>
      <c r="AJ24" s="172">
        <f t="shared" si="1"/>
        <v>7.4371064862077674E-14</v>
      </c>
      <c r="AK24" s="80">
        <v>0.37717357798981699</v>
      </c>
      <c r="AL24" s="161">
        <f t="shared" si="2"/>
        <v>7.5316890502108436E-9</v>
      </c>
    </row>
    <row r="25" spans="1:38" ht="11.25" customHeight="1" x14ac:dyDescent="0.2">
      <c r="A25" s="59" t="s">
        <v>117</v>
      </c>
      <c r="B25" s="60" t="s">
        <v>52</v>
      </c>
      <c r="C25" s="61" t="s">
        <v>6</v>
      </c>
      <c r="D25" s="61" t="s">
        <v>159</v>
      </c>
      <c r="E25" s="61" t="s">
        <v>7</v>
      </c>
      <c r="F25" s="61" t="s">
        <v>160</v>
      </c>
      <c r="G25" s="61" t="str">
        <f t="shared" si="10"/>
        <v>GbpLibor1M</v>
      </c>
      <c r="H25" s="59" t="str">
        <f t="shared" si="11"/>
        <v>GBP1L6L3Y_LCHQuote</v>
      </c>
      <c r="I25" s="154">
        <v>0</v>
      </c>
      <c r="J25" s="64" t="str">
        <f>_xll.qlSwapRateHelper2(,$H25,0,$B25,Calendar,$D25,$E25,$F25,$G25,$I25,$C25,Discounting1,PillarDate,,Permanent,Trigger,ObjectOverwrite)</f>
        <v>obj_0053c#0001</v>
      </c>
      <c r="K25" s="64" t="str">
        <f>_xll.qlSwapRateHelper2(,$H25,0,$B25,Calendar,$D25,$E25,$F25,$G25,$I25,$C25,Discounting2,PillarDate,,Permanent,Trigger,ObjectOverwrite)</f>
        <v>obj_00502#0001</v>
      </c>
      <c r="L25" s="48"/>
      <c r="M25" s="10" t="str">
        <f t="shared" si="7"/>
        <v>BasSw</v>
      </c>
      <c r="N25" s="94" t="str">
        <f t="shared" si="8"/>
        <v>obj_0052c#0001</v>
      </c>
      <c r="O25" s="94" t="str">
        <f t="shared" si="9"/>
        <v>obj_00508#0001</v>
      </c>
      <c r="P25" s="146" t="str">
        <f>IFERROR(_xll.qlRateHelperQuoteName(N25,Trigger),"--")</f>
        <v>GBP1L6L7Y_LCHQuote</v>
      </c>
      <c r="Q25" s="98">
        <f>IFERROR(_xll.qlRateHelperQuoteValue($N25,Trigger),"--")</f>
        <v>1.515275E-2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42261</v>
      </c>
      <c r="V25" s="99">
        <f>IFERROR(_xll.qlRateHelperPillarDate(N25,Trigger),"--")</f>
        <v>44818</v>
      </c>
      <c r="X25" s="4" t="str">
        <f t="shared" si="0"/>
        <v>BasSw</v>
      </c>
      <c r="Y25" s="4" t="str">
        <v>obj_00532</v>
      </c>
      <c r="Z25" s="4" t="str">
        <v>obj_0050f</v>
      </c>
      <c r="AA25" s="4" t="str">
        <f>IFERROR(_xll.qlRateHelperQuoteName(Y25,Trigger),"")</f>
        <v>GBP1L6L60Y_LCHQuote</v>
      </c>
      <c r="AB25" s="70">
        <f>IFERROR(_xll.qlRateHelperRate(Y25,Trigger),"")</f>
        <v>1.9588000000000001E-2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42261</v>
      </c>
      <c r="AE25" s="5">
        <f>IFERROR(_xll.qlRateHelperPillarDate(Y25,Trigger),"")</f>
        <v>64178</v>
      </c>
      <c r="AF25" s="70">
        <v>1.9419634476735122E-2</v>
      </c>
      <c r="AG25" s="77">
        <v>0.31158929774443211</v>
      </c>
      <c r="AH25" s="169">
        <v>64178</v>
      </c>
      <c r="AI25" s="170">
        <v>1.94196344766734E-2</v>
      </c>
      <c r="AJ25" s="172">
        <f t="shared" si="1"/>
        <v>6.1721461275254796E-14</v>
      </c>
      <c r="AK25" s="80">
        <v>0.31158929152139497</v>
      </c>
      <c r="AL25" s="161">
        <f t="shared" si="2"/>
        <v>6.2230371411509111E-9</v>
      </c>
    </row>
    <row r="26" spans="1:38" ht="11.25" customHeight="1" x14ac:dyDescent="0.2">
      <c r="A26" s="59" t="s">
        <v>117</v>
      </c>
      <c r="B26" s="60" t="s">
        <v>53</v>
      </c>
      <c r="C26" s="61" t="s">
        <v>6</v>
      </c>
      <c r="D26" s="61" t="s">
        <v>159</v>
      </c>
      <c r="E26" s="61" t="s">
        <v>7</v>
      </c>
      <c r="F26" s="61" t="s">
        <v>160</v>
      </c>
      <c r="G26" s="61" t="str">
        <f t="shared" si="10"/>
        <v>GbpLibor1M</v>
      </c>
      <c r="H26" s="59" t="str">
        <f t="shared" si="11"/>
        <v>GBP1L6L4Y_LCHQuote</v>
      </c>
      <c r="I26" s="154">
        <v>0</v>
      </c>
      <c r="J26" s="64" t="str">
        <f>_xll.qlSwapRateHelper2(,$H26,0,$B26,Calendar,$D26,$E26,$F26,$G26,$I26,$C26,Discounting1,PillarDate,,Permanent,Trigger,ObjectOverwrite)</f>
        <v>obj_004e7#0001</v>
      </c>
      <c r="K26" s="64" t="str">
        <f>_xll.qlSwapRateHelper2(,$H26,0,$B26,Calendar,$D26,$E26,$F26,$G26,$I26,$C26,Discounting2,PillarDate,,Permanent,Trigger,ObjectOverwrite)</f>
        <v>obj_00531#0001</v>
      </c>
      <c r="L26" s="48"/>
      <c r="M26" s="10" t="str">
        <f t="shared" si="7"/>
        <v>BasSw</v>
      </c>
      <c r="N26" s="94" t="str">
        <f t="shared" si="8"/>
        <v>obj_004ff#0001</v>
      </c>
      <c r="O26" s="94" t="str">
        <f t="shared" si="9"/>
        <v>obj_004dc#0001</v>
      </c>
      <c r="P26" s="146" t="str">
        <f>IFERROR(_xll.qlRateHelperQuoteName(N26,Trigger),"--")</f>
        <v>GBP1L6L8Y_LCHQuote</v>
      </c>
      <c r="Q26" s="98">
        <f>IFERROR(_xll.qlRateHelperQuoteValue($N26,Trigger),"--")</f>
        <v>1.5931000000000001E-2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42261</v>
      </c>
      <c r="V26" s="99">
        <f>IFERROR(_xll.qlRateHelperPillarDate(N26,Trigger),"--")</f>
        <v>45183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117</v>
      </c>
      <c r="B27" s="60" t="s">
        <v>54</v>
      </c>
      <c r="C27" s="61" t="s">
        <v>6</v>
      </c>
      <c r="D27" s="61" t="s">
        <v>159</v>
      </c>
      <c r="E27" s="61" t="s">
        <v>7</v>
      </c>
      <c r="F27" s="61" t="s">
        <v>160</v>
      </c>
      <c r="G27" s="61" t="str">
        <f t="shared" si="10"/>
        <v>GbpLibor1M</v>
      </c>
      <c r="H27" s="59" t="str">
        <f t="shared" si="11"/>
        <v>GBP1L6L5Y_LCHQuote</v>
      </c>
      <c r="I27" s="154">
        <v>0</v>
      </c>
      <c r="J27" s="64" t="str">
        <f>_xll.qlSwapRateHelper2(,$H27,0,$B27,Calendar,$D27,$E27,$F27,$G27,$I27,$C27,Discounting1,PillarDate,,Permanent,Trigger,ObjectOverwrite)</f>
        <v>obj_004f4#0001</v>
      </c>
      <c r="K27" s="64" t="str">
        <f>_xll.qlSwapRateHelper2(,$H27,0,$B27,Calendar,$D27,$E27,$F27,$G27,$I27,$C27,Discounting2,PillarDate,,Permanent,Trigger,ObjectOverwrite)</f>
        <v>obj_004e9#0001</v>
      </c>
      <c r="L27" s="48"/>
      <c r="M27" s="10" t="str">
        <f t="shared" si="7"/>
        <v>BasSw</v>
      </c>
      <c r="N27" s="94" t="str">
        <f t="shared" si="8"/>
        <v>obj_00526#0001</v>
      </c>
      <c r="O27" s="94" t="str">
        <f t="shared" si="9"/>
        <v>obj_004fc#0001</v>
      </c>
      <c r="P27" s="146" t="str">
        <f>IFERROR(_xll.qlRateHelperQuoteName(N27,Trigger),"--")</f>
        <v>GBP1L6L9Y_LCHQuote</v>
      </c>
      <c r="Q27" s="98">
        <f>IFERROR(_xll.qlRateHelperQuoteValue($N27,Trigger),"--")</f>
        <v>1.6582E-2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42261</v>
      </c>
      <c r="V27" s="99">
        <f>IFERROR(_xll.qlRateHelperPillarDate(N27,Trigger),"--")</f>
        <v>45551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117</v>
      </c>
      <c r="B28" s="60" t="s">
        <v>55</v>
      </c>
      <c r="C28" s="61" t="s">
        <v>6</v>
      </c>
      <c r="D28" s="61" t="s">
        <v>159</v>
      </c>
      <c r="E28" s="61" t="s">
        <v>7</v>
      </c>
      <c r="F28" s="61" t="s">
        <v>160</v>
      </c>
      <c r="G28" s="61" t="str">
        <f t="shared" si="10"/>
        <v>GbpLibor1M</v>
      </c>
      <c r="H28" s="59" t="str">
        <f t="shared" si="11"/>
        <v>GBP1L6L6Y_LCHQuote</v>
      </c>
      <c r="I28" s="154">
        <v>0</v>
      </c>
      <c r="J28" s="64" t="str">
        <f>_xll.qlSwapRateHelper2(,$H28,0,$B28,Calendar,$D28,$E28,$F28,$G28,$I28,$C28,Discounting1,PillarDate,,Permanent,Trigger,ObjectOverwrite)</f>
        <v>obj_004ee#0001</v>
      </c>
      <c r="K28" s="64" t="str">
        <f>_xll.qlSwapRateHelper2(,$H28,0,$B28,Calendar,$D28,$E28,$F28,$G28,$I28,$C28,Discounting2,PillarDate,,Permanent,Trigger,ObjectOverwrite)</f>
        <v>obj_00537#0001</v>
      </c>
      <c r="L28" s="48"/>
      <c r="M28" s="10" t="str">
        <f t="shared" si="7"/>
        <v>BasSw</v>
      </c>
      <c r="N28" s="94" t="str">
        <f t="shared" si="8"/>
        <v>obj_00501#0001</v>
      </c>
      <c r="O28" s="94" t="str">
        <f t="shared" si="9"/>
        <v>obj_00503#0001</v>
      </c>
      <c r="P28" s="146" t="str">
        <f>IFERROR(_xll.qlRateHelperQuoteName(N28,Trigger),"--")</f>
        <v>GBP1L6L10Y_LCHQuote</v>
      </c>
      <c r="Q28" s="98">
        <f>IFERROR(_xll.qlRateHelperQuoteValue($N28,Trigger),"--")</f>
        <v>1.7122749999999999E-2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42261</v>
      </c>
      <c r="V28" s="99">
        <f>IFERROR(_xll.qlRateHelperPillarDate(N28,Trigger),"--")</f>
        <v>45915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117</v>
      </c>
      <c r="B29" s="60" t="s">
        <v>56</v>
      </c>
      <c r="C29" s="61" t="s">
        <v>6</v>
      </c>
      <c r="D29" s="61" t="s">
        <v>159</v>
      </c>
      <c r="E29" s="61" t="s">
        <v>7</v>
      </c>
      <c r="F29" s="61" t="s">
        <v>160</v>
      </c>
      <c r="G29" s="61" t="str">
        <f t="shared" si="10"/>
        <v>GbpLibor1M</v>
      </c>
      <c r="H29" s="59" t="str">
        <f t="shared" si="11"/>
        <v>GBP1L6L7Y_LCHQuote</v>
      </c>
      <c r="I29" s="154">
        <v>0</v>
      </c>
      <c r="J29" s="64" t="str">
        <f>_xll.qlSwapRateHelper2(,$H29,0,$B29,Calendar,$D29,$E29,$F29,$G29,$I29,$C29,Discounting1,PillarDate,,Permanent,Trigger,ObjectOverwrite)</f>
        <v>obj_0052c#0001</v>
      </c>
      <c r="K29" s="64" t="str">
        <f>_xll.qlSwapRateHelper2(,$H29,0,$B29,Calendar,$D29,$E29,$F29,$G29,$I29,$C29,Discounting2,PillarDate,,Permanent,Trigger,ObjectOverwrite)</f>
        <v>obj_00508#0001</v>
      </c>
      <c r="L29" s="48"/>
      <c r="M29" s="10" t="str">
        <f t="shared" si="7"/>
        <v>BasSw</v>
      </c>
      <c r="N29" s="94" t="str">
        <f t="shared" si="8"/>
        <v>obj_00507#0001</v>
      </c>
      <c r="O29" s="94" t="str">
        <f t="shared" si="9"/>
        <v>obj_0053a#0001</v>
      </c>
      <c r="P29" s="146" t="str">
        <f>IFERROR(_xll.qlRateHelperQuoteName(N29,Trigger),"--")</f>
        <v>GBP1L6L11Y_LCHQuote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>
        <f>IFERROR(_xll.qlRateHelperEarliestDate(N29,Trigger),"--")</f>
        <v>42261</v>
      </c>
      <c r="V29" s="99">
        <f>IFERROR(_xll.qlRateHelperPillarDate(N29,Trigger),"--")</f>
        <v>46279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117</v>
      </c>
      <c r="B30" s="60" t="s">
        <v>57</v>
      </c>
      <c r="C30" s="61" t="s">
        <v>6</v>
      </c>
      <c r="D30" s="61" t="s">
        <v>159</v>
      </c>
      <c r="E30" s="61" t="s">
        <v>7</v>
      </c>
      <c r="F30" s="61" t="s">
        <v>160</v>
      </c>
      <c r="G30" s="61" t="str">
        <f t="shared" si="10"/>
        <v>GbpLibor1M</v>
      </c>
      <c r="H30" s="59" t="str">
        <f t="shared" si="11"/>
        <v>GBP1L6L8Y_LCHQuote</v>
      </c>
      <c r="I30" s="154">
        <v>0</v>
      </c>
      <c r="J30" s="64" t="str">
        <f>_xll.qlSwapRateHelper2(,$H30,0,$B30,Calendar,$D30,$E30,$F30,$G30,$I30,$C30,Discounting1,PillarDate,,Permanent,Trigger,ObjectOverwrite)</f>
        <v>obj_004ff#0001</v>
      </c>
      <c r="K30" s="64" t="str">
        <f>_xll.qlSwapRateHelper2(,$H30,0,$B30,Calendar,$D30,$E30,$F30,$G30,$I30,$C30,Discounting2,PillarDate,,Permanent,Trigger,ObjectOverwrite)</f>
        <v>obj_004dc#0001</v>
      </c>
      <c r="L30" s="48"/>
      <c r="M30" s="10" t="str">
        <f t="shared" si="7"/>
        <v>BasSw</v>
      </c>
      <c r="N30" s="94" t="str">
        <f t="shared" si="8"/>
        <v>obj_004f7#0001</v>
      </c>
      <c r="O30" s="94" t="str">
        <f t="shared" si="9"/>
        <v>obj_004f8#0001</v>
      </c>
      <c r="P30" s="146" t="str">
        <f>IFERROR(_xll.qlRateHelperQuoteName(N30,Trigger),"--")</f>
        <v>GBP1L6L12Y_LCHQuote</v>
      </c>
      <c r="Q30" s="98">
        <f>IFERROR(_xll.qlRateHelperQuoteValue($N30,Trigger),"--")</f>
        <v>1.8089000000000001E-2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42261</v>
      </c>
      <c r="V30" s="99">
        <f>IFERROR(_xll.qlRateHelperPillarDate(N30,Trigger),"--")</f>
        <v>46644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117</v>
      </c>
      <c r="B31" s="60" t="s">
        <v>58</v>
      </c>
      <c r="C31" s="61" t="s">
        <v>6</v>
      </c>
      <c r="D31" s="61" t="s">
        <v>159</v>
      </c>
      <c r="E31" s="61" t="s">
        <v>7</v>
      </c>
      <c r="F31" s="61" t="s">
        <v>160</v>
      </c>
      <c r="G31" s="61" t="str">
        <f t="shared" si="10"/>
        <v>GbpLibor1M</v>
      </c>
      <c r="H31" s="59" t="str">
        <f t="shared" si="11"/>
        <v>GBP1L6L9Y_LCHQuote</v>
      </c>
      <c r="I31" s="154">
        <v>0</v>
      </c>
      <c r="J31" s="64" t="str">
        <f>_xll.qlSwapRateHelper2(,$H31,0,$B31,Calendar,$D31,$E31,$F31,$G31,$I31,$C31,Discounting1,PillarDate,,Permanent,Trigger,ObjectOverwrite)</f>
        <v>obj_00526#0001</v>
      </c>
      <c r="K31" s="64" t="str">
        <f>_xll.qlSwapRateHelper2(,$H31,0,$B31,Calendar,$D31,$E31,$F31,$G31,$I31,$C31,Discounting2,PillarDate,,Permanent,Trigger,ObjectOverwrite)</f>
        <v>obj_004fc#0001</v>
      </c>
      <c r="L31" s="48"/>
      <c r="M31" s="10" t="str">
        <f t="shared" si="7"/>
        <v>BasSw</v>
      </c>
      <c r="N31" s="94" t="str">
        <f t="shared" si="8"/>
        <v>obj_00528#0001</v>
      </c>
      <c r="O31" s="94" t="str">
        <f t="shared" si="9"/>
        <v>obj_00505#0001</v>
      </c>
      <c r="P31" s="146" t="str">
        <f>IFERROR(_xll.qlRateHelperQuoteName(N31,Trigger),"--")</f>
        <v>GBP1L6L13Y_LCHQuote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>
        <f>IFERROR(_xll.qlRateHelperEarliestDate(N31,Trigger),"--")</f>
        <v>42261</v>
      </c>
      <c r="V31" s="99">
        <f>IFERROR(_xll.qlRateHelperPillarDate(N31,Trigger),"--")</f>
        <v>47010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117</v>
      </c>
      <c r="B32" s="60" t="s">
        <v>59</v>
      </c>
      <c r="C32" s="61" t="s">
        <v>6</v>
      </c>
      <c r="D32" s="61" t="s">
        <v>159</v>
      </c>
      <c r="E32" s="61" t="s">
        <v>7</v>
      </c>
      <c r="F32" s="61" t="s">
        <v>160</v>
      </c>
      <c r="G32" s="61" t="str">
        <f t="shared" si="10"/>
        <v>GbpLibor1M</v>
      </c>
      <c r="H32" s="59" t="str">
        <f t="shared" si="11"/>
        <v>GBP1L6L10Y_LCHQuote</v>
      </c>
      <c r="I32" s="154">
        <v>0</v>
      </c>
      <c r="J32" s="64" t="str">
        <f>_xll.qlSwapRateHelper2(,$H32,0,$B32,Calendar,$D32,$E32,$F32,$G32,$I32,$C32,Discounting1,PillarDate,,Permanent,Trigger,ObjectOverwrite)</f>
        <v>obj_00501#0001</v>
      </c>
      <c r="K32" s="64" t="str">
        <f>_xll.qlSwapRateHelper2(,$H32,0,$B32,Calendar,$D32,$E32,$F32,$G32,$I32,$C32,Discounting2,PillarDate,,Permanent,Trigger,ObjectOverwrite)</f>
        <v>obj_00503#0001</v>
      </c>
      <c r="L32" s="48"/>
      <c r="M32" s="10" t="str">
        <f t="shared" si="7"/>
        <v>BasSw</v>
      </c>
      <c r="N32" s="94" t="str">
        <f t="shared" si="8"/>
        <v>obj_004fb#0001</v>
      </c>
      <c r="O32" s="94" t="str">
        <f t="shared" si="9"/>
        <v>obj_004f6#0001</v>
      </c>
      <c r="P32" s="146" t="str">
        <f>IFERROR(_xll.qlRateHelperQuoteName(N32,Trigger),"--")</f>
        <v>GBP1L6L14Y_LCHQuote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>
        <f>IFERROR(_xll.qlRateHelperEarliestDate(N32,Trigger),"--")</f>
        <v>42261</v>
      </c>
      <c r="V32" s="99">
        <f>IFERROR(_xll.qlRateHelperPillarDate(N32,Trigger),"--")</f>
        <v>47375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117</v>
      </c>
      <c r="B33" s="60" t="s">
        <v>97</v>
      </c>
      <c r="C33" s="61" t="s">
        <v>6</v>
      </c>
      <c r="D33" s="61" t="s">
        <v>159</v>
      </c>
      <c r="E33" s="61" t="s">
        <v>7</v>
      </c>
      <c r="F33" s="61" t="s">
        <v>160</v>
      </c>
      <c r="G33" s="61" t="str">
        <f t="shared" si="10"/>
        <v>GbpLibor1M</v>
      </c>
      <c r="H33" s="59" t="str">
        <f t="shared" si="11"/>
        <v>GBP1L6L11Y_LCHQuote</v>
      </c>
      <c r="I33" s="154">
        <v>0</v>
      </c>
      <c r="J33" s="64" t="str">
        <f>_xll.qlSwapRateHelper2(,$H33,0,$B33,Calendar,$D33,$E33,$F33,$G33,$I33,$C33,Discounting1,PillarDate,,Permanent,Trigger,ObjectOverwrite)</f>
        <v>obj_00507#0001</v>
      </c>
      <c r="K33" s="64" t="str">
        <f>_xll.qlSwapRateHelper2(,$H33,0,$B33,Calendar,$D33,$E33,$F33,$G33,$I33,$C33,Discounting2,PillarDate,,Permanent,Trigger,ObjectOverwrite)</f>
        <v>obj_0053a#0001</v>
      </c>
      <c r="L33" s="48"/>
      <c r="M33" s="10" t="str">
        <f t="shared" si="7"/>
        <v>BasSw</v>
      </c>
      <c r="N33" s="94" t="str">
        <f t="shared" si="8"/>
        <v>obj_004e3#0001</v>
      </c>
      <c r="O33" s="94" t="str">
        <f t="shared" si="9"/>
        <v>obj_00533#0001</v>
      </c>
      <c r="P33" s="146" t="str">
        <f>IFERROR(_xll.qlRateHelperQuoteName(N33,Trigger),"--")</f>
        <v>GBP1L6L15Y_LCHQuote</v>
      </c>
      <c r="Q33" s="98">
        <f>IFERROR(_xll.qlRateHelperQuoteValue($N33,Trigger),"--")</f>
        <v>1.9151250000000002E-2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42261</v>
      </c>
      <c r="V33" s="99">
        <f>IFERROR(_xll.qlRateHelperPillarDate(N33,Trigger),"--")</f>
        <v>47742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117</v>
      </c>
      <c r="B34" s="60" t="s">
        <v>60</v>
      </c>
      <c r="C34" s="61" t="s">
        <v>6</v>
      </c>
      <c r="D34" s="61" t="s">
        <v>159</v>
      </c>
      <c r="E34" s="61" t="s">
        <v>7</v>
      </c>
      <c r="F34" s="61" t="s">
        <v>160</v>
      </c>
      <c r="G34" s="61" t="str">
        <f t="shared" si="10"/>
        <v>GbpLibor1M</v>
      </c>
      <c r="H34" s="59" t="str">
        <f t="shared" si="11"/>
        <v>GBP1L6L12Y_LCHQuote</v>
      </c>
      <c r="I34" s="154">
        <v>0</v>
      </c>
      <c r="J34" s="64" t="str">
        <f>_xll.qlSwapRateHelper2(,$H34,0,$B34,Calendar,$D34,$E34,$F34,$G34,$I34,$C34,Discounting1,PillarDate,,Permanent,Trigger,ObjectOverwrite)</f>
        <v>obj_004f7#0001</v>
      </c>
      <c r="K34" s="64" t="str">
        <f>_xll.qlSwapRateHelper2(,$H34,0,$B34,Calendar,$D34,$E34,$F34,$G34,$I34,$C34,Discounting2,PillarDate,,Permanent,Trigger,ObjectOverwrite)</f>
        <v>obj_004f8#0001</v>
      </c>
      <c r="L34" s="48"/>
      <c r="M34" s="10" t="str">
        <f t="shared" si="7"/>
        <v>BasSw</v>
      </c>
      <c r="N34" s="94" t="str">
        <f t="shared" si="8"/>
        <v>obj_00506#0001</v>
      </c>
      <c r="O34" s="94" t="str">
        <f t="shared" si="9"/>
        <v>obj_0051d#0001</v>
      </c>
      <c r="P34" s="146" t="str">
        <f>IFERROR(_xll.qlRateHelperQuoteName(N34,Trigger),"--")</f>
        <v>GBP1L6L16Y_LCHQuote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>
        <f>IFERROR(_xll.qlRateHelperEarliestDate(N34,Trigger),"--")</f>
        <v>42261</v>
      </c>
      <c r="V34" s="99">
        <f>IFERROR(_xll.qlRateHelperPillarDate(N34,Trigger),"--")</f>
        <v>48106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117</v>
      </c>
      <c r="B35" s="60" t="s">
        <v>98</v>
      </c>
      <c r="C35" s="61" t="s">
        <v>6</v>
      </c>
      <c r="D35" s="61" t="s">
        <v>159</v>
      </c>
      <c r="E35" s="61" t="s">
        <v>7</v>
      </c>
      <c r="F35" s="61" t="s">
        <v>160</v>
      </c>
      <c r="G35" s="61" t="str">
        <f t="shared" si="10"/>
        <v>GbpLibor1M</v>
      </c>
      <c r="H35" s="59" t="str">
        <f t="shared" si="11"/>
        <v>GBP1L6L13Y_LCHQuote</v>
      </c>
      <c r="I35" s="154">
        <v>0</v>
      </c>
      <c r="J35" s="64" t="str">
        <f>_xll.qlSwapRateHelper2(,$H35,0,$B35,Calendar,$D35,$E35,$F35,$G35,$I35,$C35,Discounting1,PillarDate,,Permanent,Trigger,ObjectOverwrite)</f>
        <v>obj_00528#0001</v>
      </c>
      <c r="K35" s="64" t="str">
        <f>_xll.qlSwapRateHelper2(,$H35,0,$B35,Calendar,$D35,$E35,$F35,$G35,$I35,$C35,Discounting2,PillarDate,,Permanent,Trigger,ObjectOverwrite)</f>
        <v>obj_00505#0001</v>
      </c>
      <c r="L35" s="48"/>
      <c r="M35" s="10" t="str">
        <f t="shared" si="7"/>
        <v>BasSw</v>
      </c>
      <c r="N35" s="94" t="str">
        <f t="shared" si="8"/>
        <v>obj_00524#0001</v>
      </c>
      <c r="O35" s="94" t="str">
        <f t="shared" si="9"/>
        <v>obj_00522#0001</v>
      </c>
      <c r="P35" s="146" t="str">
        <f>IFERROR(_xll.qlRateHelperQuoteName(N35,Trigger),"--")</f>
        <v>GBP1L6L17Y_LCHQuote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>
        <f>IFERROR(_xll.qlRateHelperEarliestDate(N35,Trigger),"--")</f>
        <v>42261</v>
      </c>
      <c r="V35" s="99">
        <f>IFERROR(_xll.qlRateHelperPillarDate(N35,Trigger),"--")</f>
        <v>48471</v>
      </c>
      <c r="X35" s="4" t="str">
        <f t="shared" ref="X35:X52" si="12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117</v>
      </c>
      <c r="B36" s="60" t="s">
        <v>99</v>
      </c>
      <c r="C36" s="61" t="s">
        <v>6</v>
      </c>
      <c r="D36" s="61" t="s">
        <v>159</v>
      </c>
      <c r="E36" s="61" t="s">
        <v>7</v>
      </c>
      <c r="F36" s="61" t="s">
        <v>160</v>
      </c>
      <c r="G36" s="61" t="str">
        <f t="shared" si="10"/>
        <v>GbpLibor1M</v>
      </c>
      <c r="H36" s="59" t="str">
        <f t="shared" si="11"/>
        <v>GBP1L6L14Y_LCHQuote</v>
      </c>
      <c r="I36" s="154">
        <v>0</v>
      </c>
      <c r="J36" s="64" t="str">
        <f>_xll.qlSwapRateHelper2(,$H36,0,$B36,Calendar,$D36,$E36,$F36,$G36,$I36,$C36,Discounting1,PillarDate,,Permanent,Trigger,ObjectOverwrite)</f>
        <v>obj_004fb#0001</v>
      </c>
      <c r="K36" s="64" t="str">
        <f>_xll.qlSwapRateHelper2(,$H36,0,$B36,Calendar,$D36,$E36,$F36,$G36,$I36,$C36,Discounting2,PillarDate,,Permanent,Trigger,ObjectOverwrite)</f>
        <v>obj_004f6#0001</v>
      </c>
      <c r="L36" s="48"/>
      <c r="M36" s="10" t="str">
        <f t="shared" si="7"/>
        <v>BasSw</v>
      </c>
      <c r="N36" s="94" t="str">
        <f t="shared" si="8"/>
        <v>obj_004ed#0001</v>
      </c>
      <c r="O36" s="94" t="str">
        <f t="shared" si="9"/>
        <v>obj_00514#0001</v>
      </c>
      <c r="P36" s="146" t="str">
        <f>IFERROR(_xll.qlRateHelperQuoteName(N36,Trigger),"--")</f>
        <v>GBP1L6L18Y_LCHQuote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42261</v>
      </c>
      <c r="V36" s="99">
        <f>IFERROR(_xll.qlRateHelperPillarDate(N36,Trigger),"--")</f>
        <v>48836</v>
      </c>
      <c r="X36" s="4" t="str">
        <f t="shared" si="1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117</v>
      </c>
      <c r="B37" s="60" t="s">
        <v>61</v>
      </c>
      <c r="C37" s="61" t="s">
        <v>6</v>
      </c>
      <c r="D37" s="61" t="s">
        <v>159</v>
      </c>
      <c r="E37" s="61" t="s">
        <v>7</v>
      </c>
      <c r="F37" s="61" t="s">
        <v>160</v>
      </c>
      <c r="G37" s="61" t="str">
        <f t="shared" si="10"/>
        <v>GbpLibor1M</v>
      </c>
      <c r="H37" s="59" t="str">
        <f t="shared" si="11"/>
        <v>GBP1L6L15Y_LCHQuote</v>
      </c>
      <c r="I37" s="154">
        <v>0</v>
      </c>
      <c r="J37" s="64" t="str">
        <f>_xll.qlSwapRateHelper2(,$H37,0,$B37,Calendar,$D37,$E37,$F37,$G37,$I37,$C37,Discounting1,PillarDate,,Permanent,Trigger,ObjectOverwrite)</f>
        <v>obj_004e3#0001</v>
      </c>
      <c r="K37" s="64" t="str">
        <f>_xll.qlSwapRateHelper2(,$H37,0,$B37,Calendar,$D37,$E37,$F37,$G37,$I37,$C37,Discounting2,PillarDate,,Permanent,Trigger,ObjectOverwrite)</f>
        <v>obj_00533#0001</v>
      </c>
      <c r="L37" s="48"/>
      <c r="M37" s="10" t="str">
        <f t="shared" si="7"/>
        <v>BasSw</v>
      </c>
      <c r="N37" s="94" t="str">
        <f t="shared" si="8"/>
        <v>obj_0051b#0001</v>
      </c>
      <c r="O37" s="94" t="str">
        <f t="shared" si="9"/>
        <v>obj_00527#0001</v>
      </c>
      <c r="P37" s="146" t="str">
        <f>IFERROR(_xll.qlRateHelperQuoteName(N37,Trigger),"--")</f>
        <v>GBP1L6L19Y_LCHQuote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>
        <f>IFERROR(_xll.qlRateHelperEarliestDate(N37,Trigger),"--")</f>
        <v>42261</v>
      </c>
      <c r="V37" s="99">
        <f>IFERROR(_xll.qlRateHelperPillarDate(N37,Trigger),"--")</f>
        <v>49201</v>
      </c>
      <c r="X37" s="4" t="str">
        <f t="shared" si="1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117</v>
      </c>
      <c r="B38" s="60" t="s">
        <v>100</v>
      </c>
      <c r="C38" s="61" t="s">
        <v>6</v>
      </c>
      <c r="D38" s="61" t="s">
        <v>159</v>
      </c>
      <c r="E38" s="61" t="s">
        <v>7</v>
      </c>
      <c r="F38" s="61" t="s">
        <v>160</v>
      </c>
      <c r="G38" s="61" t="str">
        <f t="shared" si="10"/>
        <v>GbpLibor1M</v>
      </c>
      <c r="H38" s="59" t="str">
        <f t="shared" si="11"/>
        <v>GBP1L6L16Y_LCHQuote</v>
      </c>
      <c r="I38" s="154">
        <v>0</v>
      </c>
      <c r="J38" s="64" t="str">
        <f>_xll.qlSwapRateHelper2(,$H38,0,$B38,Calendar,$D38,$E38,$F38,$G38,$I38,$C38,Discounting1,PillarDate,,Permanent,Trigger,ObjectOverwrite)</f>
        <v>obj_00506#0001</v>
      </c>
      <c r="K38" s="64" t="str">
        <f>_xll.qlSwapRateHelper2(,$H38,0,$B38,Calendar,$D38,$E38,$F38,$G38,$I38,$C38,Discounting2,PillarDate,,Permanent,Trigger,ObjectOverwrite)</f>
        <v>obj_0051d#0001</v>
      </c>
      <c r="L38" s="48"/>
      <c r="M38" s="10" t="str">
        <f t="shared" si="7"/>
        <v>BasSw</v>
      </c>
      <c r="N38" s="94" t="str">
        <f t="shared" si="8"/>
        <v>obj_004df#0001</v>
      </c>
      <c r="O38" s="94" t="str">
        <f t="shared" si="9"/>
        <v>obj_0052f#0001</v>
      </c>
      <c r="P38" s="146" t="str">
        <f>IFERROR(_xll.qlRateHelperQuoteName(N38,Trigger),"--")</f>
        <v>GBP1L6L20Y_LCHQuote</v>
      </c>
      <c r="Q38" s="98">
        <f>IFERROR(_xll.qlRateHelperQuoteValue($N38,Trigger),"--")</f>
        <v>2.0005999999999999E-2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42261</v>
      </c>
      <c r="V38" s="99">
        <f>IFERROR(_xll.qlRateHelperPillarDate(N38,Trigger),"--")</f>
        <v>49566</v>
      </c>
      <c r="X38" s="4" t="str">
        <f t="shared" si="1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117</v>
      </c>
      <c r="B39" s="60" t="s">
        <v>101</v>
      </c>
      <c r="C39" s="61" t="s">
        <v>6</v>
      </c>
      <c r="D39" s="61" t="s">
        <v>159</v>
      </c>
      <c r="E39" s="61" t="s">
        <v>7</v>
      </c>
      <c r="F39" s="61" t="s">
        <v>160</v>
      </c>
      <c r="G39" s="61" t="str">
        <f t="shared" si="10"/>
        <v>GbpLibor1M</v>
      </c>
      <c r="H39" s="59" t="str">
        <f t="shared" si="11"/>
        <v>GBP1L6L17Y_LCHQuote</v>
      </c>
      <c r="I39" s="154">
        <v>0</v>
      </c>
      <c r="J39" s="64" t="str">
        <f>_xll.qlSwapRateHelper2(,$H39,0,$B39,Calendar,$D39,$E39,$F39,$G39,$I39,$C39,Discounting1,PillarDate,,Permanent,Trigger,ObjectOverwrite)</f>
        <v>obj_00524#0001</v>
      </c>
      <c r="K39" s="64" t="str">
        <f>_xll.qlSwapRateHelper2(,$H39,0,$B39,Calendar,$D39,$E39,$F39,$G39,$I39,$C39,Discounting2,PillarDate,,Permanent,Trigger,ObjectOverwrite)</f>
        <v>obj_00522#0001</v>
      </c>
      <c r="L39" s="48"/>
      <c r="M39" s="10" t="str">
        <f t="shared" si="7"/>
        <v>BasSw</v>
      </c>
      <c r="N39" s="94" t="str">
        <f t="shared" si="8"/>
        <v>obj_004f0#0001</v>
      </c>
      <c r="O39" s="94" t="str">
        <f t="shared" si="9"/>
        <v>obj_00530#0001</v>
      </c>
      <c r="P39" s="146" t="str">
        <f>IFERROR(_xll.qlRateHelperQuoteName(N39,Trigger),"--")</f>
        <v>GBP1L6L21Y_LCHQuote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42261</v>
      </c>
      <c r="V39" s="99">
        <f>IFERROR(_xll.qlRateHelperPillarDate(N39,Trigger),"--")</f>
        <v>49933</v>
      </c>
      <c r="X39" s="4" t="str">
        <f t="shared" si="1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117</v>
      </c>
      <c r="B40" s="60" t="s">
        <v>102</v>
      </c>
      <c r="C40" s="61" t="s">
        <v>6</v>
      </c>
      <c r="D40" s="61" t="s">
        <v>159</v>
      </c>
      <c r="E40" s="61" t="s">
        <v>7</v>
      </c>
      <c r="F40" s="61" t="s">
        <v>160</v>
      </c>
      <c r="G40" s="61" t="str">
        <f t="shared" si="10"/>
        <v>GbpLibor1M</v>
      </c>
      <c r="H40" s="59" t="str">
        <f t="shared" si="11"/>
        <v>GBP1L6L18Y_LCHQuote</v>
      </c>
      <c r="I40" s="154">
        <v>0</v>
      </c>
      <c r="J40" s="64" t="str">
        <f>_xll.qlSwapRateHelper2(,$H40,0,$B40,Calendar,$D40,$E40,$F40,$G40,$I40,$C40,Discounting1,PillarDate,,Permanent,Trigger,ObjectOverwrite)</f>
        <v>obj_004ed#0001</v>
      </c>
      <c r="K40" s="64" t="str">
        <f>_xll.qlSwapRateHelper2(,$H40,0,$B40,Calendar,$D40,$E40,$F40,$G40,$I40,$C40,Discounting2,PillarDate,,Permanent,Trigger,ObjectOverwrite)</f>
        <v>obj_00514#0001</v>
      </c>
      <c r="L40" s="48"/>
      <c r="M40" s="10" t="str">
        <f t="shared" si="7"/>
        <v>BasSw</v>
      </c>
      <c r="N40" s="94" t="str">
        <f t="shared" si="8"/>
        <v>obj_00504#0001</v>
      </c>
      <c r="O40" s="94" t="str">
        <f t="shared" si="9"/>
        <v>obj_004ef#0001</v>
      </c>
      <c r="P40" s="146" t="str">
        <f>IFERROR(_xll.qlRateHelperQuoteName(N40,Trigger),"--")</f>
        <v>GBP1L6L22Y_LCHQuote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>
        <f>IFERROR(_xll.qlRateHelperEarliestDate(N40,Trigger),"--")</f>
        <v>42261</v>
      </c>
      <c r="V40" s="99">
        <f>IFERROR(_xll.qlRateHelperPillarDate(N40,Trigger),"--")</f>
        <v>50297</v>
      </c>
      <c r="X40" s="4" t="str">
        <f t="shared" si="1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117</v>
      </c>
      <c r="B41" s="60" t="s">
        <v>103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10"/>
        <v>GbpLibor1M</v>
      </c>
      <c r="H41" s="59" t="str">
        <f t="shared" si="11"/>
        <v>GBP1L6L19Y_LCHQuote</v>
      </c>
      <c r="I41" s="154">
        <v>0</v>
      </c>
      <c r="J41" s="64" t="str">
        <f>_xll.qlSwapRateHelper2(,$H41,0,$B41,Calendar,$D41,$E41,$F41,$G41,$I41,$C41,Discounting1,PillarDate,,Permanent,Trigger,ObjectOverwrite)</f>
        <v>obj_0051b#0001</v>
      </c>
      <c r="K41" s="64" t="str">
        <f>_xll.qlSwapRateHelper2(,$H41,0,$B41,Calendar,$D41,$E41,$F41,$G41,$I41,$C41,Discounting2,PillarDate,,Permanent,Trigger,ObjectOverwrite)</f>
        <v>obj_00527#0001</v>
      </c>
      <c r="M41" s="10" t="str">
        <f t="shared" si="7"/>
        <v>BasSw</v>
      </c>
      <c r="N41" s="94" t="str">
        <f t="shared" si="8"/>
        <v>obj_004fe#0001</v>
      </c>
      <c r="O41" s="94" t="str">
        <f t="shared" si="9"/>
        <v>obj_0051c#0001</v>
      </c>
      <c r="P41" s="146" t="str">
        <f>IFERROR(_xll.qlRateHelperQuoteName(N41,Trigger),"--")</f>
        <v>GBP1L6L23Y_LCHQuote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42261</v>
      </c>
      <c r="V41" s="99">
        <f>IFERROR(_xll.qlRateHelperPillarDate(N41,Trigger),"--")</f>
        <v>50662</v>
      </c>
      <c r="X41" s="4" t="str">
        <f t="shared" si="1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117</v>
      </c>
      <c r="B42" s="60" t="s">
        <v>62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10"/>
        <v>GbpLibor1M</v>
      </c>
      <c r="H42" s="59" t="str">
        <f t="shared" si="11"/>
        <v>GBP1L6L20Y_LCHQuote</v>
      </c>
      <c r="I42" s="154">
        <v>0</v>
      </c>
      <c r="J42" s="64" t="str">
        <f>_xll.qlSwapRateHelper2(,$H42,0,$B42,Calendar,$D42,$E42,$F42,$G42,$I42,$C42,Discounting1,PillarDate,,Permanent,Trigger,ObjectOverwrite)</f>
        <v>obj_004df#0001</v>
      </c>
      <c r="K42" s="64" t="str">
        <f>_xll.qlSwapRateHelper2(,$H42,0,$B42,Calendar,$D42,$E42,$F42,$G42,$I42,$C42,Discounting2,PillarDate,,Permanent,Trigger,ObjectOverwrite)</f>
        <v>obj_0052f#0001</v>
      </c>
      <c r="M42" s="10" t="str">
        <f t="shared" si="7"/>
        <v>BasSw</v>
      </c>
      <c r="N42" s="94" t="str">
        <f t="shared" si="8"/>
        <v>obj_004f1#0001</v>
      </c>
      <c r="O42" s="94" t="str">
        <f t="shared" si="9"/>
        <v>obj_00516#0001</v>
      </c>
      <c r="P42" s="146" t="str">
        <f>IFERROR(_xll.qlRateHelperQuoteName(N42,Trigger),"--")</f>
        <v>GBP1L6L24Y_LCHQuote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42261</v>
      </c>
      <c r="V42" s="99">
        <f>IFERROR(_xll.qlRateHelperPillarDate(N42,Trigger),"--")</f>
        <v>51027</v>
      </c>
      <c r="X42" s="4" t="str">
        <f t="shared" si="1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117</v>
      </c>
      <c r="B43" s="60" t="s">
        <v>104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10"/>
        <v>GbpLibor1M</v>
      </c>
      <c r="H43" s="59" t="str">
        <f t="shared" si="11"/>
        <v>GBP1L6L21Y_LCHQuote</v>
      </c>
      <c r="I43" s="154">
        <v>0</v>
      </c>
      <c r="J43" s="64" t="str">
        <f>_xll.qlSwapRateHelper2(,$H43,0,$B43,Calendar,$D43,$E43,$F43,$G43,$I43,$C43,Discounting1,PillarDate,,Permanent,Trigger,ObjectOverwrite)</f>
        <v>obj_004f0#0001</v>
      </c>
      <c r="K43" s="64" t="str">
        <f>_xll.qlSwapRateHelper2(,$H43,0,$B43,Calendar,$D43,$E43,$F43,$G43,$I43,$C43,Discounting2,PillarDate,,Permanent,Trigger,ObjectOverwrite)</f>
        <v>obj_00530#0001</v>
      </c>
      <c r="M43" s="10" t="str">
        <f t="shared" si="7"/>
        <v>BasSw</v>
      </c>
      <c r="N43" s="94" t="str">
        <f t="shared" si="8"/>
        <v>obj_004ea#0001</v>
      </c>
      <c r="O43" s="94" t="str">
        <f t="shared" si="9"/>
        <v>obj_004e2#0001</v>
      </c>
      <c r="P43" s="146" t="str">
        <f>IFERROR(_xll.qlRateHelperQuoteName(N43,Trigger),"--")</f>
        <v>GBP1L6L25Y_LCHQuote</v>
      </c>
      <c r="Q43" s="98">
        <f>IFERROR(_xll.qlRateHelperQuoteValue($N43,Trigger),"--")</f>
        <v>2.018375E-2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42261</v>
      </c>
      <c r="V43" s="99">
        <f>IFERROR(_xll.qlRateHelperPillarDate(N43,Trigger),"--")</f>
        <v>51393</v>
      </c>
      <c r="X43" s="4" t="str">
        <f t="shared" si="1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117</v>
      </c>
      <c r="B44" s="60" t="s">
        <v>105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10"/>
        <v>GbpLibor1M</v>
      </c>
      <c r="H44" s="59" t="str">
        <f t="shared" si="11"/>
        <v>GBP1L6L22Y_LCHQuote</v>
      </c>
      <c r="I44" s="154">
        <v>0</v>
      </c>
      <c r="J44" s="64" t="str">
        <f>_xll.qlSwapRateHelper2(,$H44,0,$B44,Calendar,$D44,$E44,$F44,$G44,$I44,$C44,Discounting1,PillarDate,,Permanent,Trigger,ObjectOverwrite)</f>
        <v>obj_00504#0001</v>
      </c>
      <c r="K44" s="64" t="str">
        <f>_xll.qlSwapRateHelper2(,$H44,0,$B44,Calendar,$D44,$E44,$F44,$G44,$I44,$C44,Discounting2,PillarDate,,Permanent,Trigger,ObjectOverwrite)</f>
        <v>obj_004ef#0001</v>
      </c>
      <c r="M44" s="10" t="str">
        <f t="shared" si="7"/>
        <v>BasSw</v>
      </c>
      <c r="N44" s="94" t="str">
        <f t="shared" si="8"/>
        <v>obj_004fa#0001</v>
      </c>
      <c r="O44" s="94" t="str">
        <f t="shared" si="9"/>
        <v>obj_0051a#0001</v>
      </c>
      <c r="P44" s="146" t="str">
        <f>IFERROR(_xll.qlRateHelperQuoteName(N44,Trigger),"--")</f>
        <v>GBP1L6L26Y_LCHQuote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42261</v>
      </c>
      <c r="V44" s="99">
        <f>IFERROR(_xll.qlRateHelperPillarDate(N44,Trigger),"--")</f>
        <v>51760</v>
      </c>
      <c r="X44" s="4" t="str">
        <f t="shared" si="1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117</v>
      </c>
      <c r="B45" s="60" t="s">
        <v>106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10"/>
        <v>GbpLibor1M</v>
      </c>
      <c r="H45" s="59" t="str">
        <f t="shared" si="11"/>
        <v>GBP1L6L23Y_LCHQuote</v>
      </c>
      <c r="I45" s="154">
        <v>0</v>
      </c>
      <c r="J45" s="64" t="str">
        <f>_xll.qlSwapRateHelper2(,$H45,0,$B45,Calendar,$D45,$E45,$F45,$G45,$I45,$C45,Discounting1,PillarDate,,Permanent,Trigger,ObjectOverwrite)</f>
        <v>obj_004fe#0001</v>
      </c>
      <c r="K45" s="64" t="str">
        <f>_xll.qlSwapRateHelper2(,$H45,0,$B45,Calendar,$D45,$E45,$F45,$G45,$I45,$C45,Discounting2,PillarDate,,Permanent,Trigger,ObjectOverwrite)</f>
        <v>obj_0051c#0001</v>
      </c>
      <c r="M45" s="10" t="str">
        <f t="shared" si="7"/>
        <v>BasSw</v>
      </c>
      <c r="N45" s="94" t="str">
        <f t="shared" si="8"/>
        <v>obj_0053d#0001</v>
      </c>
      <c r="O45" s="94" t="str">
        <f t="shared" si="9"/>
        <v>obj_0050b#0001</v>
      </c>
      <c r="P45" s="146" t="str">
        <f>IFERROR(_xll.qlRateHelperQuoteName(N45,Trigger),"--")</f>
        <v>GBP1L6L27Y_LCHQuote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>
        <f>IFERROR(_xll.qlRateHelperEarliestDate(N45,Trigger),"--")</f>
        <v>42261</v>
      </c>
      <c r="V45" s="99">
        <f>IFERROR(_xll.qlRateHelperPillarDate(N45,Trigger),"--")</f>
        <v>52124</v>
      </c>
      <c r="X45" s="4" t="str">
        <f t="shared" si="1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117</v>
      </c>
      <c r="B46" s="60" t="s">
        <v>107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10"/>
        <v>GbpLibor1M</v>
      </c>
      <c r="H46" s="59" t="str">
        <f t="shared" si="11"/>
        <v>GBP1L6L24Y_LCHQuote</v>
      </c>
      <c r="I46" s="154">
        <v>0</v>
      </c>
      <c r="J46" s="64" t="str">
        <f>_xll.qlSwapRateHelper2(,$H46,0,$B46,Calendar,$D46,$E46,$F46,$G46,$I46,$C46,Discounting1,PillarDate,,Permanent,Trigger,ObjectOverwrite)</f>
        <v>obj_004f1#0001</v>
      </c>
      <c r="K46" s="64" t="str">
        <f>_xll.qlSwapRateHelper2(,$H46,0,$B46,Calendar,$D46,$E46,$F46,$G46,$I46,$C46,Discounting2,PillarDate,,Permanent,Trigger,ObjectOverwrite)</f>
        <v>obj_00516#0001</v>
      </c>
      <c r="M46" s="10" t="str">
        <f t="shared" si="7"/>
        <v>BasSw</v>
      </c>
      <c r="N46" s="94" t="str">
        <f t="shared" si="8"/>
        <v>obj_004e6#0001</v>
      </c>
      <c r="O46" s="94" t="str">
        <f t="shared" si="9"/>
        <v>obj_00511#0001</v>
      </c>
      <c r="P46" s="146" t="str">
        <f>IFERROR(_xll.qlRateHelperQuoteName(N46,Trigger),"--")</f>
        <v>GBP1L6L28Y_LCHQuote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42261</v>
      </c>
      <c r="V46" s="99">
        <f>IFERROR(_xll.qlRateHelperPillarDate(N46,Trigger),"--")</f>
        <v>52488</v>
      </c>
      <c r="X46" s="4" t="str">
        <f t="shared" si="1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117</v>
      </c>
      <c r="B47" s="60" t="s">
        <v>63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10"/>
        <v>GbpLibor1M</v>
      </c>
      <c r="H47" s="59" t="str">
        <f t="shared" si="11"/>
        <v>GBP1L6L25Y_LCHQuote</v>
      </c>
      <c r="I47" s="154">
        <v>0</v>
      </c>
      <c r="J47" s="64" t="str">
        <f>_xll.qlSwapRateHelper2(,$H47,0,$B47,Calendar,$D47,$E47,$F47,$G47,$I47,$C47,Discounting1,PillarDate,,Permanent,Trigger,ObjectOverwrite)</f>
        <v>obj_004ea#0001</v>
      </c>
      <c r="K47" s="64" t="str">
        <f>_xll.qlSwapRateHelper2(,$H47,0,$B47,Calendar,$D47,$E47,$F47,$G47,$I47,$C47,Discounting2,PillarDate,,Permanent,Trigger,ObjectOverwrite)</f>
        <v>obj_004e2#0001</v>
      </c>
      <c r="M47" s="10" t="str">
        <f t="shared" si="7"/>
        <v>BasSw</v>
      </c>
      <c r="N47" s="94" t="str">
        <f t="shared" si="8"/>
        <v>obj_004f3#0001</v>
      </c>
      <c r="O47" s="94" t="str">
        <f t="shared" si="9"/>
        <v>obj_00517#0001</v>
      </c>
      <c r="P47" s="146" t="str">
        <f>IFERROR(_xll.qlRateHelperQuoteName(N47,Trigger),"--")</f>
        <v>GBP1L6L29Y_LCHQuote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42261</v>
      </c>
      <c r="V47" s="99">
        <f>IFERROR(_xll.qlRateHelperPillarDate(N47,Trigger),"--")</f>
        <v>52854</v>
      </c>
      <c r="X47" s="4" t="str">
        <f t="shared" si="1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117</v>
      </c>
      <c r="B48" s="60" t="s">
        <v>108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10"/>
        <v>GbpLibor1M</v>
      </c>
      <c r="H48" s="59" t="str">
        <f t="shared" si="11"/>
        <v>GBP1L6L26Y_LCHQuote</v>
      </c>
      <c r="I48" s="154">
        <v>0</v>
      </c>
      <c r="J48" s="64" t="str">
        <f>_xll.qlSwapRateHelper2(,$H48,0,$B48,Calendar,$D48,$E48,$F48,$G48,$I48,$C48,Discounting1,PillarDate,,Permanent,Trigger,ObjectOverwrite)</f>
        <v>obj_004fa#0001</v>
      </c>
      <c r="K48" s="64" t="str">
        <f>_xll.qlSwapRateHelper2(,$H48,0,$B48,Calendar,$D48,$E48,$F48,$G48,$I48,$C48,Discounting2,PillarDate,,Permanent,Trigger,ObjectOverwrite)</f>
        <v>obj_0051a#0001</v>
      </c>
      <c r="M48" s="10" t="str">
        <f t="shared" si="7"/>
        <v>BasSw</v>
      </c>
      <c r="N48" s="94" t="str">
        <f t="shared" si="8"/>
        <v>obj_004fd#0001</v>
      </c>
      <c r="O48" s="94" t="str">
        <f t="shared" si="9"/>
        <v>obj_00539#0001</v>
      </c>
      <c r="P48" s="146" t="str">
        <f>IFERROR(_xll.qlRateHelperQuoteName(N48,Trigger),"--")</f>
        <v>GBP1L6L30Y_LCHQuote</v>
      </c>
      <c r="Q48" s="98">
        <f>IFERROR(_xll.qlRateHelperQuoteValue($N48,Trigger),"--")</f>
        <v>2.0239E-2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42261</v>
      </c>
      <c r="V48" s="99">
        <f>IFERROR(_xll.qlRateHelperPillarDate(N48,Trigger),"--")</f>
        <v>53219</v>
      </c>
      <c r="X48" s="4" t="str">
        <f t="shared" si="1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117</v>
      </c>
      <c r="B49" s="60" t="s">
        <v>64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10"/>
        <v>GbpLibor1M</v>
      </c>
      <c r="H49" s="59" t="str">
        <f t="shared" si="11"/>
        <v>GBP1L6L27Y_LCHQuote</v>
      </c>
      <c r="I49" s="154">
        <v>0</v>
      </c>
      <c r="J49" s="64" t="str">
        <f>_xll.qlSwapRateHelper2(,$H49,0,$B49,Calendar,$D49,$E49,$F49,$G49,$I49,$C49,Discounting1,PillarDate,,Permanent,Trigger,ObjectOverwrite)</f>
        <v>obj_0053d#0001</v>
      </c>
      <c r="K49" s="64" t="str">
        <f>_xll.qlSwapRateHelper2(,$H49,0,$B49,Calendar,$D49,$E49,$F49,$G49,$I49,$C49,Discounting2,PillarDate,,Permanent,Trigger,ObjectOverwrite)</f>
        <v>obj_0050b#0001</v>
      </c>
      <c r="M49" s="10" t="str">
        <f t="shared" si="7"/>
        <v>BasSw</v>
      </c>
      <c r="N49" s="94" t="str">
        <f t="shared" si="8"/>
        <v>obj_0051f#0001</v>
      </c>
      <c r="O49" s="94" t="str">
        <f t="shared" si="9"/>
        <v>obj_00529#0001</v>
      </c>
      <c r="P49" s="146" t="str">
        <f>IFERROR(_xll.qlRateHelperQuoteName(N49,Trigger),"--")</f>
        <v>GBP1L6L35Y_LCHQuote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42261</v>
      </c>
      <c r="V49" s="99">
        <f>IFERROR(_xll.qlRateHelperPillarDate(N49,Trigger),"--")</f>
        <v>55045</v>
      </c>
      <c r="X49" s="4" t="str">
        <f t="shared" si="1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117</v>
      </c>
      <c r="B50" s="60" t="s">
        <v>109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10"/>
        <v>GbpLibor1M</v>
      </c>
      <c r="H50" s="59" t="str">
        <f t="shared" si="11"/>
        <v>GBP1L6L28Y_LCHQuote</v>
      </c>
      <c r="I50" s="154">
        <v>0</v>
      </c>
      <c r="J50" s="64" t="str">
        <f>_xll.qlSwapRateHelper2(,$H50,0,$B50,Calendar,$D50,$E50,$F50,$G50,$I50,$C50,Discounting1,PillarDate,,Permanent,Trigger,ObjectOverwrite)</f>
        <v>obj_004e6#0001</v>
      </c>
      <c r="K50" s="64" t="str">
        <f>_xll.qlSwapRateHelper2(,$H50,0,$B50,Calendar,$D50,$E50,$F50,$G50,$I50,$C50,Discounting2,PillarDate,,Permanent,Trigger,ObjectOverwrite)</f>
        <v>obj_00511#0001</v>
      </c>
      <c r="M50" s="10" t="str">
        <f t="shared" si="7"/>
        <v>BasSw</v>
      </c>
      <c r="N50" s="94" t="str">
        <f t="shared" si="8"/>
        <v>obj_0050a#0001</v>
      </c>
      <c r="O50" s="94" t="str">
        <f t="shared" si="9"/>
        <v>obj_0050c#0001</v>
      </c>
      <c r="P50" s="146" t="str">
        <f>IFERROR(_xll.qlRateHelperQuoteName(N50,Trigger),"--")</f>
        <v>GBP1L6L40Y_LCHQuote</v>
      </c>
      <c r="Q50" s="98">
        <f>IFERROR(_xll.qlRateHelperQuoteValue($N50,Trigger),"--")</f>
        <v>1.9938000000000001E-2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42261</v>
      </c>
      <c r="V50" s="99">
        <f>IFERROR(_xll.qlRateHelperPillarDate(N50,Trigger),"--")</f>
        <v>56871</v>
      </c>
      <c r="X50" s="4" t="str">
        <f t="shared" si="1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117</v>
      </c>
      <c r="B51" s="60" t="s">
        <v>110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10"/>
        <v>GbpLibor1M</v>
      </c>
      <c r="H51" s="59" t="str">
        <f t="shared" si="11"/>
        <v>GBP1L6L29Y_LCHQuote</v>
      </c>
      <c r="I51" s="154">
        <v>0</v>
      </c>
      <c r="J51" s="64" t="str">
        <f>_xll.qlSwapRateHelper2(,$H51,0,$B51,Calendar,$D51,$E51,$F51,$G51,$I51,$C51,Discounting1,PillarDate,,Permanent,Trigger,ObjectOverwrite)</f>
        <v>obj_004f3#0001</v>
      </c>
      <c r="K51" s="64" t="str">
        <f>_xll.qlSwapRateHelper2(,$H51,0,$B51,Calendar,$D51,$E51,$F51,$G51,$I51,$C51,Discounting2,PillarDate,,Permanent,Trigger,ObjectOverwrite)</f>
        <v>obj_00517#0001</v>
      </c>
      <c r="M51" s="10" t="str">
        <f t="shared" si="7"/>
        <v>BasSw</v>
      </c>
      <c r="N51" s="94" t="str">
        <f t="shared" si="8"/>
        <v>obj_004ec#0001</v>
      </c>
      <c r="O51" s="94" t="str">
        <f t="shared" si="9"/>
        <v>obj_00535#0001</v>
      </c>
      <c r="P51" s="146" t="str">
        <f>IFERROR(_xll.qlRateHelperQuoteName(N51,Trigger),"--")</f>
        <v>GBP1L6L50Y_LCHQuote</v>
      </c>
      <c r="Q51" s="98">
        <f>IFERROR(_xll.qlRateHelperQuoteValue($N51,Trigger),"--")</f>
        <v>1.963575E-2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42261</v>
      </c>
      <c r="V51" s="99">
        <f>IFERROR(_xll.qlRateHelperPillarDate(N51,Trigger),"--")</f>
        <v>60524</v>
      </c>
      <c r="X51" s="4" t="str">
        <f t="shared" si="1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117</v>
      </c>
      <c r="B52" s="60" t="s">
        <v>65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10"/>
        <v>GbpLibor1M</v>
      </c>
      <c r="H52" s="59" t="str">
        <f t="shared" si="11"/>
        <v>GBP1L6L30Y_LCHQuote</v>
      </c>
      <c r="I52" s="154">
        <v>0</v>
      </c>
      <c r="J52" s="64" t="str">
        <f>_xll.qlSwapRateHelper2(,$H52,0,$B52,Calendar,$D52,$E52,$F52,$G52,$I52,$C52,Discounting1,PillarDate,,Permanent,Trigger,ObjectOverwrite)</f>
        <v>obj_004fd#0001</v>
      </c>
      <c r="K52" s="64" t="str">
        <f>_xll.qlSwapRateHelper2(,$H52,0,$B52,Calendar,$D52,$E52,$F52,$G52,$I52,$C52,Discounting2,PillarDate,,Permanent,Trigger,ObjectOverwrite)</f>
        <v>obj_00539#0001</v>
      </c>
      <c r="M52" s="11" t="str">
        <f t="shared" si="7"/>
        <v>BasSw</v>
      </c>
      <c r="N52" s="95" t="str">
        <f t="shared" si="8"/>
        <v>obj_00532#0001</v>
      </c>
      <c r="O52" s="95" t="str">
        <f t="shared" si="9"/>
        <v>obj_0050f#0001</v>
      </c>
      <c r="P52" s="147" t="str">
        <f>IFERROR(_xll.qlRateHelperQuoteName(N52,Trigger),"--")</f>
        <v>GBP1L6L60Y_LCHQuote</v>
      </c>
      <c r="Q52" s="101">
        <f>IFERROR(_xll.qlRateHelperQuoteValue($N52,Trigger),"--")</f>
        <v>1.9588000000000001E-2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42261</v>
      </c>
      <c r="V52" s="102">
        <f>IFERROR(_xll.qlRateHelperPillarDate(N52,Trigger),"--")</f>
        <v>64178</v>
      </c>
      <c r="X52" s="6" t="str">
        <f t="shared" si="12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117</v>
      </c>
      <c r="B53" s="60" t="s">
        <v>66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10"/>
        <v>GbpLibor1M</v>
      </c>
      <c r="H53" s="59" t="str">
        <f t="shared" si="11"/>
        <v>GBP1L6L35Y_LCHQuote</v>
      </c>
      <c r="I53" s="154">
        <v>0</v>
      </c>
      <c r="J53" s="64" t="str">
        <f>_xll.qlSwapRateHelper2(,$H53,0,$B53,Calendar,$D53,$E53,$F53,$G53,$I53,$C53,Discounting1,PillarDate,,Permanent,Trigger,ObjectOverwrite)</f>
        <v>obj_0051f#0001</v>
      </c>
      <c r="K53" s="64" t="str">
        <f>_xll.qlSwapRateHelper2(,$H53,0,$B53,Calendar,$D53,$E53,$F53,$G53,$I53,$C53,Discounting2,PillarDate,,Permanent,Trigger,ObjectOverwrite)</f>
        <v>obj_00529#0001</v>
      </c>
      <c r="M53" s="160"/>
      <c r="AH53" s="169"/>
      <c r="AI53" s="170"/>
    </row>
    <row r="54" spans="1:38" ht="11.25" customHeight="1" x14ac:dyDescent="0.2">
      <c r="A54" s="59" t="s">
        <v>117</v>
      </c>
      <c r="B54" s="60" t="s">
        <v>67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10"/>
        <v>GbpLibor1M</v>
      </c>
      <c r="H54" s="59" t="str">
        <f t="shared" si="11"/>
        <v>GBP1L6L40Y_LCHQuote</v>
      </c>
      <c r="I54" s="154">
        <v>0</v>
      </c>
      <c r="J54" s="64" t="str">
        <f>_xll.qlSwapRateHelper2(,$H54,0,$B54,Calendar,$D54,$E54,$F54,$G54,$I54,$C54,Discounting1,PillarDate,,Permanent,Trigger,ObjectOverwrite)</f>
        <v>obj_0050a#0001</v>
      </c>
      <c r="K54" s="64" t="str">
        <f>_xll.qlSwapRateHelper2(,$H54,0,$B54,Calendar,$D54,$E54,$F54,$G54,$I54,$C54,Discounting2,PillarDate,,Permanent,Trigger,ObjectOverwrite)</f>
        <v>obj_0050c#0001</v>
      </c>
      <c r="AH54" s="169"/>
      <c r="AI54" s="170"/>
    </row>
    <row r="55" spans="1:38" ht="11.25" customHeight="1" x14ac:dyDescent="0.2">
      <c r="A55" s="59" t="s">
        <v>117</v>
      </c>
      <c r="B55" s="60" t="s">
        <v>68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10"/>
        <v>GbpLibor1M</v>
      </c>
      <c r="H55" s="59" t="str">
        <f t="shared" si="11"/>
        <v>GBP1L6L50Y_LCHQuote</v>
      </c>
      <c r="I55" s="154">
        <v>0</v>
      </c>
      <c r="J55" s="64" t="str">
        <f>_xll.qlSwapRateHelper2(,$H55,0,$B55,Calendar,$D55,$E55,$F55,$G55,$I55,$C55,Discounting1,PillarDate,,Permanent,Trigger,ObjectOverwrite)</f>
        <v>obj_004ec#0001</v>
      </c>
      <c r="K55" s="64" t="str">
        <f>_xll.qlSwapRateHelper2(,$H55,0,$B55,Calendar,$D55,$E55,$F55,$G55,$I55,$C55,Discounting2,PillarDate,,Permanent,Trigger,ObjectOverwrite)</f>
        <v>obj_00535#0001</v>
      </c>
      <c r="AH55" s="169"/>
      <c r="AI55" s="170"/>
    </row>
    <row r="56" spans="1:38" ht="11.25" customHeight="1" x14ac:dyDescent="0.2">
      <c r="A56" s="1" t="s">
        <v>117</v>
      </c>
      <c r="B56" s="8" t="s">
        <v>111</v>
      </c>
      <c r="C56" s="7" t="s">
        <v>6</v>
      </c>
      <c r="D56" s="7" t="s">
        <v>159</v>
      </c>
      <c r="E56" s="7" t="s">
        <v>7</v>
      </c>
      <c r="F56" s="7" t="s">
        <v>160</v>
      </c>
      <c r="G56" s="7" t="str">
        <f t="shared" si="10"/>
        <v>GbpLibor1M</v>
      </c>
      <c r="H56" s="1" t="str">
        <f t="shared" si="11"/>
        <v>GBP1L6L60Y_LCHQuote</v>
      </c>
      <c r="I56" s="155">
        <v>0</v>
      </c>
      <c r="J56" s="3" t="str">
        <f>_xll.qlSwapRateHelper2(,$H56,0,$B56,Calendar,$D56,$E56,$F56,$G56,$I56,$C56,Discounting1,PillarDate,,Permanent,Trigger,ObjectOverwrite)</f>
        <v>obj_00532#0001</v>
      </c>
      <c r="K56" s="3" t="str">
        <f>_xll.qlSwapRateHelper2(,$H56,0,$B56,Calendar,$D56,$E56,$F56,$G56,$I56,$C56,Discounting2,PillarDate,,Permanent,Trigger,ObjectOverwrite)</f>
        <v>obj_0050f#0001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27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GBP1Y</v>
      </c>
      <c r="Y1" s="66"/>
      <c r="Z1" s="66"/>
      <c r="AA1" s="66"/>
      <c r="AB1" s="69"/>
      <c r="AC1" s="69"/>
      <c r="AD1" s="66"/>
      <c r="AE1" s="66"/>
      <c r="AF1" s="73" t="s">
        <v>131</v>
      </c>
      <c r="AG1" s="73" t="s">
        <v>140</v>
      </c>
      <c r="AN1" s="46" t="s">
        <v>120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137</v>
      </c>
      <c r="K2" s="65" t="s">
        <v>139</v>
      </c>
      <c r="M2" s="73" t="s">
        <v>9</v>
      </c>
      <c r="N2" s="73" t="s">
        <v>137</v>
      </c>
      <c r="O2" s="73" t="s">
        <v>138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137</v>
      </c>
      <c r="Z2" s="73" t="s">
        <v>138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3">_xll.qlPiecewiseYieldCurveData(yieldcurve1_1Y,Trigger)</f>
        <v>1.0488451629629556E-2</v>
      </c>
      <c r="AG2" s="76">
        <f t="array" ref="AG2:AG53">_xll.qlPiecewiseYieldCurveData(yieldcurve2_1Y,Trigger)</f>
        <v>1</v>
      </c>
      <c r="AJ2" s="46" t="s">
        <v>141</v>
      </c>
      <c r="AL2" s="46" t="s">
        <v>142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27</v>
      </c>
      <c r="C3" s="124"/>
      <c r="D3" s="124"/>
      <c r="E3" s="124"/>
      <c r="F3" s="124"/>
      <c r="G3" s="7" t="str">
        <f>PROPER(Currency)&amp;FamilyName&amp;B3</f>
        <v>GbpLibor1Y</v>
      </c>
      <c r="H3" s="121" t="str">
        <f>IF(LCHQuoteOverwrite,Currency&amp;SUBSTITUTE($B3,"1Y","12M")&amp;"D"&amp;LCHQuoteSuffix,Currency&amp;$B3&amp;"D"&amp;QuoteSuffix)</f>
        <v>GBP12MD_LCHQuote</v>
      </c>
      <c r="I3" s="124"/>
      <c r="J3" s="3" t="str">
        <f>_xll.qlDepositRateHelper(,H3,G3,Permanent,Trigger,ObjectOverwrite)</f>
        <v>obj_005dd#0001</v>
      </c>
      <c r="K3" s="3" t="str">
        <f>J3</f>
        <v>obj_005dd#0001</v>
      </c>
      <c r="L3" s="49"/>
      <c r="M3" s="11" t="str">
        <f>A3</f>
        <v>Dp</v>
      </c>
      <c r="N3" s="95" t="str">
        <f>IF(ISBLANK(J3),"--",J3)</f>
        <v>obj_005dd#0001</v>
      </c>
      <c r="O3" s="95" t="str">
        <f>IF(ISBLANK(K3),"--",K3)</f>
        <v>obj_005dd#0001</v>
      </c>
      <c r="P3" s="147" t="str">
        <f>IFERROR(_xll.qlRateHelperQuoteName(N3,Trigger),"--")</f>
        <v>GBP12MD_LCHQuote</v>
      </c>
      <c r="Q3" s="101">
        <f>IFERROR(_xll.qlRateHelperQuoteValue($N3,Trigger),"--")</f>
        <v>1.0543800000000001E-2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42261</v>
      </c>
      <c r="V3" s="102">
        <f>IFERROR(_xll.qlRateHelperPillarDate(N3,Trigger),"--")</f>
        <v>42627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obj_005dd</v>
      </c>
      <c r="Z3" s="4" t="str">
        <f t="array" ref="Z3:Z53">_xll.qlRateHelperSelection(_xll.ohFilter(RateHelpers2,IncludeFlag),_xll.ohFilter(Priority,IncludeFlag),$AO$3,$AO$4,$AO$5,$AO$6,_xll.ohFilter(MinDistance,IncludeFlag),Trigger)</f>
        <v>obj_005dd</v>
      </c>
      <c r="AA3" s="4" t="str">
        <f>IFERROR(_xll.qlRateHelperQuoteName(Y3,Trigger),"")</f>
        <v>GBP12MD_LCHQuote</v>
      </c>
      <c r="AB3" s="70">
        <f>IFERROR(_xll.qlRateHelperRate(Y3,Trigger),"")</f>
        <v>1.0543800000000001E-2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42261</v>
      </c>
      <c r="AE3" s="5">
        <f>IFERROR(_xll.qlRateHelperPillarDate(Y3,Trigger),"")</f>
        <v>42627</v>
      </c>
      <c r="AF3" s="70">
        <v>1.0488451629629556E-2</v>
      </c>
      <c r="AG3" s="77">
        <v>0.98953792512106775</v>
      </c>
      <c r="AH3" s="169">
        <f t="array" ref="AH3:AH53">_xll.ohFilter([1]REP00100!$C$2:$C$2000,([1]REP00100!$A$2:$A$2000="GBP_LIBOR_12M_EOD"))</f>
        <v>42627</v>
      </c>
      <c r="AI3" s="170">
        <f t="array" ref="AI3:AI53">_xll.ohFilter([1]REP00100!$E$2:$E$2000,([1]REP00100!$A$2:$A$2000="GBP_LIBOR_12M_EOD"))</f>
        <v>1.04884516296296E-2</v>
      </c>
      <c r="AJ3" s="172">
        <f>AF3-AI3</f>
        <v>-4.3368086899420177E-17</v>
      </c>
      <c r="AK3" s="80">
        <f t="array" ref="AK3:AK53">_xll.ohFilter([1]REP00101!$F$2:$F$2000,([1]REP00101!$A$2:$A$2000="GBP_LIBOR_12M_EOD"))</f>
        <v>0.98953792512106797</v>
      </c>
      <c r="AL3" s="161">
        <f>AG3-AK3</f>
        <v>0</v>
      </c>
      <c r="AM3" s="161"/>
      <c r="AN3" s="107" t="s">
        <v>85</v>
      </c>
      <c r="AO3" s="108">
        <v>0</v>
      </c>
    </row>
    <row r="4" spans="1:41" ht="11.25" customHeight="1" x14ac:dyDescent="0.2">
      <c r="B4" s="46"/>
      <c r="C4" s="46" t="s">
        <v>115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obj_005dc#0001</v>
      </c>
      <c r="O4" s="131" t="str">
        <f t="shared" ref="O4" si="3">IF(ISBLANK(K6),"--",K6)</f>
        <v>obj_005dc#0001</v>
      </c>
      <c r="P4" s="145" t="str">
        <f>IFERROR(_xll.qlRateHelperQuoteName(N4,Trigger),"--")</f>
        <v>GBP1x13F_LCHQuote</v>
      </c>
      <c r="Q4" s="133">
        <f>IFERROR(_xll.qlRateHelperQuoteValue($N4,Trigger),"--")</f>
        <v>1.06E-2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42291</v>
      </c>
      <c r="V4" s="134">
        <f>IFERROR(_xll.qlRateHelperPillarDate(N4,Trigger),"--")</f>
        <v>42657</v>
      </c>
      <c r="X4" s="4" t="str">
        <f t="shared" si="0"/>
        <v>FRA</v>
      </c>
      <c r="Y4" s="4" t="str">
        <v>obj_005dc</v>
      </c>
      <c r="Z4" s="4" t="str">
        <v>obj_005dc</v>
      </c>
      <c r="AA4" s="4" t="str">
        <f>IFERROR(_xll.qlRateHelperQuoteName(Y4,Trigger),"")</f>
        <v>GBP1x13F_LCHQuote</v>
      </c>
      <c r="AB4" s="70">
        <f>IFERROR(_xll.qlRateHelperRate(Y4,Trigger),"")</f>
        <v>1.06E-2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42291</v>
      </c>
      <c r="AE4" s="5">
        <f>IFERROR(_xll.qlRateHelperPillarDate(Y4,Trigger),"")</f>
        <v>42657</v>
      </c>
      <c r="AF4" s="70">
        <v>1.0539849195272262E-2</v>
      </c>
      <c r="AG4" s="77">
        <v>0.98863458341552157</v>
      </c>
      <c r="AH4" s="169">
        <v>42657</v>
      </c>
      <c r="AI4" s="170">
        <v>1.0539849195276599E-2</v>
      </c>
      <c r="AJ4" s="172">
        <f t="shared" ref="AJ4:AJ53" si="4">AF4-AI4</f>
        <v>-4.3368086899420177E-15</v>
      </c>
      <c r="AK4" s="80">
        <v>0.98863011681311896</v>
      </c>
      <c r="AL4" s="161">
        <f t="shared" ref="AL4:AL53" si="5">AG4-AK4</f>
        <v>4.4666024026085438E-6</v>
      </c>
      <c r="AM4" s="161"/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137</v>
      </c>
      <c r="K5" s="65" t="s">
        <v>139</v>
      </c>
      <c r="L5" s="48"/>
      <c r="M5" s="10" t="str">
        <f t="shared" ref="M5:M15" si="6">A7</f>
        <v>FRA</v>
      </c>
      <c r="N5" s="94" t="str">
        <f t="shared" ref="N5:N15" si="7">IF(ISBLANK(J7),"--",J7)</f>
        <v>obj_005d8#0001</v>
      </c>
      <c r="O5" s="94" t="str">
        <f t="shared" ref="O5:O15" si="8">IF(ISBLANK(K7),"--",K7)</f>
        <v>obj_005d8#0001</v>
      </c>
      <c r="P5" s="146" t="str">
        <f>IFERROR(_xll.qlRateHelperQuoteName(N5,Trigger),"--")</f>
        <v>GBP2x14F_LCHQuote</v>
      </c>
      <c r="Q5" s="98">
        <f>IFERROR(_xll.qlRateHelperQuoteValue($N5,Trigger),"--")</f>
        <v>1.085E-2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42324</v>
      </c>
      <c r="V5" s="99">
        <f>IFERROR(_xll.qlRateHelperPillarDate(N5,Trigger),"--")</f>
        <v>42688</v>
      </c>
      <c r="X5" s="4" t="str">
        <f t="shared" si="0"/>
        <v>FRA</v>
      </c>
      <c r="Y5" s="4" t="str">
        <v>obj_005d8</v>
      </c>
      <c r="Z5" s="4" t="str">
        <v>obj_005d8</v>
      </c>
      <c r="AA5" s="4" t="str">
        <f>IFERROR(_xll.qlRateHelperQuoteName(Y5,Trigger),"")</f>
        <v>GBP2x14F_LCHQuote</v>
      </c>
      <c r="AB5" s="70">
        <f>IFERROR(_xll.qlRateHelperRate(Y5,Trigger),"")</f>
        <v>1.085E-2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42324</v>
      </c>
      <c r="AE5" s="5">
        <f>IFERROR(_xll.qlRateHelperPillarDate(Y5,Trigger),"")</f>
        <v>42688</v>
      </c>
      <c r="AF5" s="70">
        <v>1.0733898340521672E-2</v>
      </c>
      <c r="AG5" s="77">
        <v>0.98753107720006117</v>
      </c>
      <c r="AH5" s="169">
        <v>42688</v>
      </c>
      <c r="AI5" s="170">
        <v>1.07338983405218E-2</v>
      </c>
      <c r="AJ5" s="172">
        <f t="shared" si="4"/>
        <v>-1.2836953722228372E-16</v>
      </c>
      <c r="AK5" s="80">
        <v>0.98752220329728302</v>
      </c>
      <c r="AL5" s="161">
        <f t="shared" si="5"/>
        <v>8.8739027781503665E-6</v>
      </c>
      <c r="AM5" s="161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GbpLibor1Y</v>
      </c>
      <c r="H6" s="118" t="str">
        <f t="shared" ref="H6:H17" si="11">IF(LCHQuoteOverwrite,Currency&amp;B6&amp;C6&amp;LCHQuoteSuffix,Currency&amp;B6&amp;C6&amp;QuoteSuffix)</f>
        <v>GBP1x13F_LCHQuote</v>
      </c>
      <c r="I6" s="129"/>
      <c r="J6" s="58" t="str">
        <f>_xll.qlFraRateHelper(,H6,B6&amp;"M",G6,PillarDate,,Permanent,Trigger,ObjectOverwrite)</f>
        <v>obj_005dc#0001</v>
      </c>
      <c r="K6" s="58" t="str">
        <f>J6</f>
        <v>obj_005dc#0001</v>
      </c>
      <c r="L6" s="48"/>
      <c r="M6" s="10" t="str">
        <f t="shared" si="6"/>
        <v>FRA</v>
      </c>
      <c r="N6" s="94" t="str">
        <f t="shared" si="7"/>
        <v>obj_005d3#0001</v>
      </c>
      <c r="O6" s="94" t="str">
        <f t="shared" si="8"/>
        <v>obj_005d3#0001</v>
      </c>
      <c r="P6" s="146" t="str">
        <f>IFERROR(_xll.qlRateHelperQuoteName(N6,Trigger),"--")</f>
        <v>GBP3x15F_LCHQuote</v>
      </c>
      <c r="Q6" s="98">
        <f>IFERROR(_xll.qlRateHelperQuoteValue($N6,Trigger),"--")</f>
        <v>1.11E-2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42352</v>
      </c>
      <c r="V6" s="99">
        <f>IFERROR(_xll.qlRateHelperPillarDate(N6,Trigger),"--")</f>
        <v>42718</v>
      </c>
      <c r="X6" s="4" t="str">
        <f t="shared" si="0"/>
        <v>FRA</v>
      </c>
      <c r="Y6" s="4" t="str">
        <v>obj_005d3</v>
      </c>
      <c r="Z6" s="4" t="str">
        <v>obj_005d3</v>
      </c>
      <c r="AA6" s="4" t="str">
        <f>IFERROR(_xll.qlRateHelperQuoteName(Y6,Trigger),"")</f>
        <v>GBP3x15F_LCHQuote</v>
      </c>
      <c r="AB6" s="70">
        <f>IFERROR(_xll.qlRateHelperRate(Y6,Trigger),"")</f>
        <v>1.11E-2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42352</v>
      </c>
      <c r="AE6" s="5">
        <f>IFERROR(_xll.qlRateHelperPillarDate(Y6,Trigger),"")</f>
        <v>42718</v>
      </c>
      <c r="AF6" s="70">
        <v>1.0929116570842924E-2</v>
      </c>
      <c r="AG6" s="77">
        <v>0.98642211394162715</v>
      </c>
      <c r="AH6" s="169">
        <v>42718</v>
      </c>
      <c r="AI6" s="170">
        <v>1.09291165708426E-2</v>
      </c>
      <c r="AJ6" s="172">
        <f t="shared" si="4"/>
        <v>3.2439329000766293E-16</v>
      </c>
      <c r="AK6" s="80">
        <v>0.98640934552299397</v>
      </c>
      <c r="AL6" s="161">
        <f t="shared" si="5"/>
        <v>1.2768418633180012E-5</v>
      </c>
      <c r="AM6" s="161"/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GbpLibor1Y</v>
      </c>
      <c r="H7" s="119" t="str">
        <f t="shared" si="11"/>
        <v>GBP2x14F_LCHQuote</v>
      </c>
      <c r="I7" s="123"/>
      <c r="J7" s="64" t="str">
        <f>_xll.qlFraRateHelper(,H7,B7&amp;"M",G7,PillarDate,,Permanent,Trigger,ObjectOverwrite)</f>
        <v>obj_005d8#0001</v>
      </c>
      <c r="K7" s="64" t="str">
        <f t="shared" ref="K7:K17" si="12">J7</f>
        <v>obj_005d8#0001</v>
      </c>
      <c r="L7" s="48"/>
      <c r="M7" s="10" t="str">
        <f t="shared" si="6"/>
        <v>FRA</v>
      </c>
      <c r="N7" s="94" t="str">
        <f t="shared" si="7"/>
        <v>obj_005d5#0001</v>
      </c>
      <c r="O7" s="94" t="str">
        <f t="shared" si="8"/>
        <v>obj_005d5#0001</v>
      </c>
      <c r="P7" s="146" t="str">
        <f>IFERROR(_xll.qlRateHelperQuoteName(N7,Trigger),"--")</f>
        <v>GBP4x16F_LCHQuote</v>
      </c>
      <c r="Q7" s="98">
        <f>IFERROR(_xll.qlRateHelperQuoteValue($N7,Trigger),"--")</f>
        <v>1.145E-2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42383</v>
      </c>
      <c r="V7" s="99">
        <f>IFERROR(_xll.qlRateHelperPillarDate(N7,Trigger),"--")</f>
        <v>42751</v>
      </c>
      <c r="X7" s="4" t="str">
        <f t="shared" si="0"/>
        <v>FRA</v>
      </c>
      <c r="Y7" s="4" t="str">
        <v>obj_005d5</v>
      </c>
      <c r="Z7" s="4" t="str">
        <v>obj_005d5</v>
      </c>
      <c r="AA7" s="4" t="str">
        <f>IFERROR(_xll.qlRateHelperQuoteName(Y7,Trigger),"")</f>
        <v>GBP4x16F_LCHQuote</v>
      </c>
      <c r="AB7" s="70">
        <f>IFERROR(_xll.qlRateHelperRate(Y7,Trigger),"")</f>
        <v>1.145E-2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42383</v>
      </c>
      <c r="AE7" s="5">
        <f>IFERROR(_xll.qlRateHelperPillarDate(Y7,Trigger),"")</f>
        <v>42751</v>
      </c>
      <c r="AF7" s="70">
        <v>1.1161337837051026E-2</v>
      </c>
      <c r="AG7" s="77">
        <v>0.98514418112504087</v>
      </c>
      <c r="AH7" s="169">
        <v>42751</v>
      </c>
      <c r="AI7" s="170">
        <v>1.1161337837049701E-2</v>
      </c>
      <c r="AJ7" s="172">
        <f t="shared" si="4"/>
        <v>1.3253287356462806E-15</v>
      </c>
      <c r="AK7" s="80">
        <v>0.98512798345526598</v>
      </c>
      <c r="AL7" s="161">
        <f t="shared" si="5"/>
        <v>1.6197669774897783E-5</v>
      </c>
      <c r="AM7" s="161"/>
    </row>
    <row r="8" spans="1:41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GbpLibor1Y</v>
      </c>
      <c r="H8" s="119" t="str">
        <f t="shared" si="11"/>
        <v>GBP3x15F_LCHQuote</v>
      </c>
      <c r="I8" s="123"/>
      <c r="J8" s="64" t="str">
        <f>_xll.qlFraRateHelper(,H8,B8&amp;"M",G8,PillarDate,,Permanent,Trigger,ObjectOverwrite)</f>
        <v>obj_005d3#0001</v>
      </c>
      <c r="K8" s="64" t="str">
        <f t="shared" si="12"/>
        <v>obj_005d3#0001</v>
      </c>
      <c r="L8" s="48"/>
      <c r="M8" s="10" t="str">
        <f t="shared" si="6"/>
        <v>FRA</v>
      </c>
      <c r="N8" s="94" t="str">
        <f t="shared" si="7"/>
        <v>obj_005d6#0001</v>
      </c>
      <c r="O8" s="94" t="str">
        <f t="shared" si="8"/>
        <v>obj_005d6#0001</v>
      </c>
      <c r="P8" s="146" t="str">
        <f>IFERROR(_xll.qlRateHelperQuoteName(N8,Trigger),"--")</f>
        <v>GBP5x17F_LCHQuote</v>
      </c>
      <c r="Q8" s="98">
        <f>IFERROR(_xll.qlRateHelperQuoteValue($N8,Trigger),"--")</f>
        <v>1.1849999999999999E-2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42415</v>
      </c>
      <c r="V8" s="99">
        <f>IFERROR(_xll.qlRateHelperPillarDate(N8,Trigger),"--")</f>
        <v>42780</v>
      </c>
      <c r="X8" s="4" t="str">
        <f t="shared" si="0"/>
        <v>FRA</v>
      </c>
      <c r="Y8" s="4" t="str">
        <v>obj_005d6</v>
      </c>
      <c r="Z8" s="4" t="str">
        <v>obj_005d6</v>
      </c>
      <c r="AA8" s="4" t="str">
        <f>IFERROR(_xll.qlRateHelperQuoteName(Y8,Trigger),"")</f>
        <v>GBP5x17F_LCHQuote</v>
      </c>
      <c r="AB8" s="70">
        <f>IFERROR(_xll.qlRateHelperRate(Y8,Trigger),"")</f>
        <v>1.1849999999999999E-2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42415</v>
      </c>
      <c r="AE8" s="5">
        <f>IFERROR(_xll.qlRateHelperPillarDate(Y8,Trigger),"")</f>
        <v>42780</v>
      </c>
      <c r="AF8" s="70">
        <v>1.1394468422753497E-2</v>
      </c>
      <c r="AG8" s="77">
        <v>0.98395024508431939</v>
      </c>
      <c r="AH8" s="169">
        <v>42780</v>
      </c>
      <c r="AI8" s="170">
        <v>1.1394468422805599E-2</v>
      </c>
      <c r="AJ8" s="172">
        <f t="shared" si="4"/>
        <v>-5.2102419600963401E-14</v>
      </c>
      <c r="AK8" s="80">
        <v>0.98393141367249604</v>
      </c>
      <c r="AL8" s="161">
        <f t="shared" si="5"/>
        <v>1.883141182335013E-5</v>
      </c>
      <c r="AM8" s="161"/>
    </row>
    <row r="9" spans="1:41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GbpLibor1Y</v>
      </c>
      <c r="H9" s="119" t="str">
        <f t="shared" si="11"/>
        <v>GBP4x16F_LCHQuote</v>
      </c>
      <c r="I9" s="123"/>
      <c r="J9" s="64" t="str">
        <f>_xll.qlFraRateHelper(,H9,B9&amp;"M",G9,PillarDate,,Permanent,Trigger,ObjectOverwrite)</f>
        <v>obj_005d5#0001</v>
      </c>
      <c r="K9" s="64" t="str">
        <f t="shared" si="12"/>
        <v>obj_005d5#0001</v>
      </c>
      <c r="L9" s="48"/>
      <c r="M9" s="10" t="str">
        <f t="shared" si="6"/>
        <v>FRA</v>
      </c>
      <c r="N9" s="94" t="str">
        <f t="shared" si="7"/>
        <v>obj_005d1#0001</v>
      </c>
      <c r="O9" s="94" t="str">
        <f t="shared" si="8"/>
        <v>obj_005d1#0001</v>
      </c>
      <c r="P9" s="146" t="str">
        <f>IFERROR(_xll.qlRateHelperQuoteName(N9,Trigger),"--")</f>
        <v>GBP6x18F_LCHQuote</v>
      </c>
      <c r="Q9" s="98">
        <f>IFERROR(_xll.qlRateHelperQuoteValue($N9,Trigger),"--")</f>
        <v>1.205E-2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42443</v>
      </c>
      <c r="V9" s="99">
        <f>IFERROR(_xll.qlRateHelperPillarDate(N9,Trigger),"--")</f>
        <v>42808</v>
      </c>
      <c r="X9" s="4" t="str">
        <f t="shared" si="0"/>
        <v>FRA</v>
      </c>
      <c r="Y9" s="4" t="str">
        <v>obj_005d1</v>
      </c>
      <c r="Z9" s="4" t="str">
        <v>obj_005d1</v>
      </c>
      <c r="AA9" s="4" t="str">
        <f>IFERROR(_xll.qlRateHelperQuoteName(Y9,Trigger),"")</f>
        <v>GBP6x18F_LCHQuote</v>
      </c>
      <c r="AB9" s="70">
        <f>IFERROR(_xll.qlRateHelperRate(Y9,Trigger),"")</f>
        <v>1.205E-2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42443</v>
      </c>
      <c r="AE9" s="5">
        <f>IFERROR(_xll.qlRateHelperPillarDate(Y9,Trigger),"")</f>
        <v>42808</v>
      </c>
      <c r="AF9" s="70">
        <v>1.1482376076373309E-2</v>
      </c>
      <c r="AG9" s="77">
        <v>0.98295979117247123</v>
      </c>
      <c r="AH9" s="169">
        <v>42808</v>
      </c>
      <c r="AI9" s="170">
        <v>1.1482376076334899E-2</v>
      </c>
      <c r="AJ9" s="172">
        <f t="shared" si="4"/>
        <v>3.8410247205078463E-14</v>
      </c>
      <c r="AK9" s="80">
        <v>0.98293937436431</v>
      </c>
      <c r="AL9" s="161">
        <f t="shared" si="5"/>
        <v>2.0416808161227706E-5</v>
      </c>
      <c r="AM9" s="161"/>
    </row>
    <row r="10" spans="1:41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GbpLibor1Y</v>
      </c>
      <c r="H10" s="119" t="str">
        <f t="shared" si="11"/>
        <v>GBP5x17F_LCHQuote</v>
      </c>
      <c r="I10" s="123"/>
      <c r="J10" s="64" t="str">
        <f>_xll.qlFraRateHelper(,H10,B10&amp;"M",G10,PillarDate,,Permanent,Trigger,ObjectOverwrite)</f>
        <v>obj_005d6#0001</v>
      </c>
      <c r="K10" s="64" t="str">
        <f t="shared" si="12"/>
        <v>obj_005d6#0001</v>
      </c>
      <c r="L10" s="48"/>
      <c r="M10" s="10" t="str">
        <f t="shared" si="6"/>
        <v>FRA</v>
      </c>
      <c r="N10" s="94" t="str">
        <f t="shared" si="7"/>
        <v>obj_005d9#0001</v>
      </c>
      <c r="O10" s="94" t="str">
        <f t="shared" si="8"/>
        <v>obj_005d9#0001</v>
      </c>
      <c r="P10" s="146" t="str">
        <f>IFERROR(_xll.qlRateHelperQuoteName(N10,Trigger),"--")</f>
        <v>GBP7x19F_LCHQuote</v>
      </c>
      <c r="Q10" s="98" t="str">
        <f>IFERROR(_xll.qlRateHelperQuoteValue($N10,Trigger),"--")</f>
        <v>--</v>
      </c>
      <c r="R10" s="97" t="b">
        <v>0</v>
      </c>
      <c r="S10" s="94">
        <v>10</v>
      </c>
      <c r="T10" s="94">
        <v>1</v>
      </c>
      <c r="U10" s="99">
        <f>IFERROR(_xll.qlRateHelperEarliestDate(N10,Trigger),"--")</f>
        <v>42474</v>
      </c>
      <c r="V10" s="99">
        <f>IFERROR(_xll.qlRateHelperPillarDate(N10,Trigger),"--")</f>
        <v>42843</v>
      </c>
      <c r="X10" s="4" t="str">
        <f t="shared" si="0"/>
        <v>FRA</v>
      </c>
      <c r="Y10" s="4" t="str">
        <v>obj_005d2</v>
      </c>
      <c r="Z10" s="4" t="str">
        <v>obj_005d2</v>
      </c>
      <c r="AA10" s="4" t="str">
        <f>IFERROR(_xll.qlRateHelperQuoteName(Y10,Trigger),"")</f>
        <v>GBP9x21F_LCHQuote</v>
      </c>
      <c r="AB10" s="70">
        <f>IFERROR(_xll.qlRateHelperRate(Y10,Trigger),"")</f>
        <v>1.3299999999999999E-2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42535</v>
      </c>
      <c r="AE10" s="5">
        <f>IFERROR(_xll.qlRateHelperPillarDate(Y10,Trigger),"")</f>
        <v>42900</v>
      </c>
      <c r="AF10" s="70">
        <v>1.2044345436381405E-2</v>
      </c>
      <c r="AG10" s="77">
        <v>0.97915277759783415</v>
      </c>
      <c r="AH10" s="169">
        <v>42900</v>
      </c>
      <c r="AI10" s="170">
        <v>1.2044345434834401E-2</v>
      </c>
      <c r="AJ10" s="172">
        <f t="shared" si="4"/>
        <v>1.5470038444709289E-12</v>
      </c>
      <c r="AK10" s="80">
        <v>0.97913489825191802</v>
      </c>
      <c r="AL10" s="161">
        <f t="shared" si="5"/>
        <v>1.7879345916127498E-5</v>
      </c>
      <c r="AM10" s="161"/>
    </row>
    <row r="11" spans="1:41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GbpLibor1Y</v>
      </c>
      <c r="H11" s="119" t="str">
        <f t="shared" si="11"/>
        <v>GBP6x18F_LCHQuote</v>
      </c>
      <c r="I11" s="123"/>
      <c r="J11" s="64" t="str">
        <f>_xll.qlFraRateHelper(,H11,B11&amp;"M",G11,PillarDate,,Permanent,Trigger,ObjectOverwrite)</f>
        <v>obj_005d1#0001</v>
      </c>
      <c r="K11" s="64" t="str">
        <f t="shared" si="12"/>
        <v>obj_005d1#0001</v>
      </c>
      <c r="L11" s="48"/>
      <c r="M11" s="10" t="str">
        <f t="shared" si="6"/>
        <v>FRA</v>
      </c>
      <c r="N11" s="94" t="str">
        <f t="shared" si="7"/>
        <v>obj_005d4#0001</v>
      </c>
      <c r="O11" s="94" t="str">
        <f t="shared" si="8"/>
        <v>obj_005d4#0001</v>
      </c>
      <c r="P11" s="146" t="str">
        <f>IFERROR(_xll.qlRateHelperQuoteName(N11,Trigger),"--")</f>
        <v>GBP8x20F_LCHQuote</v>
      </c>
      <c r="Q11" s="98" t="str">
        <f>IFERROR(_xll.qlRateHelperQuoteValue($N11,Trigger),"--")</f>
        <v>--</v>
      </c>
      <c r="R11" s="97" t="b">
        <v>0</v>
      </c>
      <c r="S11" s="94">
        <v>10</v>
      </c>
      <c r="T11" s="94">
        <v>1</v>
      </c>
      <c r="U11" s="99">
        <f>IFERROR(_xll.qlRateHelperEarliestDate(N11,Trigger),"--")</f>
        <v>42506</v>
      </c>
      <c r="V11" s="99">
        <f>IFERROR(_xll.qlRateHelperPillarDate(N11,Trigger),"--")</f>
        <v>42870</v>
      </c>
      <c r="X11" s="4" t="str">
        <f t="shared" si="0"/>
        <v>BasSw</v>
      </c>
      <c r="Y11" s="4" t="str">
        <v>obj_004b1</v>
      </c>
      <c r="Z11" s="4" t="str">
        <v>obj_00492</v>
      </c>
      <c r="AA11" s="4" t="str">
        <f>IFERROR(_xll.qlRateHelperQuoteName(Y11,Trigger),"")</f>
        <v>GBP6L12L2Y_LCHQuote</v>
      </c>
      <c r="AB11" s="70">
        <f>IFERROR(_xll.qlRateHelperRate(Y11,Trigger),"")</f>
        <v>1.2340749999999999E-2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42261</v>
      </c>
      <c r="AE11" s="5">
        <f>IFERROR(_xll.qlRateHelperPillarDate(Y11,Trigger),"")</f>
        <v>42992</v>
      </c>
      <c r="AF11" s="70">
        <v>1.2296941418189537E-2</v>
      </c>
      <c r="AG11" s="77">
        <v>0.97567321133526785</v>
      </c>
      <c r="AH11" s="169">
        <v>42992</v>
      </c>
      <c r="AI11" s="170">
        <v>1.22969414182532E-2</v>
      </c>
      <c r="AJ11" s="172">
        <f t="shared" si="4"/>
        <v>-6.3662616844872844E-14</v>
      </c>
      <c r="AK11" s="80">
        <v>0.97567321133513996</v>
      </c>
      <c r="AL11" s="161">
        <f t="shared" si="5"/>
        <v>1.2789769243681803E-13</v>
      </c>
      <c r="AM11" s="161"/>
    </row>
    <row r="12" spans="1:41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GbpLibor1Y</v>
      </c>
      <c r="H12" s="119" t="str">
        <f t="shared" si="11"/>
        <v>GBP7x19F_LCHQuote</v>
      </c>
      <c r="I12" s="123"/>
      <c r="J12" s="64" t="str">
        <f>_xll.qlFraRateHelper(,H12,B12&amp;"M",G12,PillarDate,,Permanent,Trigger,ObjectOverwrite)</f>
        <v>obj_005d9#0001</v>
      </c>
      <c r="K12" s="64" t="str">
        <f t="shared" si="12"/>
        <v>obj_005d9#0001</v>
      </c>
      <c r="L12" s="48" t="s">
        <v>35</v>
      </c>
      <c r="M12" s="10" t="str">
        <f t="shared" si="6"/>
        <v>FRA</v>
      </c>
      <c r="N12" s="94" t="str">
        <f t="shared" si="7"/>
        <v>obj_005d2#0001</v>
      </c>
      <c r="O12" s="94" t="str">
        <f t="shared" si="8"/>
        <v>obj_005d2#0001</v>
      </c>
      <c r="P12" s="146" t="str">
        <f>IFERROR(_xll.qlRateHelperQuoteName(N12,Trigger),"--")</f>
        <v>GBP9x21F_LCHQuote</v>
      </c>
      <c r="Q12" s="98">
        <f>IFERROR(_xll.qlRateHelperQuoteValue($N12,Trigger),"--")</f>
        <v>1.3299999999999999E-2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42535</v>
      </c>
      <c r="V12" s="99">
        <f>IFERROR(_xll.qlRateHelperPillarDate(N12,Trigger),"--")</f>
        <v>42900</v>
      </c>
      <c r="X12" s="4" t="str">
        <f t="shared" si="0"/>
        <v>BasSw</v>
      </c>
      <c r="Y12" s="4" t="str">
        <v>obj_004d5</v>
      </c>
      <c r="Z12" s="4" t="str">
        <v>obj_0049c</v>
      </c>
      <c r="AA12" s="4" t="str">
        <f>IFERROR(_xll.qlRateHelperQuoteName(Y12,Trigger),"")</f>
        <v>GBP6L12L3Y_LCHQuote</v>
      </c>
      <c r="AB12" s="70">
        <f>IFERROR(_xll.qlRateHelperRate(Y12,Trigger),"")</f>
        <v>1.405025E-2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42261</v>
      </c>
      <c r="AE12" s="5">
        <f>IFERROR(_xll.qlRateHelperPillarDate(Y12,Trigger),"")</f>
        <v>43357</v>
      </c>
      <c r="AF12" s="70">
        <v>1.400790086877924E-2</v>
      </c>
      <c r="AG12" s="77">
        <v>0.95881058386839146</v>
      </c>
      <c r="AH12" s="169">
        <v>43357</v>
      </c>
      <c r="AI12" s="170">
        <v>1.4007900868813299E-2</v>
      </c>
      <c r="AJ12" s="172">
        <f t="shared" si="4"/>
        <v>-3.405956072732863E-14</v>
      </c>
      <c r="AK12" s="80">
        <v>0.95881058386846196</v>
      </c>
      <c r="AL12" s="161">
        <f t="shared" si="5"/>
        <v>-7.049916206369744E-14</v>
      </c>
      <c r="AM12" s="161"/>
    </row>
    <row r="13" spans="1:41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GbpLibor1Y</v>
      </c>
      <c r="H13" s="119" t="str">
        <f t="shared" si="11"/>
        <v>GBP8x20F_LCHQuote</v>
      </c>
      <c r="I13" s="123"/>
      <c r="J13" s="64" t="str">
        <f>_xll.qlFraRateHelper(,H13,B13&amp;"M",G13,PillarDate,,Permanent,Trigger,ObjectOverwrite)</f>
        <v>obj_005d4#0001</v>
      </c>
      <c r="K13" s="64" t="str">
        <f t="shared" si="12"/>
        <v>obj_005d4#0001</v>
      </c>
      <c r="L13" s="48"/>
      <c r="M13" s="10" t="str">
        <f t="shared" si="6"/>
        <v>FRA</v>
      </c>
      <c r="N13" s="94" t="str">
        <f t="shared" si="7"/>
        <v>obj_005da#0001</v>
      </c>
      <c r="O13" s="94" t="str">
        <f t="shared" si="8"/>
        <v>obj_005da#0001</v>
      </c>
      <c r="P13" s="146" t="str">
        <f>IFERROR(_xll.qlRateHelperQuoteName(N13,Trigger),"--")</f>
        <v>GBP10x22F_LCHQuote</v>
      </c>
      <c r="Q13" s="98" t="str">
        <f>IFERROR(_xll.qlRateHelperQuoteValue($N13,Trigger),"--")</f>
        <v>--</v>
      </c>
      <c r="R13" s="97" t="b">
        <v>0</v>
      </c>
      <c r="S13" s="94">
        <v>10</v>
      </c>
      <c r="T13" s="94">
        <v>1</v>
      </c>
      <c r="U13" s="99">
        <f>IFERROR(_xll.qlRateHelperEarliestDate(N13,Trigger),"--")</f>
        <v>42565</v>
      </c>
      <c r="V13" s="99">
        <f>IFERROR(_xll.qlRateHelperPillarDate(N13,Trigger),"--")</f>
        <v>42930</v>
      </c>
      <c r="X13" s="4" t="str">
        <f t="shared" si="0"/>
        <v>BasSw</v>
      </c>
      <c r="Y13" s="4" t="str">
        <v>obj_00497</v>
      </c>
      <c r="Z13" s="4" t="str">
        <v>obj_004bf</v>
      </c>
      <c r="AA13" s="4" t="str">
        <f>IFERROR(_xll.qlRateHelperQuoteName(Y13,Trigger),"")</f>
        <v>GBP6L12L4Y_LCHQuote</v>
      </c>
      <c r="AB13" s="70">
        <f>IFERROR(_xll.qlRateHelperRate(Y13,Trigger),"")</f>
        <v>1.556975E-2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42261</v>
      </c>
      <c r="AE13" s="5">
        <f>IFERROR(_xll.qlRateHelperPillarDate(Y13,Trigger),"")</f>
        <v>43724</v>
      </c>
      <c r="AF13" s="70">
        <v>1.5536268542491696E-2</v>
      </c>
      <c r="AG13" s="77">
        <v>0.93962754434176476</v>
      </c>
      <c r="AH13" s="169">
        <v>43724</v>
      </c>
      <c r="AI13" s="170">
        <v>1.55362685425112E-2</v>
      </c>
      <c r="AJ13" s="172">
        <f t="shared" si="4"/>
        <v>-1.9503496040407242E-14</v>
      </c>
      <c r="AK13" s="80">
        <v>0.93962754434169005</v>
      </c>
      <c r="AL13" s="161">
        <f t="shared" si="5"/>
        <v>7.4718009557273035E-14</v>
      </c>
      <c r="AM13" s="161"/>
    </row>
    <row r="14" spans="1:41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GbpLibor1Y</v>
      </c>
      <c r="H14" s="119" t="str">
        <f t="shared" si="11"/>
        <v>GBP9x21F_LCHQuote</v>
      </c>
      <c r="I14" s="123"/>
      <c r="J14" s="64" t="str">
        <f>_xll.qlFraRateHelper(,H14,B14&amp;"M",G14,PillarDate,,Permanent,Trigger,ObjectOverwrite)</f>
        <v>obj_005d2#0001</v>
      </c>
      <c r="K14" s="64" t="str">
        <f t="shared" si="12"/>
        <v>obj_005d2#0001</v>
      </c>
      <c r="L14" s="48"/>
      <c r="M14" s="10" t="str">
        <f t="shared" si="6"/>
        <v>FRA</v>
      </c>
      <c r="N14" s="94" t="str">
        <f t="shared" si="7"/>
        <v>obj_0053e#0001</v>
      </c>
      <c r="O14" s="94" t="str">
        <f t="shared" si="8"/>
        <v>obj_0053e#0001</v>
      </c>
      <c r="P14" s="146" t="str">
        <f>IFERROR(_xll.qlRateHelperQuoteName(N14,Trigger),"--")</f>
        <v>GBP11x23F_LCHQuote</v>
      </c>
      <c r="Q14" s="98" t="str">
        <f>IFERROR(_xll.qlRateHelperQuoteValue($N14,Trigger),"--")</f>
        <v>--</v>
      </c>
      <c r="R14" s="97" t="b">
        <v>0</v>
      </c>
      <c r="S14" s="94">
        <v>10</v>
      </c>
      <c r="T14" s="94">
        <v>1</v>
      </c>
      <c r="U14" s="99">
        <f>IFERROR(_xll.qlRateHelperEarliestDate(N14,Trigger),"--")</f>
        <v>42597</v>
      </c>
      <c r="V14" s="99">
        <f>IFERROR(_xll.qlRateHelperPillarDate(N14,Trigger),"--")</f>
        <v>42961</v>
      </c>
      <c r="X14" s="4" t="str">
        <f t="shared" si="0"/>
        <v>BasSw</v>
      </c>
      <c r="Y14" s="4" t="str">
        <v>obj_004be</v>
      </c>
      <c r="Z14" s="4" t="str">
        <v>obj_00496</v>
      </c>
      <c r="AA14" s="4" t="str">
        <f>IFERROR(_xll.qlRateHelperQuoteName(Y14,Trigger),"")</f>
        <v>GBP6L12L5Y_LCHQuote</v>
      </c>
      <c r="AB14" s="70">
        <f>IFERROR(_xll.qlRateHelperRate(Y14,Trigger),"")</f>
        <v>1.6854999999999998E-2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42261</v>
      </c>
      <c r="AE14" s="5">
        <f>IFERROR(_xll.qlRateHelperPillarDate(Y14,Trigger),"")</f>
        <v>44088</v>
      </c>
      <c r="AF14" s="70">
        <v>1.6836434266097704E-2</v>
      </c>
      <c r="AG14" s="77">
        <v>0.91918388867008061</v>
      </c>
      <c r="AH14" s="169">
        <v>44088</v>
      </c>
      <c r="AI14" s="170">
        <v>1.68364342661107E-2</v>
      </c>
      <c r="AJ14" s="172">
        <f t="shared" si="4"/>
        <v>-1.2996548282018239E-14</v>
      </c>
      <c r="AK14" s="80">
        <v>0.91918389530273503</v>
      </c>
      <c r="AL14" s="161">
        <f t="shared" si="5"/>
        <v>-6.6326544256867237E-9</v>
      </c>
      <c r="AM14" s="161"/>
    </row>
    <row r="15" spans="1:41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GbpLibor1Y</v>
      </c>
      <c r="H15" s="119" t="str">
        <f t="shared" si="11"/>
        <v>GBP10x22F_LCHQuote</v>
      </c>
      <c r="I15" s="123"/>
      <c r="J15" s="64" t="str">
        <f>_xll.qlFraRateHelper(,H15,B15&amp;"M",G15,PillarDate,,Permanent,Trigger,ObjectOverwrite)</f>
        <v>obj_005da#0001</v>
      </c>
      <c r="K15" s="64" t="str">
        <f t="shared" si="12"/>
        <v>obj_005da#0001</v>
      </c>
      <c r="L15" s="48"/>
      <c r="M15" s="10" t="str">
        <f t="shared" si="6"/>
        <v>FRA</v>
      </c>
      <c r="N15" s="94" t="str">
        <f t="shared" si="7"/>
        <v>obj_005d7#0001</v>
      </c>
      <c r="O15" s="94" t="str">
        <f t="shared" si="8"/>
        <v>obj_005d7#0001</v>
      </c>
      <c r="P15" s="146" t="str">
        <f>IFERROR(_xll.qlRateHelperQuoteName(N15,Trigger),"--")</f>
        <v>GBP12x24F_LCHQuote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42627</v>
      </c>
      <c r="V15" s="99">
        <f>IFERROR(_xll.qlRateHelperPillarDate(N15,Trigger),"--")</f>
        <v>42992</v>
      </c>
      <c r="X15" s="4" t="str">
        <f t="shared" si="0"/>
        <v>BasSw</v>
      </c>
      <c r="Y15" s="4" t="str">
        <v>obj_004ad</v>
      </c>
      <c r="Z15" s="4" t="str">
        <v>obj_004b6</v>
      </c>
      <c r="AA15" s="4" t="str">
        <f>IFERROR(_xll.qlRateHelperQuoteName(Y15,Trigger),"")</f>
        <v>GBP6L12L6Y_LCHQuote</v>
      </c>
      <c r="AB15" s="70">
        <f>IFERROR(_xll.qlRateHelperRate(Y15,Trigger),"")</f>
        <v>1.7899249999999998E-2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42261</v>
      </c>
      <c r="AE15" s="5">
        <f>IFERROR(_xll.qlRateHelperPillarDate(Y15,Trigger),"")</f>
        <v>44453</v>
      </c>
      <c r="AF15" s="70">
        <v>1.7899292871385371E-2</v>
      </c>
      <c r="AG15" s="77">
        <v>0.89808833646004416</v>
      </c>
      <c r="AH15" s="169">
        <v>44453</v>
      </c>
      <c r="AI15" s="170">
        <v>1.7899292871094E-2</v>
      </c>
      <c r="AJ15" s="172">
        <f t="shared" si="4"/>
        <v>2.9137109391896843E-13</v>
      </c>
      <c r="AK15" s="80">
        <v>0.89808834294044604</v>
      </c>
      <c r="AL15" s="161">
        <f t="shared" si="5"/>
        <v>-6.4804018817810061E-9</v>
      </c>
      <c r="AM15" s="161"/>
    </row>
    <row r="16" spans="1:41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GbpLibor1Y</v>
      </c>
      <c r="H16" s="119" t="str">
        <f t="shared" ref="H16" si="14">IF(LCHQuoteOverwrite,Currency&amp;B16&amp;C16&amp;LCHQuoteSuffix,Currency&amp;B16&amp;C16&amp;QuoteSuffix)</f>
        <v>GBP11x23F_LCHQuote</v>
      </c>
      <c r="I16" s="123"/>
      <c r="J16" s="64" t="str">
        <f>_xll.qlFraRateHelper(,H16,B16&amp;"M",G16,PillarDate,,Permanent,Trigger,ObjectOverwrite)</f>
        <v>obj_0053e#0001</v>
      </c>
      <c r="K16" s="64" t="str">
        <f t="shared" ref="K16" si="15">J16</f>
        <v>obj_0053e#0001</v>
      </c>
      <c r="L16" s="48"/>
      <c r="M16" s="68" t="str">
        <f>A20</f>
        <v>BasSw</v>
      </c>
      <c r="N16" s="131" t="str">
        <f>IF(ISBLANK(J20),"--",J20)</f>
        <v>obj_004c5#0001</v>
      </c>
      <c r="O16" s="131" t="str">
        <f>IF(ISBLANK(K20),"--",K20)</f>
        <v>obj_004b7#0001</v>
      </c>
      <c r="P16" s="145" t="str">
        <f>IFERROR(_xll.qlRateHelperQuoteName(N16,Trigger),"--")</f>
        <v>GBP6L12L6M_LCHQuote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42261</v>
      </c>
      <c r="V16" s="134">
        <f>IFERROR(_xll.qlRateHelperPillarDate(N16,Trigger),"--")</f>
        <v>42443</v>
      </c>
      <c r="X16" s="4" t="str">
        <f t="shared" si="0"/>
        <v>BasSw</v>
      </c>
      <c r="Y16" s="4" t="str">
        <v>obj_004d0</v>
      </c>
      <c r="Z16" s="4" t="str">
        <v>obj_004b2</v>
      </c>
      <c r="AA16" s="4" t="str">
        <f>IFERROR(_xll.qlRateHelperQuoteName(Y16,Trigger),"")</f>
        <v>GBP6L12L7Y_LCHQuote</v>
      </c>
      <c r="AB16" s="70">
        <f>IFERROR(_xll.qlRateHelperRate(Y16,Trigger),"")</f>
        <v>1.8765250000000001E-2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42261</v>
      </c>
      <c r="AE16" s="5">
        <f>IFERROR(_xll.qlRateHelperPillarDate(Y16,Trigger),"")</f>
        <v>44818</v>
      </c>
      <c r="AF16" s="70">
        <v>1.8785446630497884E-2</v>
      </c>
      <c r="AG16" s="77">
        <v>0.8766979676985881</v>
      </c>
      <c r="AH16" s="169">
        <v>44818</v>
      </c>
      <c r="AI16" s="170">
        <v>1.8785446630245901E-2</v>
      </c>
      <c r="AJ16" s="172">
        <f t="shared" si="4"/>
        <v>2.5198246267343904E-13</v>
      </c>
      <c r="AK16" s="80">
        <v>0.87669797402466798</v>
      </c>
      <c r="AL16" s="161">
        <f t="shared" si="5"/>
        <v>-6.3260798821573871E-9</v>
      </c>
      <c r="AM16" s="161"/>
    </row>
    <row r="17" spans="1:39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GbpLibor1Y</v>
      </c>
      <c r="H17" s="120" t="str">
        <f t="shared" si="11"/>
        <v>GBP12x24F_LCHQuote</v>
      </c>
      <c r="I17" s="124"/>
      <c r="J17" s="3" t="str">
        <f>_xll.qlFraRateHelper(,H17,B17&amp;"M",G17,PillarDate,,Permanent,Trigger,ObjectOverwrite)</f>
        <v>obj_005d7#0001</v>
      </c>
      <c r="K17" s="3" t="str">
        <f t="shared" si="12"/>
        <v>obj_005d7#0001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obj_00491#0001</v>
      </c>
      <c r="O17" s="94" t="str">
        <f t="shared" si="17"/>
        <v>obj_0049f#0001</v>
      </c>
      <c r="P17" s="146" t="str">
        <f>IFERROR(_xll.qlRateHelperQuoteName(N17,Trigger),"--")</f>
        <v>GBP6L12L1Y_LCHQuote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42261</v>
      </c>
      <c r="V17" s="99">
        <f>IFERROR(_xll.qlRateHelperPillarDate(N17,Trigger),"--")</f>
        <v>42627</v>
      </c>
      <c r="X17" s="4" t="str">
        <f t="shared" ref="X17:X53" si="18">IFERROR(INDEX($M$3:$M$53,MATCH(AA17,$P$3:$P$53,0),1),"")</f>
        <v>BasSw</v>
      </c>
      <c r="Y17" s="4" t="str">
        <v>obj_004b9</v>
      </c>
      <c r="Z17" s="4" t="str">
        <v>obj_004da</v>
      </c>
      <c r="AA17" s="4" t="str">
        <f>IFERROR(_xll.qlRateHelperQuoteName(Y17,Trigger),"")</f>
        <v>GBP6L12L8Y_LCHQuote</v>
      </c>
      <c r="AB17" s="70">
        <f>IFERROR(_xll.qlRateHelperRate(Y17,Trigger),"")</f>
        <v>1.94685E-2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42261</v>
      </c>
      <c r="AE17" s="5">
        <f>IFERROR(_xll.qlRateHelperPillarDate(Y17,Trigger),"")</f>
        <v>45183</v>
      </c>
      <c r="AF17" s="70">
        <v>1.9509157756726E-2</v>
      </c>
      <c r="AG17" s="77">
        <v>0.85541313876229896</v>
      </c>
      <c r="AH17" s="169">
        <v>45183</v>
      </c>
      <c r="AI17" s="170">
        <v>1.9509157756504199E-2</v>
      </c>
      <c r="AJ17" s="172">
        <f t="shared" si="4"/>
        <v>2.2180174363839456E-13</v>
      </c>
      <c r="AK17" s="80">
        <v>0.85541314493479603</v>
      </c>
      <c r="AL17" s="161">
        <f t="shared" si="5"/>
        <v>-6.1724970690235637E-9</v>
      </c>
      <c r="AM17" s="161"/>
    </row>
    <row r="18" spans="1:39" ht="11.25" customHeight="1" x14ac:dyDescent="0.2">
      <c r="B18" s="46"/>
      <c r="C18" s="46"/>
      <c r="D18" s="46"/>
      <c r="E18" s="46"/>
      <c r="F18" s="46"/>
      <c r="G18" s="50" t="s">
        <v>155</v>
      </c>
      <c r="H18" s="46" t="s">
        <v>153</v>
      </c>
      <c r="L18" s="48"/>
      <c r="M18" s="10" t="str">
        <f t="shared" si="16"/>
        <v>BasSw</v>
      </c>
      <c r="N18" s="94" t="str">
        <f t="shared" ref="N18:O18" si="19">IF(ISBLANK(J22),"--",J22)</f>
        <v>obj_004c6#0001</v>
      </c>
      <c r="O18" s="94" t="str">
        <f t="shared" si="19"/>
        <v>obj_004c8#0001</v>
      </c>
      <c r="P18" s="146" t="str">
        <f>IFERROR(_xll.qlRateHelperQuoteName(N18,Trigger),"--")</f>
        <v>GBP6L12L15M_LCHQuote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42261</v>
      </c>
      <c r="V18" s="99">
        <f>IFERROR(_xll.qlRateHelperPillarDate(N18,Trigger),"--")</f>
        <v>42718</v>
      </c>
      <c r="X18" s="4" t="str">
        <f t="shared" si="18"/>
        <v>BasSw</v>
      </c>
      <c r="Y18" s="4" t="str">
        <v>obj_004cf</v>
      </c>
      <c r="Z18" s="4" t="str">
        <v>obj_004b8</v>
      </c>
      <c r="AA18" s="4" t="str">
        <f>IFERROR(_xll.qlRateHelperQuoteName(Y18,Trigger),"")</f>
        <v>GBP6L12L9Y_LCHQuote</v>
      </c>
      <c r="AB18" s="70">
        <f>IFERROR(_xll.qlRateHelperRate(Y18,Trigger),"")</f>
        <v>2.0032000000000001E-2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42261</v>
      </c>
      <c r="AE18" s="5">
        <f>IFERROR(_xll.qlRateHelperPillarDate(Y18,Trigger),"")</f>
        <v>45551</v>
      </c>
      <c r="AF18" s="70">
        <v>2.0091488198563962E-2</v>
      </c>
      <c r="AG18" s="77">
        <v>0.83436211376891689</v>
      </c>
      <c r="AH18" s="169">
        <v>45551</v>
      </c>
      <c r="AI18" s="170">
        <v>2.0091488198365801E-2</v>
      </c>
      <c r="AJ18" s="172">
        <f t="shared" si="4"/>
        <v>1.9816093210778263E-13</v>
      </c>
      <c r="AK18" s="80">
        <v>0.83436211978953101</v>
      </c>
      <c r="AL18" s="161">
        <f t="shared" si="5"/>
        <v>-6.0206141183627437E-9</v>
      </c>
      <c r="AM18" s="161"/>
    </row>
    <row r="19" spans="1:39" ht="11.25" customHeight="1" x14ac:dyDescent="0.2">
      <c r="A19" s="65" t="s">
        <v>9</v>
      </c>
      <c r="B19" s="65" t="s">
        <v>28</v>
      </c>
      <c r="C19" s="65" t="s">
        <v>113</v>
      </c>
      <c r="D19" s="65" t="s">
        <v>5</v>
      </c>
      <c r="E19" s="65" t="s">
        <v>33</v>
      </c>
      <c r="F19" s="65" t="s">
        <v>114</v>
      </c>
      <c r="G19" s="65" t="s">
        <v>4</v>
      </c>
      <c r="H19" s="65" t="s">
        <v>1</v>
      </c>
      <c r="I19" s="65" t="s">
        <v>112</v>
      </c>
      <c r="J19" s="65" t="s">
        <v>137</v>
      </c>
      <c r="K19" s="65" t="s">
        <v>139</v>
      </c>
      <c r="L19" s="48"/>
      <c r="M19" s="10" t="str">
        <f t="shared" si="16"/>
        <v>BasSw</v>
      </c>
      <c r="N19" s="94" t="str">
        <f t="shared" ref="N19:O19" si="20">IF(ISBLANK(J23),"--",J23)</f>
        <v>obj_004a6#0001</v>
      </c>
      <c r="O19" s="94" t="str">
        <f t="shared" si="20"/>
        <v>obj_004a3#0001</v>
      </c>
      <c r="P19" s="146" t="str">
        <f>IFERROR(_xll.qlRateHelperQuoteName(N19,Trigger),"--")</f>
        <v>GBP6L12L18M_LCHQuote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42261</v>
      </c>
      <c r="V19" s="99">
        <f>IFERROR(_xll.qlRateHelperPillarDate(N19,Trigger),"--")</f>
        <v>42808</v>
      </c>
      <c r="X19" s="4" t="str">
        <f t="shared" si="18"/>
        <v>BasSw</v>
      </c>
      <c r="Y19" s="4" t="str">
        <v>obj_004c1</v>
      </c>
      <c r="Z19" s="4" t="str">
        <v>obj_004ab</v>
      </c>
      <c r="AA19" s="4" t="str">
        <f>IFERROR(_xll.qlRateHelperQuoteName(Y19,Trigger),"")</f>
        <v>GBP6L12L10Y_LCHQuote</v>
      </c>
      <c r="AB19" s="70">
        <f>IFERROR(_xll.qlRateHelperRate(Y19,Trigger),"")</f>
        <v>2.0497749999999999E-2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42261</v>
      </c>
      <c r="AE19" s="5">
        <f>IFERROR(_xll.qlRateHelperPillarDate(Y19,Trigger),"")</f>
        <v>45915</v>
      </c>
      <c r="AF19" s="70">
        <v>2.057561217954372E-2</v>
      </c>
      <c r="AG19" s="77">
        <v>0.81385877301768372</v>
      </c>
      <c r="AH19" s="169">
        <v>45915</v>
      </c>
      <c r="AI19" s="170">
        <v>2.0575612179560599E-2</v>
      </c>
      <c r="AJ19" s="172">
        <f t="shared" si="4"/>
        <v>-1.6878859421254333E-14</v>
      </c>
      <c r="AK19" s="80">
        <v>0.81385877888487601</v>
      </c>
      <c r="AL19" s="161">
        <f t="shared" si="5"/>
        <v>-5.8671922875674909E-9</v>
      </c>
      <c r="AM19" s="161"/>
    </row>
    <row r="20" spans="1:39" ht="11.25" customHeight="1" x14ac:dyDescent="0.2">
      <c r="A20" s="53" t="s">
        <v>117</v>
      </c>
      <c r="B20" s="54" t="s">
        <v>3</v>
      </c>
      <c r="C20" s="55" t="s">
        <v>6</v>
      </c>
      <c r="D20" s="55" t="s">
        <v>159</v>
      </c>
      <c r="E20" s="55" t="s">
        <v>7</v>
      </c>
      <c r="F20" s="55" t="s">
        <v>160</v>
      </c>
      <c r="G20" s="55" t="str">
        <f t="shared" ref="G20:G57" si="21">PROPER(Currency)&amp;FamilyName&amp;Tenor</f>
        <v>GbpLibor1Y</v>
      </c>
      <c r="H20" s="53" t="str">
        <f t="shared" ref="H20:H57" si="22">IF(LCHQuoteOverwrite,Currency&amp;$H$18&amp;$G$18&amp;$B20&amp;LCHQuoteSuffix,Currency&amp;$H$18&amp;$G$18&amp;"BASIS"&amp;$B20&amp;QuoteSuffix)</f>
        <v>GBP6L12L6M_LCHQuote</v>
      </c>
      <c r="I20" s="126">
        <v>0</v>
      </c>
      <c r="J20" s="64" t="str">
        <f>_xll.qlSwapRateHelper2(,$H20,0,$B20,Calendar,$D20,$E20,$F20,$G20,$I20,$C20,Discounting1,PillarDate,,Permanent,Trigger,ObjectOverwrite)</f>
        <v>obj_004c5#0001</v>
      </c>
      <c r="K20" s="64" t="str">
        <f>_xll.qlSwapRateHelper2(,$H20,0,$B20,Calendar,$D20,$E20,$F20,$G20,$I20,$C20,Discounting2,PillarDate,,Permanent,Trigger,ObjectOverwrite)</f>
        <v>obj_004b7#0001</v>
      </c>
      <c r="L20" s="48"/>
      <c r="M20" s="10" t="str">
        <f t="shared" si="16"/>
        <v>BasSw</v>
      </c>
      <c r="N20" s="94" t="str">
        <f t="shared" ref="N20:O20" si="23">IF(ISBLANK(J24),"--",J24)</f>
        <v>obj_004bc#0001</v>
      </c>
      <c r="O20" s="94" t="str">
        <f t="shared" si="23"/>
        <v>obj_004a2#0001</v>
      </c>
      <c r="P20" s="146" t="str">
        <f>IFERROR(_xll.qlRateHelperQuoteName(N20,Trigger),"--")</f>
        <v>GBP6L12L21M_LCHQuote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42261</v>
      </c>
      <c r="V20" s="99">
        <f>IFERROR(_xll.qlRateHelperPillarDate(N20,Trigger),"--")</f>
        <v>42900</v>
      </c>
      <c r="X20" s="4" t="str">
        <f t="shared" si="18"/>
        <v>BasSw</v>
      </c>
      <c r="Y20" s="4" t="str">
        <v>obj_00498</v>
      </c>
      <c r="Z20" s="4" t="str">
        <v>obj_00493</v>
      </c>
      <c r="AA20" s="4" t="str">
        <f>IFERROR(_xll.qlRateHelperQuoteName(Y20,Trigger),"")</f>
        <v>GBP6L12L12Y_LCHQuote</v>
      </c>
      <c r="AB20" s="70">
        <f>IFERROR(_xll.qlRateHelperRate(Y20,Trigger),"")</f>
        <v>2.1239000000000001E-2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42261</v>
      </c>
      <c r="AE20" s="5">
        <f>IFERROR(_xll.qlRateHelperPillarDate(Y20,Trigger),"")</f>
        <v>46644</v>
      </c>
      <c r="AF20" s="70">
        <v>2.1353764268376634E-2</v>
      </c>
      <c r="AG20" s="77">
        <v>0.77383225389047749</v>
      </c>
      <c r="AH20" s="169">
        <v>46644</v>
      </c>
      <c r="AI20" s="170">
        <v>2.1353764267838301E-2</v>
      </c>
      <c r="AJ20" s="172">
        <f t="shared" si="4"/>
        <v>5.3833326685293059E-13</v>
      </c>
      <c r="AK20" s="80">
        <v>0.77383225945330403</v>
      </c>
      <c r="AL20" s="161">
        <f t="shared" si="5"/>
        <v>-5.5628265327456461E-9</v>
      </c>
      <c r="AM20" s="161"/>
    </row>
    <row r="21" spans="1:39" ht="11.25" customHeight="1" x14ac:dyDescent="0.2">
      <c r="A21" s="59" t="s">
        <v>117</v>
      </c>
      <c r="B21" s="60" t="s">
        <v>27</v>
      </c>
      <c r="C21" s="61" t="s">
        <v>6</v>
      </c>
      <c r="D21" s="61" t="s">
        <v>159</v>
      </c>
      <c r="E21" s="61" t="s">
        <v>7</v>
      </c>
      <c r="F21" s="61" t="s">
        <v>160</v>
      </c>
      <c r="G21" s="61" t="str">
        <f t="shared" si="21"/>
        <v>GbpLibor1Y</v>
      </c>
      <c r="H21" s="59" t="str">
        <f t="shared" si="22"/>
        <v>GBP6L12L1Y_LCHQuote</v>
      </c>
      <c r="I21" s="127">
        <v>0</v>
      </c>
      <c r="J21" s="64" t="str">
        <f>_xll.qlSwapRateHelper2(,$H21,0,$B21,Calendar,$D21,$E21,$F21,$G21,$I21,$C21,Discounting1,PillarDate,,Permanent,Trigger,ObjectOverwrite)</f>
        <v>obj_00491#0001</v>
      </c>
      <c r="K21" s="64" t="str">
        <f>_xll.qlSwapRateHelper2(,$H21,0,$B21,Calendar,$D21,$E21,$F21,$G21,$I21,$C21,Discounting2,PillarDate,,Permanent,Trigger,ObjectOverwrite)</f>
        <v>obj_0049f#0001</v>
      </c>
      <c r="L21" s="48"/>
      <c r="M21" s="10" t="str">
        <f t="shared" si="16"/>
        <v>BasSw</v>
      </c>
      <c r="N21" s="94" t="str">
        <f t="shared" ref="N21:O21" si="24">IF(ISBLANK(J25),"--",J25)</f>
        <v>obj_004b1#0001</v>
      </c>
      <c r="O21" s="94" t="str">
        <f t="shared" si="24"/>
        <v>obj_00492#0001</v>
      </c>
      <c r="P21" s="146" t="str">
        <f>IFERROR(_xll.qlRateHelperQuoteName(N21,Trigger),"--")</f>
        <v>GBP6L12L2Y_LCHQuote</v>
      </c>
      <c r="Q21" s="98">
        <f>IFERROR(_xll.qlRateHelperQuoteValue($N21,Trigger),"--")</f>
        <v>1.2340749999999999E-2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42261</v>
      </c>
      <c r="V21" s="99">
        <f>IFERROR(_xll.qlRateHelperPillarDate(N21,Trigger),"--")</f>
        <v>42992</v>
      </c>
      <c r="X21" s="4" t="str">
        <f t="shared" si="18"/>
        <v>BasSw</v>
      </c>
      <c r="Y21" s="4" t="str">
        <v>obj_004ae</v>
      </c>
      <c r="Z21" s="4" t="str">
        <v>obj_004d3</v>
      </c>
      <c r="AA21" s="4" t="str">
        <f>IFERROR(_xll.qlRateHelperQuoteName(Y21,Trigger),"")</f>
        <v>GBP6L12L15Y_LCHQuote</v>
      </c>
      <c r="AB21" s="70">
        <f>IFERROR(_xll.qlRateHelperRate(Y21,Trigger),"")</f>
        <v>2.1963750000000001E-2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42261</v>
      </c>
      <c r="AE21" s="5">
        <f>IFERROR(_xll.qlRateHelperPillarDate(Y21,Trigger),"")</f>
        <v>47742</v>
      </c>
      <c r="AF21" s="70">
        <v>2.2122352547767669E-2</v>
      </c>
      <c r="AG21" s="77">
        <v>0.71737928992773969</v>
      </c>
      <c r="AH21" s="169">
        <v>47742</v>
      </c>
      <c r="AI21" s="170">
        <v>2.2122352547336702E-2</v>
      </c>
      <c r="AJ21" s="172">
        <f t="shared" si="4"/>
        <v>4.3096776147777405E-13</v>
      </c>
      <c r="AK21" s="80">
        <v>0.71737929509680298</v>
      </c>
      <c r="AL21" s="161">
        <f t="shared" si="5"/>
        <v>-5.169063288512632E-9</v>
      </c>
      <c r="AM21" s="161"/>
    </row>
    <row r="22" spans="1:39" ht="11.25" customHeight="1" x14ac:dyDescent="0.2">
      <c r="A22" s="59" t="s">
        <v>117</v>
      </c>
      <c r="B22" s="60" t="s">
        <v>48</v>
      </c>
      <c r="C22" s="61" t="s">
        <v>6</v>
      </c>
      <c r="D22" s="61" t="s">
        <v>159</v>
      </c>
      <c r="E22" s="61" t="s">
        <v>7</v>
      </c>
      <c r="F22" s="61" t="s">
        <v>160</v>
      </c>
      <c r="G22" s="61" t="str">
        <f t="shared" si="21"/>
        <v>GbpLibor1Y</v>
      </c>
      <c r="H22" s="59" t="str">
        <f t="shared" si="22"/>
        <v>GBP6L12L15M_LCHQuote</v>
      </c>
      <c r="I22" s="127">
        <v>0</v>
      </c>
      <c r="J22" s="64" t="str">
        <f>_xll.qlSwapRateHelper2(,$H22,0,$B22,Calendar,$D22,$E22,$F22,$G22,$I22,$C22,Discounting1,PillarDate,,Permanent,Trigger,ObjectOverwrite)</f>
        <v>obj_004c6#0001</v>
      </c>
      <c r="K22" s="64" t="str">
        <f>_xll.qlSwapRateHelper2(,$H22,0,$B22,Calendar,$D22,$E22,$F22,$G22,$I22,$C22,Discounting2,PillarDate,,Permanent,Trigger,ObjectOverwrite)</f>
        <v>obj_004c8#0001</v>
      </c>
      <c r="L22" s="48"/>
      <c r="M22" s="10" t="str">
        <f t="shared" si="16"/>
        <v>BasSw</v>
      </c>
      <c r="N22" s="94" t="str">
        <f t="shared" ref="N22:O22" si="25">IF(ISBLANK(J26),"--",J26)</f>
        <v>obj_004d5#0001</v>
      </c>
      <c r="O22" s="94" t="str">
        <f t="shared" si="25"/>
        <v>obj_0049c#0001</v>
      </c>
      <c r="P22" s="146" t="str">
        <f>IFERROR(_xll.qlRateHelperQuoteName(N22,Trigger),"--")</f>
        <v>GBP6L12L3Y_LCHQuote</v>
      </c>
      <c r="Q22" s="98">
        <f>IFERROR(_xll.qlRateHelperQuoteValue($N22,Trigger),"--")</f>
        <v>1.405025E-2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42261</v>
      </c>
      <c r="V22" s="99">
        <f>IFERROR(_xll.qlRateHelperPillarDate(N22,Trigger),"--")</f>
        <v>43357</v>
      </c>
      <c r="X22" s="4" t="str">
        <f t="shared" si="18"/>
        <v>BasSw</v>
      </c>
      <c r="Y22" s="4" t="str">
        <v>obj_0049e</v>
      </c>
      <c r="Z22" s="4" t="str">
        <v>obj_004ca</v>
      </c>
      <c r="AA22" s="4" t="str">
        <f>IFERROR(_xll.qlRateHelperQuoteName(Y22,Trigger),"")</f>
        <v>GBP6L12L20Y_LCHQuote</v>
      </c>
      <c r="AB22" s="70">
        <f>IFERROR(_xll.qlRateHelperRate(Y22,Trigger),"")</f>
        <v>2.2456E-2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42261</v>
      </c>
      <c r="AE22" s="5">
        <f>IFERROR(_xll.qlRateHelperPillarDate(Y22,Trigger),"")</f>
        <v>49566</v>
      </c>
      <c r="AF22" s="70">
        <v>2.2628673381555331E-2</v>
      </c>
      <c r="AG22" s="77">
        <v>0.63590950239897381</v>
      </c>
      <c r="AH22" s="169">
        <v>49566</v>
      </c>
      <c r="AI22" s="170">
        <v>2.2628673381231999E-2</v>
      </c>
      <c r="AJ22" s="172">
        <f t="shared" si="4"/>
        <v>3.2333163924036512E-13</v>
      </c>
      <c r="AK22" s="80">
        <v>0.63590950697135196</v>
      </c>
      <c r="AL22" s="161">
        <f t="shared" si="5"/>
        <v>-4.5723781427753352E-9</v>
      </c>
      <c r="AM22" s="161"/>
    </row>
    <row r="23" spans="1:39" ht="11.25" customHeight="1" x14ac:dyDescent="0.2">
      <c r="A23" s="59" t="s">
        <v>117</v>
      </c>
      <c r="B23" s="60" t="s">
        <v>49</v>
      </c>
      <c r="C23" s="61" t="s">
        <v>6</v>
      </c>
      <c r="D23" s="61" t="s">
        <v>159</v>
      </c>
      <c r="E23" s="61" t="s">
        <v>7</v>
      </c>
      <c r="F23" s="61" t="s">
        <v>160</v>
      </c>
      <c r="G23" s="61" t="str">
        <f t="shared" si="21"/>
        <v>GbpLibor1Y</v>
      </c>
      <c r="H23" s="59" t="str">
        <f t="shared" si="22"/>
        <v>GBP6L12L18M_LCHQuote</v>
      </c>
      <c r="I23" s="127">
        <v>0</v>
      </c>
      <c r="J23" s="64" t="str">
        <f>_xll.qlSwapRateHelper2(,$H23,0,$B23,Calendar,$D23,$E23,$F23,$G23,$I23,$C23,Discounting1,PillarDate,,Permanent,Trigger,ObjectOverwrite)</f>
        <v>obj_004a6#0001</v>
      </c>
      <c r="K23" s="64" t="str">
        <f>_xll.qlSwapRateHelper2(,$H23,0,$B23,Calendar,$D23,$E23,$F23,$G23,$I23,$C23,Discounting2,PillarDate,,Permanent,Trigger,ObjectOverwrite)</f>
        <v>obj_004a3#0001</v>
      </c>
      <c r="L23" s="48"/>
      <c r="M23" s="10" t="str">
        <f t="shared" si="16"/>
        <v>BasSw</v>
      </c>
      <c r="N23" s="94" t="str">
        <f t="shared" ref="N23:O23" si="26">IF(ISBLANK(J27),"--",J27)</f>
        <v>obj_00497#0001</v>
      </c>
      <c r="O23" s="94" t="str">
        <f t="shared" si="26"/>
        <v>obj_004bf#0001</v>
      </c>
      <c r="P23" s="146" t="str">
        <f>IFERROR(_xll.qlRateHelperQuoteName(N23,Trigger),"--")</f>
        <v>GBP6L12L4Y_LCHQuote</v>
      </c>
      <c r="Q23" s="98">
        <f>IFERROR(_xll.qlRateHelperQuoteValue($N23,Trigger),"--")</f>
        <v>1.556975E-2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42261</v>
      </c>
      <c r="V23" s="99">
        <f>IFERROR(_xll.qlRateHelperPillarDate(N23,Trigger),"--")</f>
        <v>43724</v>
      </c>
      <c r="X23" s="4" t="str">
        <f t="shared" si="18"/>
        <v>BasSw</v>
      </c>
      <c r="Y23" s="4" t="str">
        <v>obj_004a0</v>
      </c>
      <c r="Z23" s="4" t="str">
        <v>obj_004c3</v>
      </c>
      <c r="AA23" s="4" t="str">
        <f>IFERROR(_xll.qlRateHelperQuoteName(Y23,Trigger),"")</f>
        <v>GBP6L12L25Y_LCHQuote</v>
      </c>
      <c r="AB23" s="70">
        <f>IFERROR(_xll.qlRateHelperRate(Y23,Trigger),"")</f>
        <v>2.235875E-2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42261</v>
      </c>
      <c r="AE23" s="5">
        <f>IFERROR(_xll.qlRateHelperPillarDate(Y23,Trigger),"")</f>
        <v>51393</v>
      </c>
      <c r="AF23" s="70">
        <v>2.2446469404860604E-2</v>
      </c>
      <c r="AG23" s="77">
        <v>0.57043262839836351</v>
      </c>
      <c r="AH23" s="169">
        <v>51393</v>
      </c>
      <c r="AI23" s="170">
        <v>2.24464694046023E-2</v>
      </c>
      <c r="AJ23" s="172">
        <f t="shared" si="4"/>
        <v>2.5830379501989853E-13</v>
      </c>
      <c r="AK23" s="80">
        <v>0.57043263250215104</v>
      </c>
      <c r="AL23" s="161">
        <f t="shared" si="5"/>
        <v>-4.1037875320171224E-9</v>
      </c>
      <c r="AM23" s="161"/>
    </row>
    <row r="24" spans="1:39" ht="11.25" customHeight="1" x14ac:dyDescent="0.2">
      <c r="A24" s="59" t="s">
        <v>117</v>
      </c>
      <c r="B24" s="60" t="s">
        <v>50</v>
      </c>
      <c r="C24" s="61" t="s">
        <v>6</v>
      </c>
      <c r="D24" s="61" t="s">
        <v>159</v>
      </c>
      <c r="E24" s="61" t="s">
        <v>7</v>
      </c>
      <c r="F24" s="61" t="s">
        <v>160</v>
      </c>
      <c r="G24" s="61" t="str">
        <f t="shared" si="21"/>
        <v>GbpLibor1Y</v>
      </c>
      <c r="H24" s="59" t="str">
        <f t="shared" si="22"/>
        <v>GBP6L12L21M_LCHQuote</v>
      </c>
      <c r="I24" s="127">
        <v>0</v>
      </c>
      <c r="J24" s="64" t="str">
        <f>_xll.qlSwapRateHelper2(,$H24,0,$B24,Calendar,$D24,$E24,$F24,$G24,$I24,$C24,Discounting1,PillarDate,,Permanent,Trigger,ObjectOverwrite)</f>
        <v>obj_004bc#0001</v>
      </c>
      <c r="K24" s="64" t="str">
        <f>_xll.qlSwapRateHelper2(,$H24,0,$B24,Calendar,$D24,$E24,$F24,$G24,$I24,$C24,Discounting2,PillarDate,,Permanent,Trigger,ObjectOverwrite)</f>
        <v>obj_004a2#0001</v>
      </c>
      <c r="L24" s="48"/>
      <c r="M24" s="10" t="str">
        <f t="shared" si="16"/>
        <v>BasSw</v>
      </c>
      <c r="N24" s="94" t="str">
        <f t="shared" ref="N24:O24" si="27">IF(ISBLANK(J28),"--",J28)</f>
        <v>obj_004be#0001</v>
      </c>
      <c r="O24" s="94" t="str">
        <f t="shared" si="27"/>
        <v>obj_00496#0001</v>
      </c>
      <c r="P24" s="146" t="str">
        <f>IFERROR(_xll.qlRateHelperQuoteName(N24,Trigger),"--")</f>
        <v>GBP6L12L5Y_LCHQuote</v>
      </c>
      <c r="Q24" s="98">
        <f>IFERROR(_xll.qlRateHelperQuoteValue($N24,Trigger),"--")</f>
        <v>1.6854999999999998E-2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42261</v>
      </c>
      <c r="V24" s="99">
        <f>IFERROR(_xll.qlRateHelperPillarDate(N24,Trigger),"--")</f>
        <v>44088</v>
      </c>
      <c r="X24" s="4" t="str">
        <f t="shared" si="18"/>
        <v>BasSw</v>
      </c>
      <c r="Y24" s="4" t="str">
        <v>obj_004ce</v>
      </c>
      <c r="Z24" s="4" t="str">
        <v>obj_004cc</v>
      </c>
      <c r="AA24" s="4" t="str">
        <f>IFERROR(_xll.qlRateHelperQuoteName(Y24,Trigger),"")</f>
        <v>GBP6L12L30Y_LCHQuote</v>
      </c>
      <c r="AB24" s="70">
        <f>IFERROR(_xll.qlRateHelperRate(Y24,Trigger),"")</f>
        <v>2.22265E-2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42261</v>
      </c>
      <c r="AE24" s="5">
        <f>IFERROR(_xll.qlRateHelperPillarDate(Y24,Trigger),"")</f>
        <v>53219</v>
      </c>
      <c r="AF24" s="70">
        <v>2.223644670149684E-2</v>
      </c>
      <c r="AG24" s="77">
        <v>0.51307241313256957</v>
      </c>
      <c r="AH24" s="169">
        <v>53219</v>
      </c>
      <c r="AI24" s="170">
        <v>2.22364467012823E-2</v>
      </c>
      <c r="AJ24" s="172">
        <f t="shared" si="4"/>
        <v>2.1454019116795564E-13</v>
      </c>
      <c r="AK24" s="80">
        <v>0.51307241682310301</v>
      </c>
      <c r="AL24" s="161">
        <f t="shared" si="5"/>
        <v>-3.690533434408394E-9</v>
      </c>
      <c r="AM24" s="161"/>
    </row>
    <row r="25" spans="1:39" ht="11.25" customHeight="1" x14ac:dyDescent="0.2">
      <c r="A25" s="59" t="s">
        <v>117</v>
      </c>
      <c r="B25" s="60" t="s">
        <v>51</v>
      </c>
      <c r="C25" s="61" t="s">
        <v>6</v>
      </c>
      <c r="D25" s="61" t="s">
        <v>159</v>
      </c>
      <c r="E25" s="61" t="s">
        <v>7</v>
      </c>
      <c r="F25" s="61" t="s">
        <v>160</v>
      </c>
      <c r="G25" s="61" t="str">
        <f t="shared" si="21"/>
        <v>GbpLibor1Y</v>
      </c>
      <c r="H25" s="59" t="str">
        <f t="shared" si="22"/>
        <v>GBP6L12L2Y_LCHQuote</v>
      </c>
      <c r="I25" s="127">
        <v>0</v>
      </c>
      <c r="J25" s="64" t="str">
        <f>_xll.qlSwapRateHelper2(,$H25,0,$B25,Calendar,$D25,$E25,$F25,$G25,$I25,$C25,Discounting1,PillarDate,,Permanent,Trigger,ObjectOverwrite)</f>
        <v>obj_004b1#0001</v>
      </c>
      <c r="K25" s="64" t="str">
        <f>_xll.qlSwapRateHelper2(,$H25,0,$B25,Calendar,$D25,$E25,$F25,$G25,$I25,$C25,Discounting2,PillarDate,,Permanent,Trigger,ObjectOverwrite)</f>
        <v>obj_00492#0001</v>
      </c>
      <c r="L25" s="48"/>
      <c r="M25" s="10" t="str">
        <f t="shared" si="16"/>
        <v>BasSw</v>
      </c>
      <c r="N25" s="94" t="str">
        <f t="shared" ref="N25:O25" si="28">IF(ISBLANK(J29),"--",J29)</f>
        <v>obj_004ad#0001</v>
      </c>
      <c r="O25" s="94" t="str">
        <f t="shared" si="28"/>
        <v>obj_004b6#0001</v>
      </c>
      <c r="P25" s="146" t="str">
        <f>IFERROR(_xll.qlRateHelperQuoteName(N25,Trigger),"--")</f>
        <v>GBP6L12L6Y_LCHQuote</v>
      </c>
      <c r="Q25" s="98">
        <f>IFERROR(_xll.qlRateHelperQuoteValue($N25,Trigger),"--")</f>
        <v>1.7899249999999998E-2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42261</v>
      </c>
      <c r="V25" s="99">
        <f>IFERROR(_xll.qlRateHelperPillarDate(N25,Trigger),"--")</f>
        <v>44453</v>
      </c>
      <c r="X25" s="4" t="str">
        <f t="shared" si="18"/>
        <v>BasSw</v>
      </c>
      <c r="Y25" s="4" t="str">
        <v>obj_004b4</v>
      </c>
      <c r="Z25" s="4" t="str">
        <v>obj_004bb</v>
      </c>
      <c r="AA25" s="4" t="str">
        <f>IFERROR(_xll.qlRateHelperQuoteName(Y25,Trigger),"")</f>
        <v>GBP6L12L40Y_LCHQuote</v>
      </c>
      <c r="AB25" s="70">
        <f>IFERROR(_xll.qlRateHelperRate(Y25,Trigger),"")</f>
        <v>2.16755E-2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42261</v>
      </c>
      <c r="AE25" s="5">
        <f>IFERROR(_xll.qlRateHelperPillarDate(Y25,Trigger),"")</f>
        <v>56871</v>
      </c>
      <c r="AF25" s="70">
        <v>2.1435897308478776E-2</v>
      </c>
      <c r="AG25" s="77">
        <v>0.42418421418878316</v>
      </c>
      <c r="AH25" s="169">
        <v>56871</v>
      </c>
      <c r="AI25" s="170">
        <v>2.14358973083499E-2</v>
      </c>
      <c r="AJ25" s="172">
        <f t="shared" si="4"/>
        <v>1.2887607647726895E-13</v>
      </c>
      <c r="AK25" s="80">
        <v>0.42418421724154898</v>
      </c>
      <c r="AL25" s="161">
        <f t="shared" si="5"/>
        <v>-3.0527658179124728E-9</v>
      </c>
      <c r="AM25" s="161"/>
    </row>
    <row r="26" spans="1:39" ht="11.25" customHeight="1" x14ac:dyDescent="0.2">
      <c r="A26" s="59" t="s">
        <v>117</v>
      </c>
      <c r="B26" s="60" t="s">
        <v>52</v>
      </c>
      <c r="C26" s="61" t="s">
        <v>6</v>
      </c>
      <c r="D26" s="61" t="s">
        <v>159</v>
      </c>
      <c r="E26" s="61" t="s">
        <v>7</v>
      </c>
      <c r="F26" s="61" t="s">
        <v>160</v>
      </c>
      <c r="G26" s="61" t="str">
        <f t="shared" si="21"/>
        <v>GbpLibor1Y</v>
      </c>
      <c r="H26" s="59" t="str">
        <f t="shared" si="22"/>
        <v>GBP6L12L3Y_LCHQuote</v>
      </c>
      <c r="I26" s="127">
        <v>0</v>
      </c>
      <c r="J26" s="64" t="str">
        <f>_xll.qlSwapRateHelper2(,$H26,0,$B26,Calendar,$D26,$E26,$F26,$G26,$I26,$C26,Discounting1,PillarDate,,Permanent,Trigger,ObjectOverwrite)</f>
        <v>obj_004d5#0001</v>
      </c>
      <c r="K26" s="64" t="str">
        <f>_xll.qlSwapRateHelper2(,$H26,0,$B26,Calendar,$D26,$E26,$F26,$G26,$I26,$C26,Discounting2,PillarDate,,Permanent,Trigger,ObjectOverwrite)</f>
        <v>obj_0049c#0001</v>
      </c>
      <c r="L26" s="48"/>
      <c r="M26" s="10" t="str">
        <f t="shared" si="16"/>
        <v>BasSw</v>
      </c>
      <c r="N26" s="94" t="str">
        <f t="shared" ref="N26:O26" si="29">IF(ISBLANK(J30),"--",J30)</f>
        <v>obj_004d0#0001</v>
      </c>
      <c r="O26" s="94" t="str">
        <f t="shared" si="29"/>
        <v>obj_004b2#0001</v>
      </c>
      <c r="P26" s="146" t="str">
        <f>IFERROR(_xll.qlRateHelperQuoteName(N26,Trigger),"--")</f>
        <v>GBP6L12L7Y_LCHQuote</v>
      </c>
      <c r="Q26" s="98">
        <f>IFERROR(_xll.qlRateHelperQuoteValue($N26,Trigger),"--")</f>
        <v>1.8765250000000001E-2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42261</v>
      </c>
      <c r="V26" s="99">
        <f>IFERROR(_xll.qlRateHelperPillarDate(N26,Trigger),"--")</f>
        <v>44818</v>
      </c>
      <c r="X26" s="4" t="str">
        <f t="shared" si="18"/>
        <v>BasSw</v>
      </c>
      <c r="Y26" s="4" t="str">
        <v>obj_004d9</v>
      </c>
      <c r="Z26" s="4" t="str">
        <v>obj_004a7</v>
      </c>
      <c r="AA26" s="4" t="str">
        <f>IFERROR(_xll.qlRateHelperQuoteName(Y26,Trigger),"")</f>
        <v>GBP6L12L50Y_LCHQuote</v>
      </c>
      <c r="AB26" s="70">
        <f>IFERROR(_xll.qlRateHelperRate(Y26,Trigger),"")</f>
        <v>2.1198249999999998E-2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42261</v>
      </c>
      <c r="AE26" s="5">
        <f>IFERROR(_xll.qlRateHelperPillarDate(Y26,Trigger),"")</f>
        <v>60524</v>
      </c>
      <c r="AF26" s="70">
        <v>2.073112889751804E-2</v>
      </c>
      <c r="AG26" s="77">
        <v>0.35441587194529389</v>
      </c>
      <c r="AH26" s="169">
        <v>60524</v>
      </c>
      <c r="AI26" s="170">
        <v>2.0731128898003999E-2</v>
      </c>
      <c r="AJ26" s="172">
        <f t="shared" si="4"/>
        <v>-4.8595849566623883E-13</v>
      </c>
      <c r="AK26" s="80">
        <v>0.354415874492573</v>
      </c>
      <c r="AL26" s="161">
        <f t="shared" si="5"/>
        <v>-2.547279109865741E-9</v>
      </c>
      <c r="AM26" s="161"/>
    </row>
    <row r="27" spans="1:39" ht="11.25" customHeight="1" x14ac:dyDescent="0.2">
      <c r="A27" s="59" t="s">
        <v>117</v>
      </c>
      <c r="B27" s="60" t="s">
        <v>53</v>
      </c>
      <c r="C27" s="61" t="s">
        <v>6</v>
      </c>
      <c r="D27" s="61" t="s">
        <v>159</v>
      </c>
      <c r="E27" s="61" t="s">
        <v>7</v>
      </c>
      <c r="F27" s="61" t="s">
        <v>160</v>
      </c>
      <c r="G27" s="61" t="str">
        <f t="shared" si="21"/>
        <v>GbpLibor1Y</v>
      </c>
      <c r="H27" s="59" t="str">
        <f t="shared" si="22"/>
        <v>GBP6L12L4Y_LCHQuote</v>
      </c>
      <c r="I27" s="127">
        <v>0</v>
      </c>
      <c r="J27" s="64" t="str">
        <f>_xll.qlSwapRateHelper2(,$H27,0,$B27,Calendar,$D27,$E27,$F27,$G27,$I27,$C27,Discounting1,PillarDate,,Permanent,Trigger,ObjectOverwrite)</f>
        <v>obj_00497#0001</v>
      </c>
      <c r="K27" s="64" t="str">
        <f>_xll.qlSwapRateHelper2(,$H27,0,$B27,Calendar,$D27,$E27,$F27,$G27,$I27,$C27,Discounting2,PillarDate,,Permanent,Trigger,ObjectOverwrite)</f>
        <v>obj_004bf#0001</v>
      </c>
      <c r="L27" s="48"/>
      <c r="M27" s="10" t="str">
        <f t="shared" si="16"/>
        <v>BasSw</v>
      </c>
      <c r="N27" s="94" t="str">
        <f t="shared" ref="N27:O27" si="30">IF(ISBLANK(J31),"--",J31)</f>
        <v>obj_004b9#0001</v>
      </c>
      <c r="O27" s="94" t="str">
        <f t="shared" si="30"/>
        <v>obj_004da#0001</v>
      </c>
      <c r="P27" s="146" t="str">
        <f>IFERROR(_xll.qlRateHelperQuoteName(N27,Trigger),"--")</f>
        <v>GBP6L12L8Y_LCHQuote</v>
      </c>
      <c r="Q27" s="98">
        <f>IFERROR(_xll.qlRateHelperQuoteValue($N27,Trigger),"--")</f>
        <v>1.94685E-2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42261</v>
      </c>
      <c r="V27" s="99">
        <f>IFERROR(_xll.qlRateHelperPillarDate(N27,Trigger),"--")</f>
        <v>45183</v>
      </c>
      <c r="X27" s="4" t="str">
        <f t="shared" si="18"/>
        <v>BasSw</v>
      </c>
      <c r="Y27" s="4" t="str">
        <v>obj_004cb</v>
      </c>
      <c r="Z27" s="4" t="str">
        <v>obj_004ba</v>
      </c>
      <c r="AA27" s="4" t="str">
        <f>IFERROR(_xll.qlRateHelperQuoteName(Y27,Trigger),"")</f>
        <v>GBP6L12L60Y_LCHQuote</v>
      </c>
      <c r="AB27" s="70">
        <f>IFERROR(_xll.qlRateHelperRate(Y27,Trigger),"")</f>
        <v>2.1100500000000001E-2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42261</v>
      </c>
      <c r="AE27" s="5">
        <f>IFERROR(_xll.qlRateHelperPillarDate(Y27,Trigger),"")</f>
        <v>64178</v>
      </c>
      <c r="AF27" s="70">
        <v>2.0624551160234456E-2</v>
      </c>
      <c r="AG27" s="77">
        <v>0.28974651005972407</v>
      </c>
      <c r="AH27" s="169">
        <v>64178</v>
      </c>
      <c r="AI27" s="170">
        <v>2.06245511611385E-2</v>
      </c>
      <c r="AJ27" s="172">
        <f t="shared" si="4"/>
        <v>-9.0404420061140911E-13</v>
      </c>
      <c r="AK27" s="80">
        <v>0.28974651214395702</v>
      </c>
      <c r="AL27" s="161">
        <f t="shared" si="5"/>
        <v>-2.0842329528925063E-9</v>
      </c>
      <c r="AM27" s="161"/>
    </row>
    <row r="28" spans="1:39" ht="11.25" customHeight="1" x14ac:dyDescent="0.2">
      <c r="A28" s="59" t="s">
        <v>117</v>
      </c>
      <c r="B28" s="60" t="s">
        <v>54</v>
      </c>
      <c r="C28" s="61" t="s">
        <v>6</v>
      </c>
      <c r="D28" s="61" t="s">
        <v>159</v>
      </c>
      <c r="E28" s="61" t="s">
        <v>7</v>
      </c>
      <c r="F28" s="61" t="s">
        <v>160</v>
      </c>
      <c r="G28" s="61" t="str">
        <f t="shared" si="21"/>
        <v>GbpLibor1Y</v>
      </c>
      <c r="H28" s="59" t="str">
        <f t="shared" si="22"/>
        <v>GBP6L12L5Y_LCHQuote</v>
      </c>
      <c r="I28" s="127">
        <v>0</v>
      </c>
      <c r="J28" s="64" t="str">
        <f>_xll.qlSwapRateHelper2(,$H28,0,$B28,Calendar,$D28,$E28,$F28,$G28,$I28,$C28,Discounting1,PillarDate,,Permanent,Trigger,ObjectOverwrite)</f>
        <v>obj_004be#0001</v>
      </c>
      <c r="K28" s="64" t="str">
        <f>_xll.qlSwapRateHelper2(,$H28,0,$B28,Calendar,$D28,$E28,$F28,$G28,$I28,$C28,Discounting2,PillarDate,,Permanent,Trigger,ObjectOverwrite)</f>
        <v>obj_00496#0001</v>
      </c>
      <c r="L28" s="48"/>
      <c r="M28" s="10" t="str">
        <f t="shared" si="16"/>
        <v>BasSw</v>
      </c>
      <c r="N28" s="94" t="str">
        <f t="shared" ref="N28:O28" si="31">IF(ISBLANK(J32),"--",J32)</f>
        <v>obj_004cf#0001</v>
      </c>
      <c r="O28" s="94" t="str">
        <f t="shared" si="31"/>
        <v>obj_004b8#0001</v>
      </c>
      <c r="P28" s="146" t="str">
        <f>IFERROR(_xll.qlRateHelperQuoteName(N28,Trigger),"--")</f>
        <v>GBP6L12L9Y_LCHQuote</v>
      </c>
      <c r="Q28" s="98">
        <f>IFERROR(_xll.qlRateHelperQuoteValue($N28,Trigger),"--")</f>
        <v>2.0032000000000001E-2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42261</v>
      </c>
      <c r="V28" s="99">
        <f>IFERROR(_xll.qlRateHelperPillarDate(N28,Trigger),"--")</f>
        <v>45551</v>
      </c>
      <c r="X28" s="4" t="str">
        <f t="shared" si="18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4"/>
        <v>#N/A</v>
      </c>
      <c r="AK28" s="80" t="e">
        <v>#N/A</v>
      </c>
      <c r="AL28" s="161" t="e">
        <f t="shared" si="5"/>
        <v>#N/A</v>
      </c>
      <c r="AM28" s="161"/>
    </row>
    <row r="29" spans="1:39" ht="11.25" customHeight="1" x14ac:dyDescent="0.2">
      <c r="A29" s="59" t="s">
        <v>117</v>
      </c>
      <c r="B29" s="60" t="s">
        <v>55</v>
      </c>
      <c r="C29" s="61" t="s">
        <v>6</v>
      </c>
      <c r="D29" s="61" t="s">
        <v>159</v>
      </c>
      <c r="E29" s="61" t="s">
        <v>7</v>
      </c>
      <c r="F29" s="61" t="s">
        <v>160</v>
      </c>
      <c r="G29" s="61" t="str">
        <f t="shared" si="21"/>
        <v>GbpLibor1Y</v>
      </c>
      <c r="H29" s="59" t="str">
        <f t="shared" si="22"/>
        <v>GBP6L12L6Y_LCHQuote</v>
      </c>
      <c r="I29" s="127">
        <v>0</v>
      </c>
      <c r="J29" s="64" t="str">
        <f>_xll.qlSwapRateHelper2(,$H29,0,$B29,Calendar,$D29,$E29,$F29,$G29,$I29,$C29,Discounting1,PillarDate,,Permanent,Trigger,ObjectOverwrite)</f>
        <v>obj_004ad#0001</v>
      </c>
      <c r="K29" s="64" t="str">
        <f>_xll.qlSwapRateHelper2(,$H29,0,$B29,Calendar,$D29,$E29,$F29,$G29,$I29,$C29,Discounting2,PillarDate,,Permanent,Trigger,ObjectOverwrite)</f>
        <v>obj_004b6#0001</v>
      </c>
      <c r="L29" s="48"/>
      <c r="M29" s="10" t="str">
        <f t="shared" si="16"/>
        <v>BasSw</v>
      </c>
      <c r="N29" s="94" t="str">
        <f t="shared" ref="N29:O29" si="32">IF(ISBLANK(J33),"--",J33)</f>
        <v>obj_004c1#0001</v>
      </c>
      <c r="O29" s="94" t="str">
        <f t="shared" si="32"/>
        <v>obj_004ab#0001</v>
      </c>
      <c r="P29" s="146" t="str">
        <f>IFERROR(_xll.qlRateHelperQuoteName(N29,Trigger),"--")</f>
        <v>GBP6L12L10Y_LCHQuote</v>
      </c>
      <c r="Q29" s="98">
        <f>IFERROR(_xll.qlRateHelperQuoteValue($N29,Trigger),"--")</f>
        <v>2.0497749999999999E-2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42261</v>
      </c>
      <c r="V29" s="99">
        <f>IFERROR(_xll.qlRateHelperPillarDate(N29,Trigger),"--")</f>
        <v>45915</v>
      </c>
      <c r="X29" s="4" t="str">
        <f t="shared" si="18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4"/>
        <v>#N/A</v>
      </c>
      <c r="AK29" s="80" t="e">
        <v>#N/A</v>
      </c>
      <c r="AL29" s="161" t="e">
        <f t="shared" si="5"/>
        <v>#N/A</v>
      </c>
      <c r="AM29" s="161"/>
    </row>
    <row r="30" spans="1:39" ht="11.25" customHeight="1" x14ac:dyDescent="0.2">
      <c r="A30" s="59" t="s">
        <v>117</v>
      </c>
      <c r="B30" s="60" t="s">
        <v>56</v>
      </c>
      <c r="C30" s="61" t="s">
        <v>6</v>
      </c>
      <c r="D30" s="61" t="s">
        <v>159</v>
      </c>
      <c r="E30" s="61" t="s">
        <v>7</v>
      </c>
      <c r="F30" s="61" t="s">
        <v>160</v>
      </c>
      <c r="G30" s="61" t="str">
        <f t="shared" si="21"/>
        <v>GbpLibor1Y</v>
      </c>
      <c r="H30" s="59" t="str">
        <f t="shared" si="22"/>
        <v>GBP6L12L7Y_LCHQuote</v>
      </c>
      <c r="I30" s="127">
        <v>0</v>
      </c>
      <c r="J30" s="64" t="str">
        <f>_xll.qlSwapRateHelper2(,$H30,0,$B30,Calendar,$D30,$E30,$F30,$G30,$I30,$C30,Discounting1,PillarDate,,Permanent,Trigger,ObjectOverwrite)</f>
        <v>obj_004d0#0001</v>
      </c>
      <c r="K30" s="64" t="str">
        <f>_xll.qlSwapRateHelper2(,$H30,0,$B30,Calendar,$D30,$E30,$F30,$G30,$I30,$C30,Discounting2,PillarDate,,Permanent,Trigger,ObjectOverwrite)</f>
        <v>obj_004b2#0001</v>
      </c>
      <c r="L30" s="48"/>
      <c r="M30" s="10" t="str">
        <f t="shared" si="16"/>
        <v>BasSw</v>
      </c>
      <c r="N30" s="94" t="str">
        <f t="shared" ref="N30:O30" si="33">IF(ISBLANK(J34),"--",J34)</f>
        <v>obj_004db#0001</v>
      </c>
      <c r="O30" s="94" t="str">
        <f t="shared" si="33"/>
        <v>obj_004b3#0001</v>
      </c>
      <c r="P30" s="146" t="str">
        <f>IFERROR(_xll.qlRateHelperQuoteName(N30,Trigger),"--")</f>
        <v>GBP6L12L11Y_LCHQuote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42261</v>
      </c>
      <c r="V30" s="99">
        <f>IFERROR(_xll.qlRateHelperPillarDate(N30,Trigger),"--")</f>
        <v>46279</v>
      </c>
      <c r="X30" s="4" t="str">
        <f t="shared" si="18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4"/>
        <v>#N/A</v>
      </c>
      <c r="AK30" s="80" t="e">
        <v>#N/A</v>
      </c>
      <c r="AL30" s="161" t="e">
        <f t="shared" si="5"/>
        <v>#N/A</v>
      </c>
      <c r="AM30" s="161"/>
    </row>
    <row r="31" spans="1:39" ht="11.25" customHeight="1" x14ac:dyDescent="0.2">
      <c r="A31" s="59" t="s">
        <v>117</v>
      </c>
      <c r="B31" s="60" t="s">
        <v>57</v>
      </c>
      <c r="C31" s="61" t="s">
        <v>6</v>
      </c>
      <c r="D31" s="61" t="s">
        <v>159</v>
      </c>
      <c r="E31" s="61" t="s">
        <v>7</v>
      </c>
      <c r="F31" s="61" t="s">
        <v>160</v>
      </c>
      <c r="G31" s="61" t="str">
        <f t="shared" si="21"/>
        <v>GbpLibor1Y</v>
      </c>
      <c r="H31" s="59" t="str">
        <f t="shared" si="22"/>
        <v>GBP6L12L8Y_LCHQuote</v>
      </c>
      <c r="I31" s="127">
        <v>0</v>
      </c>
      <c r="J31" s="64" t="str">
        <f>_xll.qlSwapRateHelper2(,$H31,0,$B31,Calendar,$D31,$E31,$F31,$G31,$I31,$C31,Discounting1,PillarDate,,Permanent,Trigger,ObjectOverwrite)</f>
        <v>obj_004b9#0001</v>
      </c>
      <c r="K31" s="64" t="str">
        <f>_xll.qlSwapRateHelper2(,$H31,0,$B31,Calendar,$D31,$E31,$F31,$G31,$I31,$C31,Discounting2,PillarDate,,Permanent,Trigger,ObjectOverwrite)</f>
        <v>obj_004da#0001</v>
      </c>
      <c r="L31" s="48"/>
      <c r="M31" s="10" t="str">
        <f t="shared" si="16"/>
        <v>BasSw</v>
      </c>
      <c r="N31" s="94" t="str">
        <f t="shared" ref="N31:O31" si="34">IF(ISBLANK(J35),"--",J35)</f>
        <v>obj_00498#0001</v>
      </c>
      <c r="O31" s="94" t="str">
        <f t="shared" si="34"/>
        <v>obj_00493#0001</v>
      </c>
      <c r="P31" s="146" t="str">
        <f>IFERROR(_xll.qlRateHelperQuoteName(N31,Trigger),"--")</f>
        <v>GBP6L12L12Y_LCHQuote</v>
      </c>
      <c r="Q31" s="98">
        <f>IFERROR(_xll.qlRateHelperQuoteValue($N31,Trigger),"--")</f>
        <v>2.1239000000000001E-2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42261</v>
      </c>
      <c r="V31" s="99">
        <f>IFERROR(_xll.qlRateHelperPillarDate(N31,Trigger),"--")</f>
        <v>46644</v>
      </c>
      <c r="X31" s="4" t="str">
        <f t="shared" si="18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4"/>
        <v>#N/A</v>
      </c>
      <c r="AK31" s="80" t="e">
        <v>#N/A</v>
      </c>
      <c r="AL31" s="161" t="e">
        <f t="shared" si="5"/>
        <v>#N/A</v>
      </c>
      <c r="AM31" s="161"/>
    </row>
    <row r="32" spans="1:39" ht="11.25" customHeight="1" x14ac:dyDescent="0.2">
      <c r="A32" s="59" t="s">
        <v>117</v>
      </c>
      <c r="B32" s="60" t="s">
        <v>58</v>
      </c>
      <c r="C32" s="61" t="s">
        <v>6</v>
      </c>
      <c r="D32" s="61" t="s">
        <v>159</v>
      </c>
      <c r="E32" s="61" t="s">
        <v>7</v>
      </c>
      <c r="F32" s="61" t="s">
        <v>160</v>
      </c>
      <c r="G32" s="61" t="str">
        <f t="shared" si="21"/>
        <v>GbpLibor1Y</v>
      </c>
      <c r="H32" s="59" t="str">
        <f t="shared" si="22"/>
        <v>GBP6L12L9Y_LCHQuote</v>
      </c>
      <c r="I32" s="127">
        <v>0</v>
      </c>
      <c r="J32" s="64" t="str">
        <f>_xll.qlSwapRateHelper2(,$H32,0,$B32,Calendar,$D32,$E32,$F32,$G32,$I32,$C32,Discounting1,PillarDate,,Permanent,Trigger,ObjectOverwrite)</f>
        <v>obj_004cf#0001</v>
      </c>
      <c r="K32" s="64" t="str">
        <f>_xll.qlSwapRateHelper2(,$H32,0,$B32,Calendar,$D32,$E32,$F32,$G32,$I32,$C32,Discounting2,PillarDate,,Permanent,Trigger,ObjectOverwrite)</f>
        <v>obj_004b8#0001</v>
      </c>
      <c r="L32" s="48"/>
      <c r="M32" s="10" t="str">
        <f t="shared" si="16"/>
        <v>BasSw</v>
      </c>
      <c r="N32" s="94" t="str">
        <f t="shared" ref="N32:O32" si="35">IF(ISBLANK(J36),"--",J36)</f>
        <v>obj_004a1#0001</v>
      </c>
      <c r="O32" s="94" t="str">
        <f t="shared" si="35"/>
        <v>obj_004a5#0001</v>
      </c>
      <c r="P32" s="146" t="str">
        <f>IFERROR(_xll.qlRateHelperQuoteName(N32,Trigger),"--")</f>
        <v>GBP6L12L13Y_LCHQuote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42261</v>
      </c>
      <c r="V32" s="99">
        <f>IFERROR(_xll.qlRateHelperPillarDate(N32,Trigger),"--")</f>
        <v>47010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117</v>
      </c>
      <c r="B33" s="60" t="s">
        <v>59</v>
      </c>
      <c r="C33" s="61" t="s">
        <v>6</v>
      </c>
      <c r="D33" s="61" t="s">
        <v>159</v>
      </c>
      <c r="E33" s="61" t="s">
        <v>7</v>
      </c>
      <c r="F33" s="61" t="s">
        <v>160</v>
      </c>
      <c r="G33" s="61" t="str">
        <f t="shared" si="21"/>
        <v>GbpLibor1Y</v>
      </c>
      <c r="H33" s="59" t="str">
        <f t="shared" si="22"/>
        <v>GBP6L12L10Y_LCHQuote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obj_004c1#0001</v>
      </c>
      <c r="K33" s="64" t="str">
        <f>_xll.qlSwapRateHelper2(,$H33,0,$B33,Calendar,$D33,$E33,$F33,$G33,$I33,$C33,Discounting2,PillarDate,,Permanent,Trigger,ObjectOverwrite)</f>
        <v>obj_004ab#0001</v>
      </c>
      <c r="L33" s="48"/>
      <c r="M33" s="10" t="str">
        <f t="shared" si="16"/>
        <v>BasSw</v>
      </c>
      <c r="N33" s="94" t="str">
        <f t="shared" ref="N33:O33" si="36">IF(ISBLANK(J37),"--",J37)</f>
        <v>obj_004a9#0001</v>
      </c>
      <c r="O33" s="94" t="str">
        <f t="shared" si="36"/>
        <v>obj_004aa#0001</v>
      </c>
      <c r="P33" s="146" t="str">
        <f>IFERROR(_xll.qlRateHelperQuoteName(N33,Trigger),"--")</f>
        <v>GBP6L12L14Y_LCHQuote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42261</v>
      </c>
      <c r="V33" s="99">
        <f>IFERROR(_xll.qlRateHelperPillarDate(N33,Trigger),"--")</f>
        <v>47375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117</v>
      </c>
      <c r="B34" s="60" t="s">
        <v>97</v>
      </c>
      <c r="C34" s="61" t="s">
        <v>6</v>
      </c>
      <c r="D34" s="61" t="s">
        <v>159</v>
      </c>
      <c r="E34" s="61" t="s">
        <v>7</v>
      </c>
      <c r="F34" s="61" t="s">
        <v>160</v>
      </c>
      <c r="G34" s="61" t="str">
        <f t="shared" si="21"/>
        <v>GbpLibor1Y</v>
      </c>
      <c r="H34" s="59" t="str">
        <f t="shared" si="22"/>
        <v>GBP6L12L11Y_LCHQuote</v>
      </c>
      <c r="I34" s="127">
        <v>0</v>
      </c>
      <c r="J34" s="64" t="str">
        <f>_xll.qlSwapRateHelper2(,$H34,0,$B34,Calendar,$D34,$E34,$F34,$G34,$I34,$C34,Discounting1,PillarDate,,Permanent,Trigger,ObjectOverwrite)</f>
        <v>obj_004db#0001</v>
      </c>
      <c r="K34" s="64" t="str">
        <f>_xll.qlSwapRateHelper2(,$H34,0,$B34,Calendar,$D34,$E34,$F34,$G34,$I34,$C34,Discounting2,PillarDate,,Permanent,Trigger,ObjectOverwrite)</f>
        <v>obj_004b3#0001</v>
      </c>
      <c r="L34" s="48"/>
      <c r="M34" s="10" t="str">
        <f t="shared" si="16"/>
        <v>BasSw</v>
      </c>
      <c r="N34" s="94" t="str">
        <f t="shared" ref="N34:O34" si="37">IF(ISBLANK(J38),"--",J38)</f>
        <v>obj_004ae#0001</v>
      </c>
      <c r="O34" s="94" t="str">
        <f t="shared" si="37"/>
        <v>obj_004d3#0001</v>
      </c>
      <c r="P34" s="146" t="str">
        <f>IFERROR(_xll.qlRateHelperQuoteName(N34,Trigger),"--")</f>
        <v>GBP6L12L15Y_LCHQuote</v>
      </c>
      <c r="Q34" s="98">
        <f>IFERROR(_xll.qlRateHelperQuoteValue($N34,Trigger),"--")</f>
        <v>2.1963750000000001E-2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42261</v>
      </c>
      <c r="V34" s="99">
        <f>IFERROR(_xll.qlRateHelperPillarDate(N34,Trigger),"--")</f>
        <v>47742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117</v>
      </c>
      <c r="B35" s="60" t="s">
        <v>60</v>
      </c>
      <c r="C35" s="61" t="s">
        <v>6</v>
      </c>
      <c r="D35" s="61" t="s">
        <v>159</v>
      </c>
      <c r="E35" s="61" t="s">
        <v>7</v>
      </c>
      <c r="F35" s="61" t="s">
        <v>160</v>
      </c>
      <c r="G35" s="61" t="str">
        <f t="shared" si="21"/>
        <v>GbpLibor1Y</v>
      </c>
      <c r="H35" s="59" t="str">
        <f t="shared" si="22"/>
        <v>GBP6L12L12Y_LCHQuote</v>
      </c>
      <c r="I35" s="127">
        <v>0</v>
      </c>
      <c r="J35" s="64" t="str">
        <f>_xll.qlSwapRateHelper2(,$H35,0,$B35,Calendar,$D35,$E35,$F35,$G35,$I35,$C35,Discounting1,PillarDate,,Permanent,Trigger,ObjectOverwrite)</f>
        <v>obj_00498#0001</v>
      </c>
      <c r="K35" s="64" t="str">
        <f>_xll.qlSwapRateHelper2(,$H35,0,$B35,Calendar,$D35,$E35,$F35,$G35,$I35,$C35,Discounting2,PillarDate,,Permanent,Trigger,ObjectOverwrite)</f>
        <v>obj_00493#0001</v>
      </c>
      <c r="L35" s="48"/>
      <c r="M35" s="10" t="str">
        <f t="shared" si="16"/>
        <v>BasSw</v>
      </c>
      <c r="N35" s="94" t="str">
        <f t="shared" ref="N35:O35" si="38">IF(ISBLANK(J39),"--",J39)</f>
        <v>obj_00499#0001</v>
      </c>
      <c r="O35" s="94" t="str">
        <f t="shared" si="38"/>
        <v>obj_004d2#0001</v>
      </c>
      <c r="P35" s="146" t="str">
        <f>IFERROR(_xll.qlRateHelperQuoteName(N35,Trigger),"--")</f>
        <v>GBP6L12L16Y_LCHQuote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42261</v>
      </c>
      <c r="V35" s="99">
        <f>IFERROR(_xll.qlRateHelperPillarDate(N35,Trigger),"--")</f>
        <v>48106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117</v>
      </c>
      <c r="B36" s="60" t="s">
        <v>98</v>
      </c>
      <c r="C36" s="61" t="s">
        <v>6</v>
      </c>
      <c r="D36" s="61" t="s">
        <v>159</v>
      </c>
      <c r="E36" s="61" t="s">
        <v>7</v>
      </c>
      <c r="F36" s="61" t="s">
        <v>160</v>
      </c>
      <c r="G36" s="61" t="str">
        <f t="shared" si="21"/>
        <v>GbpLibor1Y</v>
      </c>
      <c r="H36" s="59" t="str">
        <f t="shared" si="22"/>
        <v>GBP6L12L13Y_LCHQuote</v>
      </c>
      <c r="I36" s="127">
        <v>0</v>
      </c>
      <c r="J36" s="64" t="str">
        <f>_xll.qlSwapRateHelper2(,$H36,0,$B36,Calendar,$D36,$E36,$F36,$G36,$I36,$C36,Discounting1,PillarDate,,Permanent,Trigger,ObjectOverwrite)</f>
        <v>obj_004a1#0001</v>
      </c>
      <c r="K36" s="64" t="str">
        <f>_xll.qlSwapRateHelper2(,$H36,0,$B36,Calendar,$D36,$E36,$F36,$G36,$I36,$C36,Discounting2,PillarDate,,Permanent,Trigger,ObjectOverwrite)</f>
        <v>obj_004a5#0001</v>
      </c>
      <c r="L36" s="48"/>
      <c r="M36" s="10" t="str">
        <f t="shared" si="16"/>
        <v>BasSw</v>
      </c>
      <c r="N36" s="94" t="str">
        <f t="shared" ref="N36:O36" si="39">IF(ISBLANK(J40),"--",J40)</f>
        <v>obj_004d7#0001</v>
      </c>
      <c r="O36" s="94" t="str">
        <f t="shared" si="39"/>
        <v>obj_00495#0001</v>
      </c>
      <c r="P36" s="146" t="str">
        <f>IFERROR(_xll.qlRateHelperQuoteName(N36,Trigger),"--")</f>
        <v>GBP6L12L17Y_LCHQuote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42261</v>
      </c>
      <c r="V36" s="99">
        <f>IFERROR(_xll.qlRateHelperPillarDate(N36,Trigger),"--")</f>
        <v>48471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117</v>
      </c>
      <c r="B37" s="60" t="s">
        <v>99</v>
      </c>
      <c r="C37" s="61" t="s">
        <v>6</v>
      </c>
      <c r="D37" s="61" t="s">
        <v>159</v>
      </c>
      <c r="E37" s="61" t="s">
        <v>7</v>
      </c>
      <c r="F37" s="61" t="s">
        <v>160</v>
      </c>
      <c r="G37" s="61" t="str">
        <f t="shared" si="21"/>
        <v>GbpLibor1Y</v>
      </c>
      <c r="H37" s="59" t="str">
        <f t="shared" si="22"/>
        <v>GBP6L12L14Y_LCHQuote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obj_004a9#0001</v>
      </c>
      <c r="K37" s="64" t="str">
        <f>_xll.qlSwapRateHelper2(,$H37,0,$B37,Calendar,$D37,$E37,$F37,$G37,$I37,$C37,Discounting2,PillarDate,,Permanent,Trigger,ObjectOverwrite)</f>
        <v>obj_004aa#0001</v>
      </c>
      <c r="L37" s="48"/>
      <c r="M37" s="10" t="str">
        <f t="shared" si="16"/>
        <v>BasSw</v>
      </c>
      <c r="N37" s="94" t="str">
        <f t="shared" ref="N37:O37" si="40">IF(ISBLANK(J41),"--",J41)</f>
        <v>obj_004d4#0001</v>
      </c>
      <c r="O37" s="94" t="str">
        <f t="shared" si="40"/>
        <v>obj_00490#0001</v>
      </c>
      <c r="P37" s="146" t="str">
        <f>IFERROR(_xll.qlRateHelperQuoteName(N37,Trigger),"--")</f>
        <v>GBP6L12L18Y_LCHQuote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42261</v>
      </c>
      <c r="V37" s="99">
        <f>IFERROR(_xll.qlRateHelperPillarDate(N37,Trigger),"--")</f>
        <v>48836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117</v>
      </c>
      <c r="B38" s="60" t="s">
        <v>61</v>
      </c>
      <c r="C38" s="61" t="s">
        <v>6</v>
      </c>
      <c r="D38" s="61" t="s">
        <v>159</v>
      </c>
      <c r="E38" s="61" t="s">
        <v>7</v>
      </c>
      <c r="F38" s="61" t="s">
        <v>160</v>
      </c>
      <c r="G38" s="61" t="str">
        <f t="shared" si="21"/>
        <v>GbpLibor1Y</v>
      </c>
      <c r="H38" s="59" t="str">
        <f t="shared" si="22"/>
        <v>GBP6L12L15Y_LCHQuote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obj_004ae#0001</v>
      </c>
      <c r="K38" s="64" t="str">
        <f>_xll.qlSwapRateHelper2(,$H38,0,$B38,Calendar,$D38,$E38,$F38,$G38,$I38,$C38,Discounting2,PillarDate,,Permanent,Trigger,ObjectOverwrite)</f>
        <v>obj_004d3#0001</v>
      </c>
      <c r="L38" s="48"/>
      <c r="M38" s="10" t="str">
        <f t="shared" si="16"/>
        <v>BasSw</v>
      </c>
      <c r="N38" s="94" t="str">
        <f t="shared" ref="N38:O38" si="41">IF(ISBLANK(J42),"--",J42)</f>
        <v>obj_004c4#0001</v>
      </c>
      <c r="O38" s="94" t="str">
        <f t="shared" si="41"/>
        <v>obj_004ac#0001</v>
      </c>
      <c r="P38" s="146" t="str">
        <f>IFERROR(_xll.qlRateHelperQuoteName(N38,Trigger),"--")</f>
        <v>GBP6L12L19Y_LCHQuote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42261</v>
      </c>
      <c r="V38" s="99">
        <f>IFERROR(_xll.qlRateHelperPillarDate(N38,Trigger),"--")</f>
        <v>49201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117</v>
      </c>
      <c r="B39" s="60" t="s">
        <v>100</v>
      </c>
      <c r="C39" s="61" t="s">
        <v>6</v>
      </c>
      <c r="D39" s="61" t="s">
        <v>159</v>
      </c>
      <c r="E39" s="61" t="s">
        <v>7</v>
      </c>
      <c r="F39" s="61" t="s">
        <v>160</v>
      </c>
      <c r="G39" s="61" t="str">
        <f t="shared" si="21"/>
        <v>GbpLibor1Y</v>
      </c>
      <c r="H39" s="59" t="str">
        <f t="shared" si="22"/>
        <v>GBP6L12L16Y_LCHQuote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obj_00499#0001</v>
      </c>
      <c r="K39" s="64" t="str">
        <f>_xll.qlSwapRateHelper2(,$H39,0,$B39,Calendar,$D39,$E39,$F39,$G39,$I39,$C39,Discounting2,PillarDate,,Permanent,Trigger,ObjectOverwrite)</f>
        <v>obj_004d2#0001</v>
      </c>
      <c r="L39" s="48"/>
      <c r="M39" s="10" t="str">
        <f t="shared" si="16"/>
        <v>BasSw</v>
      </c>
      <c r="N39" s="94" t="str">
        <f t="shared" ref="N39:O39" si="42">IF(ISBLANK(J43),"--",J43)</f>
        <v>obj_0049e#0001</v>
      </c>
      <c r="O39" s="94" t="str">
        <f t="shared" si="42"/>
        <v>obj_004ca#0001</v>
      </c>
      <c r="P39" s="146" t="str">
        <f>IFERROR(_xll.qlRateHelperQuoteName(N39,Trigger),"--")</f>
        <v>GBP6L12L20Y_LCHQuote</v>
      </c>
      <c r="Q39" s="98">
        <f>IFERROR(_xll.qlRateHelperQuoteValue($N39,Trigger),"--")</f>
        <v>2.2456E-2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42261</v>
      </c>
      <c r="V39" s="99">
        <f>IFERROR(_xll.qlRateHelperPillarDate(N39,Trigger),"--")</f>
        <v>49566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117</v>
      </c>
      <c r="B40" s="60" t="s">
        <v>101</v>
      </c>
      <c r="C40" s="61" t="s">
        <v>6</v>
      </c>
      <c r="D40" s="61" t="s">
        <v>159</v>
      </c>
      <c r="E40" s="61" t="s">
        <v>7</v>
      </c>
      <c r="F40" s="61" t="s">
        <v>160</v>
      </c>
      <c r="G40" s="61" t="str">
        <f t="shared" si="21"/>
        <v>GbpLibor1Y</v>
      </c>
      <c r="H40" s="59" t="str">
        <f t="shared" si="22"/>
        <v>GBP6L12L17Y_LCHQuote</v>
      </c>
      <c r="I40" s="127">
        <v>0</v>
      </c>
      <c r="J40" s="64" t="str">
        <f>_xll.qlSwapRateHelper2(,$H40,0,$B40,Calendar,$D40,$E40,$F40,$G40,$I40,$C40,Discounting1,PillarDate,,Permanent,Trigger,ObjectOverwrite)</f>
        <v>obj_004d7#0001</v>
      </c>
      <c r="K40" s="64" t="str">
        <f>_xll.qlSwapRateHelper2(,$H40,0,$B40,Calendar,$D40,$E40,$F40,$G40,$I40,$C40,Discounting2,PillarDate,,Permanent,Trigger,ObjectOverwrite)</f>
        <v>obj_00495#0001</v>
      </c>
      <c r="L40" s="48"/>
      <c r="M40" s="10" t="str">
        <f t="shared" si="16"/>
        <v>BasSw</v>
      </c>
      <c r="N40" s="94" t="str">
        <f t="shared" ref="N40:O40" si="43">IF(ISBLANK(J44),"--",J44)</f>
        <v>obj_0049d#0001</v>
      </c>
      <c r="O40" s="94" t="str">
        <f t="shared" si="43"/>
        <v>obj_004bd#0001</v>
      </c>
      <c r="P40" s="146" t="str">
        <f>IFERROR(_xll.qlRateHelperQuoteName(N40,Trigger),"--")</f>
        <v>GBP6L12L21Y_LCHQuote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42261</v>
      </c>
      <c r="V40" s="99">
        <f>IFERROR(_xll.qlRateHelperPillarDate(N40,Trigger),"--")</f>
        <v>49933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117</v>
      </c>
      <c r="B41" s="60" t="s">
        <v>102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21"/>
        <v>GbpLibor1Y</v>
      </c>
      <c r="H41" s="59" t="str">
        <f t="shared" si="22"/>
        <v>GBP6L12L18Y_LCHQuote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obj_004d4#0001</v>
      </c>
      <c r="K41" s="64" t="str">
        <f>_xll.qlSwapRateHelper2(,$H41,0,$B41,Calendar,$D41,$E41,$F41,$G41,$I41,$C41,Discounting2,PillarDate,,Permanent,Trigger,ObjectOverwrite)</f>
        <v>obj_00490#0001</v>
      </c>
      <c r="M41" s="10" t="str">
        <f t="shared" si="16"/>
        <v>BasSw</v>
      </c>
      <c r="N41" s="94" t="str">
        <f t="shared" ref="N41:O41" si="44">IF(ISBLANK(J45),"--",J45)</f>
        <v>obj_004af#0001</v>
      </c>
      <c r="O41" s="94" t="str">
        <f t="shared" si="44"/>
        <v>obj_004cd#0001</v>
      </c>
      <c r="P41" s="146" t="str">
        <f>IFERROR(_xll.qlRateHelperQuoteName(N41,Trigger),"--")</f>
        <v>GBP6L12L22Y_LCHQuote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42261</v>
      </c>
      <c r="V41" s="99">
        <f>IFERROR(_xll.qlRateHelperPillarDate(N41,Trigger),"--")</f>
        <v>50297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117</v>
      </c>
      <c r="B42" s="60" t="s">
        <v>103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21"/>
        <v>GbpLibor1Y</v>
      </c>
      <c r="H42" s="59" t="str">
        <f t="shared" si="22"/>
        <v>GBP6L12L19Y_LCHQuote</v>
      </c>
      <c r="I42" s="127">
        <v>0</v>
      </c>
      <c r="J42" s="64" t="str">
        <f>_xll.qlSwapRateHelper2(,$H42,0,$B42,Calendar,$D42,$E42,$F42,$G42,$I42,$C42,Discounting1,PillarDate,,Permanent,Trigger,ObjectOverwrite)</f>
        <v>obj_004c4#0001</v>
      </c>
      <c r="K42" s="64" t="str">
        <f>_xll.qlSwapRateHelper2(,$H42,0,$B42,Calendar,$D42,$E42,$F42,$G42,$I42,$C42,Discounting2,PillarDate,,Permanent,Trigger,ObjectOverwrite)</f>
        <v>obj_004ac#0001</v>
      </c>
      <c r="M42" s="10" t="str">
        <f t="shared" si="16"/>
        <v>BasSw</v>
      </c>
      <c r="N42" s="94" t="str">
        <f t="shared" ref="N42:O42" si="45">IF(ISBLANK(J46),"--",J46)</f>
        <v>obj_004b5#0001</v>
      </c>
      <c r="O42" s="94" t="str">
        <f t="shared" si="45"/>
        <v>obj_004d8#0001</v>
      </c>
      <c r="P42" s="146" t="str">
        <f>IFERROR(_xll.qlRateHelperQuoteName(N42,Trigger),"--")</f>
        <v>GBP6L12L23Y_LCHQuote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42261</v>
      </c>
      <c r="V42" s="99">
        <f>IFERROR(_xll.qlRateHelperPillarDate(N42,Trigger),"--")</f>
        <v>50662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117</v>
      </c>
      <c r="B43" s="60" t="s">
        <v>62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21"/>
        <v>GbpLibor1Y</v>
      </c>
      <c r="H43" s="59" t="str">
        <f t="shared" si="22"/>
        <v>GBP6L12L20Y_LCHQuote</v>
      </c>
      <c r="I43" s="127">
        <v>0</v>
      </c>
      <c r="J43" s="64" t="str">
        <f>_xll.qlSwapRateHelper2(,$H43,0,$B43,Calendar,$D43,$E43,$F43,$G43,$I43,$C43,Discounting1,PillarDate,,Permanent,Trigger,ObjectOverwrite)</f>
        <v>obj_0049e#0001</v>
      </c>
      <c r="K43" s="64" t="str">
        <f>_xll.qlSwapRateHelper2(,$H43,0,$B43,Calendar,$D43,$E43,$F43,$G43,$I43,$C43,Discounting2,PillarDate,,Permanent,Trigger,ObjectOverwrite)</f>
        <v>obj_004ca#0001</v>
      </c>
      <c r="M43" s="10" t="str">
        <f t="shared" si="16"/>
        <v>BasSw</v>
      </c>
      <c r="N43" s="94" t="str">
        <f t="shared" ref="N43:O43" si="46">IF(ISBLANK(J47),"--",J47)</f>
        <v>obj_0049b#0001</v>
      </c>
      <c r="O43" s="94" t="str">
        <f t="shared" si="46"/>
        <v>obj_004a8#0001</v>
      </c>
      <c r="P43" s="146" t="str">
        <f>IFERROR(_xll.qlRateHelperQuoteName(N43,Trigger),"--")</f>
        <v>GBP6L12L24Y_LCHQuote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42261</v>
      </c>
      <c r="V43" s="99">
        <f>IFERROR(_xll.qlRateHelperPillarDate(N43,Trigger),"--")</f>
        <v>51027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117</v>
      </c>
      <c r="B44" s="60" t="s">
        <v>104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21"/>
        <v>GbpLibor1Y</v>
      </c>
      <c r="H44" s="59" t="str">
        <f t="shared" si="22"/>
        <v>GBP6L12L21Y_LCHQuote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obj_0049d#0001</v>
      </c>
      <c r="K44" s="64" t="str">
        <f>_xll.qlSwapRateHelper2(,$H44,0,$B44,Calendar,$D44,$E44,$F44,$G44,$I44,$C44,Discounting2,PillarDate,,Permanent,Trigger,ObjectOverwrite)</f>
        <v>obj_004bd#0001</v>
      </c>
      <c r="M44" s="10" t="str">
        <f t="shared" si="16"/>
        <v>BasSw</v>
      </c>
      <c r="N44" s="94" t="str">
        <f t="shared" ref="N44:O44" si="47">IF(ISBLANK(J48),"--",J48)</f>
        <v>obj_004a0#0001</v>
      </c>
      <c r="O44" s="94" t="str">
        <f t="shared" si="47"/>
        <v>obj_004c3#0001</v>
      </c>
      <c r="P44" s="146" t="str">
        <f>IFERROR(_xll.qlRateHelperQuoteName(N44,Trigger),"--")</f>
        <v>GBP6L12L25Y_LCHQuote</v>
      </c>
      <c r="Q44" s="98">
        <f>IFERROR(_xll.qlRateHelperQuoteValue($N44,Trigger),"--")</f>
        <v>2.235875E-2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42261</v>
      </c>
      <c r="V44" s="99">
        <f>IFERROR(_xll.qlRateHelperPillarDate(N44,Trigger),"--")</f>
        <v>51393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117</v>
      </c>
      <c r="B45" s="60" t="s">
        <v>105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21"/>
        <v>GbpLibor1Y</v>
      </c>
      <c r="H45" s="59" t="str">
        <f t="shared" si="22"/>
        <v>GBP6L12L22Y_LCHQuote</v>
      </c>
      <c r="I45" s="127">
        <v>0</v>
      </c>
      <c r="J45" s="64" t="str">
        <f>_xll.qlSwapRateHelper2(,$H45,0,$B45,Calendar,$D45,$E45,$F45,$G45,$I45,$C45,Discounting1,PillarDate,,Permanent,Trigger,ObjectOverwrite)</f>
        <v>obj_004af#0001</v>
      </c>
      <c r="K45" s="64" t="str">
        <f>_xll.qlSwapRateHelper2(,$H45,0,$B45,Calendar,$D45,$E45,$F45,$G45,$I45,$C45,Discounting2,PillarDate,,Permanent,Trigger,ObjectOverwrite)</f>
        <v>obj_004cd#0001</v>
      </c>
      <c r="M45" s="10" t="str">
        <f t="shared" si="16"/>
        <v>BasSw</v>
      </c>
      <c r="N45" s="94" t="str">
        <f t="shared" ref="N45:O45" si="48">IF(ISBLANK(J49),"--",J49)</f>
        <v>obj_004a4#0001</v>
      </c>
      <c r="O45" s="94" t="str">
        <f t="shared" si="48"/>
        <v>obj_004b0#0001</v>
      </c>
      <c r="P45" s="146" t="str">
        <f>IFERROR(_xll.qlRateHelperQuoteName(N45,Trigger),"--")</f>
        <v>GBP6L12L26Y_LCHQuote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42261</v>
      </c>
      <c r="V45" s="99">
        <f>IFERROR(_xll.qlRateHelperPillarDate(N45,Trigger),"--")</f>
        <v>51760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117</v>
      </c>
      <c r="B46" s="60" t="s">
        <v>106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21"/>
        <v>GbpLibor1Y</v>
      </c>
      <c r="H46" s="59" t="str">
        <f t="shared" si="22"/>
        <v>GBP6L12L23Y_LCHQuote</v>
      </c>
      <c r="I46" s="127">
        <v>0</v>
      </c>
      <c r="J46" s="64" t="str">
        <f>_xll.qlSwapRateHelper2(,$H46,0,$B46,Calendar,$D46,$E46,$F46,$G46,$I46,$C46,Discounting1,PillarDate,,Permanent,Trigger,ObjectOverwrite)</f>
        <v>obj_004b5#0001</v>
      </c>
      <c r="K46" s="64" t="str">
        <f>_xll.qlSwapRateHelper2(,$H46,0,$B46,Calendar,$D46,$E46,$F46,$G46,$I46,$C46,Discounting2,PillarDate,,Permanent,Trigger,ObjectOverwrite)</f>
        <v>obj_004d8#0001</v>
      </c>
      <c r="M46" s="10" t="str">
        <f t="shared" si="16"/>
        <v>BasSw</v>
      </c>
      <c r="N46" s="94" t="str">
        <f t="shared" ref="N46:O46" si="49">IF(ISBLANK(J50),"--",J50)</f>
        <v>obj_004c9#0001</v>
      </c>
      <c r="O46" s="94" t="str">
        <f t="shared" si="49"/>
        <v>obj_004c0#0001</v>
      </c>
      <c r="P46" s="146" t="str">
        <f>IFERROR(_xll.qlRateHelperQuoteName(N46,Trigger),"--")</f>
        <v>GBP6L12L27Y_LCHQuote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42261</v>
      </c>
      <c r="V46" s="99">
        <f>IFERROR(_xll.qlRateHelperPillarDate(N46,Trigger),"--")</f>
        <v>52124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117</v>
      </c>
      <c r="B47" s="60" t="s">
        <v>107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21"/>
        <v>GbpLibor1Y</v>
      </c>
      <c r="H47" s="59" t="str">
        <f t="shared" si="22"/>
        <v>GBP6L12L24Y_LCHQuote</v>
      </c>
      <c r="I47" s="127">
        <v>0</v>
      </c>
      <c r="J47" s="64" t="str">
        <f>_xll.qlSwapRateHelper2(,$H47,0,$B47,Calendar,$D47,$E47,$F47,$G47,$I47,$C47,Discounting1,PillarDate,,Permanent,Trigger,ObjectOverwrite)</f>
        <v>obj_0049b#0001</v>
      </c>
      <c r="K47" s="64" t="str">
        <f>_xll.qlSwapRateHelper2(,$H47,0,$B47,Calendar,$D47,$E47,$F47,$G47,$I47,$C47,Discounting2,PillarDate,,Permanent,Trigger,ObjectOverwrite)</f>
        <v>obj_004a8#0001</v>
      </c>
      <c r="M47" s="10" t="str">
        <f t="shared" si="16"/>
        <v>BasSw</v>
      </c>
      <c r="N47" s="94" t="str">
        <f t="shared" ref="N47:O47" si="50">IF(ISBLANK(J51),"--",J51)</f>
        <v>obj_00494#0001</v>
      </c>
      <c r="O47" s="94" t="str">
        <f t="shared" si="50"/>
        <v>obj_004c7#0001</v>
      </c>
      <c r="P47" s="146" t="str">
        <f>IFERROR(_xll.qlRateHelperQuoteName(N47,Trigger),"--")</f>
        <v>GBP6L12L28Y_LCHQuote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42261</v>
      </c>
      <c r="V47" s="99">
        <f>IFERROR(_xll.qlRateHelperPillarDate(N47,Trigger),"--")</f>
        <v>52488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117</v>
      </c>
      <c r="B48" s="60" t="s">
        <v>63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21"/>
        <v>GbpLibor1Y</v>
      </c>
      <c r="H48" s="59" t="str">
        <f t="shared" si="22"/>
        <v>GBP6L12L25Y_LCHQuote</v>
      </c>
      <c r="I48" s="127">
        <v>0</v>
      </c>
      <c r="J48" s="64" t="str">
        <f>_xll.qlSwapRateHelper2(,$H48,0,$B48,Calendar,$D48,$E48,$F48,$G48,$I48,$C48,Discounting1,PillarDate,,Permanent,Trigger,ObjectOverwrite)</f>
        <v>obj_004a0#0001</v>
      </c>
      <c r="K48" s="64" t="str">
        <f>_xll.qlSwapRateHelper2(,$H48,0,$B48,Calendar,$D48,$E48,$F48,$G48,$I48,$C48,Discounting2,PillarDate,,Permanent,Trigger,ObjectOverwrite)</f>
        <v>obj_004c3#0001</v>
      </c>
      <c r="M48" s="10" t="str">
        <f t="shared" si="16"/>
        <v>BasSw</v>
      </c>
      <c r="N48" s="94" t="str">
        <f t="shared" ref="N48:O48" si="51">IF(ISBLANK(J52),"--",J52)</f>
        <v>obj_004d6#0001</v>
      </c>
      <c r="O48" s="94" t="str">
        <f t="shared" si="51"/>
        <v>obj_0049a#0001</v>
      </c>
      <c r="P48" s="146" t="str">
        <f>IFERROR(_xll.qlRateHelperQuoteName(N48,Trigger),"--")</f>
        <v>GBP6L12L29Y_LCHQuote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42261</v>
      </c>
      <c r="V48" s="99">
        <f>IFERROR(_xll.qlRateHelperPillarDate(N48,Trigger),"--")</f>
        <v>52854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117</v>
      </c>
      <c r="B49" s="60" t="s">
        <v>108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21"/>
        <v>GbpLibor1Y</v>
      </c>
      <c r="H49" s="59" t="str">
        <f t="shared" si="22"/>
        <v>GBP6L12L26Y_LCHQuote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obj_004a4#0001</v>
      </c>
      <c r="K49" s="64" t="str">
        <f>_xll.qlSwapRateHelper2(,$H49,0,$B49,Calendar,$D49,$E49,$F49,$G49,$I49,$C49,Discounting2,PillarDate,,Permanent,Trigger,ObjectOverwrite)</f>
        <v>obj_004b0#0001</v>
      </c>
      <c r="M49" s="10" t="str">
        <f t="shared" si="16"/>
        <v>BasSw</v>
      </c>
      <c r="N49" s="94" t="str">
        <f t="shared" ref="N49:O49" si="52">IF(ISBLANK(J53),"--",J53)</f>
        <v>obj_004ce#0001</v>
      </c>
      <c r="O49" s="94" t="str">
        <f t="shared" si="52"/>
        <v>obj_004cc#0001</v>
      </c>
      <c r="P49" s="146" t="str">
        <f>IFERROR(_xll.qlRateHelperQuoteName(N49,Trigger),"--")</f>
        <v>GBP6L12L30Y_LCHQuote</v>
      </c>
      <c r="Q49" s="98">
        <f>IFERROR(_xll.qlRateHelperQuoteValue($N49,Trigger),"--")</f>
        <v>2.22265E-2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42261</v>
      </c>
      <c r="V49" s="99">
        <f>IFERROR(_xll.qlRateHelperPillarDate(N49,Trigger),"--")</f>
        <v>53219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117</v>
      </c>
      <c r="B50" s="60" t="s">
        <v>64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21"/>
        <v>GbpLibor1Y</v>
      </c>
      <c r="H50" s="59" t="str">
        <f t="shared" si="22"/>
        <v>GBP6L12L27Y_LCHQuote</v>
      </c>
      <c r="I50" s="127">
        <v>0</v>
      </c>
      <c r="J50" s="64" t="str">
        <f>_xll.qlSwapRateHelper2(,$H50,0,$B50,Calendar,$D50,$E50,$F50,$G50,$I50,$C50,Discounting1,PillarDate,,Permanent,Trigger,ObjectOverwrite)</f>
        <v>obj_004c9#0001</v>
      </c>
      <c r="K50" s="64" t="str">
        <f>_xll.qlSwapRateHelper2(,$H50,0,$B50,Calendar,$D50,$E50,$F50,$G50,$I50,$C50,Discounting2,PillarDate,,Permanent,Trigger,ObjectOverwrite)</f>
        <v>obj_004c0#0001</v>
      </c>
      <c r="M50" s="10" t="str">
        <f t="shared" si="16"/>
        <v>BasSw</v>
      </c>
      <c r="N50" s="94" t="str">
        <f t="shared" ref="N50:O50" si="53">IF(ISBLANK(J54),"--",J54)</f>
        <v>obj_004d1#0001</v>
      </c>
      <c r="O50" s="94" t="str">
        <f t="shared" si="53"/>
        <v>obj_004c2#0001</v>
      </c>
      <c r="P50" s="146" t="str">
        <f>IFERROR(_xll.qlRateHelperQuoteName(N50,Trigger),"--")</f>
        <v>GBP6L12L35Y_LCHQuote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42261</v>
      </c>
      <c r="V50" s="99">
        <f>IFERROR(_xll.qlRateHelperPillarDate(N50,Trigger),"--")</f>
        <v>55045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117</v>
      </c>
      <c r="B51" s="60" t="s">
        <v>109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21"/>
        <v>GbpLibor1Y</v>
      </c>
      <c r="H51" s="59" t="str">
        <f t="shared" si="22"/>
        <v>GBP6L12L28Y_LCHQuote</v>
      </c>
      <c r="I51" s="127">
        <v>0</v>
      </c>
      <c r="J51" s="64" t="str">
        <f>_xll.qlSwapRateHelper2(,$H51,0,$B51,Calendar,$D51,$E51,$F51,$G51,$I51,$C51,Discounting1,PillarDate,,Permanent,Trigger,ObjectOverwrite)</f>
        <v>obj_00494#0001</v>
      </c>
      <c r="K51" s="64" t="str">
        <f>_xll.qlSwapRateHelper2(,$H51,0,$B51,Calendar,$D51,$E51,$F51,$G51,$I51,$C51,Discounting2,PillarDate,,Permanent,Trigger,ObjectOverwrite)</f>
        <v>obj_004c7#0001</v>
      </c>
      <c r="M51" s="10" t="str">
        <f t="shared" si="16"/>
        <v>BasSw</v>
      </c>
      <c r="N51" s="94" t="str">
        <f t="shared" ref="N51:O51" si="54">IF(ISBLANK(J55),"--",J55)</f>
        <v>obj_004b4#0001</v>
      </c>
      <c r="O51" s="94" t="str">
        <f t="shared" si="54"/>
        <v>obj_004bb#0001</v>
      </c>
      <c r="P51" s="146" t="str">
        <f>IFERROR(_xll.qlRateHelperQuoteName(N51,Trigger),"--")</f>
        <v>GBP6L12L40Y_LCHQuote</v>
      </c>
      <c r="Q51" s="98">
        <f>IFERROR(_xll.qlRateHelperQuoteValue($N51,Trigger),"--")</f>
        <v>2.16755E-2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42261</v>
      </c>
      <c r="V51" s="99">
        <f>IFERROR(_xll.qlRateHelperPillarDate(N51,Trigger),"--")</f>
        <v>56871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117</v>
      </c>
      <c r="B52" s="60" t="s">
        <v>110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21"/>
        <v>GbpLibor1Y</v>
      </c>
      <c r="H52" s="59" t="str">
        <f t="shared" si="22"/>
        <v>GBP6L12L29Y_LCHQuote</v>
      </c>
      <c r="I52" s="127">
        <v>0</v>
      </c>
      <c r="J52" s="64" t="str">
        <f>_xll.qlSwapRateHelper2(,$H52,0,$B52,Calendar,$D52,$E52,$F52,$G52,$I52,$C52,Discounting1,PillarDate,,Permanent,Trigger,ObjectOverwrite)</f>
        <v>obj_004d6#0001</v>
      </c>
      <c r="K52" s="64" t="str">
        <f>_xll.qlSwapRateHelper2(,$H52,0,$B52,Calendar,$D52,$E52,$F52,$G52,$I52,$C52,Discounting2,PillarDate,,Permanent,Trigger,ObjectOverwrite)</f>
        <v>obj_0049a#0001</v>
      </c>
      <c r="M52" s="10" t="str">
        <f t="shared" si="16"/>
        <v>BasSw</v>
      </c>
      <c r="N52" s="94" t="str">
        <f t="shared" ref="N52:O52" si="55">IF(ISBLANK(J56),"--",J56)</f>
        <v>obj_004d9#0001</v>
      </c>
      <c r="O52" s="94" t="str">
        <f t="shared" si="55"/>
        <v>obj_004a7#0001</v>
      </c>
      <c r="P52" s="146" t="str">
        <f>IFERROR(_xll.qlRateHelperQuoteName(N52,Trigger),"--")</f>
        <v>GBP6L12L50Y_LCHQuote</v>
      </c>
      <c r="Q52" s="98">
        <f>IFERROR(_xll.qlRateHelperQuoteValue($N52,Trigger),"--")</f>
        <v>2.1198249999999998E-2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42261</v>
      </c>
      <c r="V52" s="99">
        <f>IFERROR(_xll.qlRateHelperPillarDate(N52,Trigger),"--")</f>
        <v>60524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117</v>
      </c>
      <c r="B53" s="60" t="s">
        <v>65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21"/>
        <v>GbpLibor1Y</v>
      </c>
      <c r="H53" s="59" t="str">
        <f t="shared" si="22"/>
        <v>GBP6L12L30Y_LCHQuote</v>
      </c>
      <c r="I53" s="127">
        <v>0</v>
      </c>
      <c r="J53" s="64" t="str">
        <f>_xll.qlSwapRateHelper2(,$H53,0,$B53,Calendar,$D53,$E53,$F53,$G53,$I53,$C53,Discounting1,PillarDate,,Permanent,Trigger,ObjectOverwrite)</f>
        <v>obj_004ce#0001</v>
      </c>
      <c r="K53" s="64" t="str">
        <f>_xll.qlSwapRateHelper2(,$H53,0,$B53,Calendar,$D53,$E53,$F53,$G53,$I53,$C53,Discounting2,PillarDate,,Permanent,Trigger,ObjectOverwrite)</f>
        <v>obj_004cc#0001</v>
      </c>
      <c r="M53" s="11" t="str">
        <f t="shared" si="16"/>
        <v>BasSw</v>
      </c>
      <c r="N53" s="95" t="str">
        <f t="shared" ref="N53:O53" si="56">IF(ISBLANK(J57),"--",J57)</f>
        <v>obj_004cb#0001</v>
      </c>
      <c r="O53" s="95" t="str">
        <f t="shared" si="56"/>
        <v>obj_004ba#0001</v>
      </c>
      <c r="P53" s="147" t="str">
        <f>IFERROR(_xll.qlRateHelperQuoteName(N53,Trigger),"--")</f>
        <v>GBP6L12L60Y_LCHQuote</v>
      </c>
      <c r="Q53" s="101">
        <f>IFERROR(_xll.qlRateHelperQuoteValue($N53,Trigger),"--")</f>
        <v>2.1100500000000001E-2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42261</v>
      </c>
      <c r="V53" s="102">
        <f>IFERROR(_xll.qlRateHelperPillarDate(N53,Trigger),"--")</f>
        <v>64178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117</v>
      </c>
      <c r="B54" s="60" t="s">
        <v>66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21"/>
        <v>GbpLibor1Y</v>
      </c>
      <c r="H54" s="59" t="str">
        <f t="shared" si="22"/>
        <v>GBP6L12L35Y_LCHQuote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obj_004d1#0001</v>
      </c>
      <c r="K54" s="64" t="str">
        <f>_xll.qlSwapRateHelper2(,$H54,0,$B54,Calendar,$D54,$E54,$F54,$G54,$I54,$C54,Discounting2,PillarDate,,Permanent,Trigger,ObjectOverwrite)</f>
        <v>obj_004c2#0001</v>
      </c>
    </row>
    <row r="55" spans="1:38" ht="11.25" customHeight="1" x14ac:dyDescent="0.2">
      <c r="A55" s="59" t="s">
        <v>117</v>
      </c>
      <c r="B55" s="60" t="s">
        <v>67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21"/>
        <v>GbpLibor1Y</v>
      </c>
      <c r="H55" s="59" t="str">
        <f t="shared" si="22"/>
        <v>GBP6L12L40Y_LCHQuote</v>
      </c>
      <c r="I55" s="125">
        <v>0</v>
      </c>
      <c r="J55" s="64" t="str">
        <f>_xll.qlSwapRateHelper2(,$H55,0,$B55,Calendar,$D55,$E55,$F55,$G55,$I55,$C55,Discounting1,PillarDate,,Permanent,Trigger,ObjectOverwrite)</f>
        <v>obj_004b4#0001</v>
      </c>
      <c r="K55" s="64" t="str">
        <f>_xll.qlSwapRateHelper2(,$H55,0,$B55,Calendar,$D55,$E55,$F55,$G55,$I55,$C55,Discounting2,PillarDate,,Permanent,Trigger,ObjectOverwrite)</f>
        <v>obj_004bb#0001</v>
      </c>
    </row>
    <row r="56" spans="1:38" ht="11.25" customHeight="1" x14ac:dyDescent="0.2">
      <c r="A56" s="59" t="s">
        <v>117</v>
      </c>
      <c r="B56" s="60" t="s">
        <v>68</v>
      </c>
      <c r="C56" s="61" t="s">
        <v>6</v>
      </c>
      <c r="D56" s="61" t="s">
        <v>159</v>
      </c>
      <c r="E56" s="61" t="s">
        <v>7</v>
      </c>
      <c r="F56" s="61" t="s">
        <v>160</v>
      </c>
      <c r="G56" s="61" t="str">
        <f t="shared" si="21"/>
        <v>GbpLibor1Y</v>
      </c>
      <c r="H56" s="59" t="str">
        <f t="shared" si="22"/>
        <v>GBP6L12L50Y_LCHQuote</v>
      </c>
      <c r="I56" s="125">
        <v>0</v>
      </c>
      <c r="J56" s="64" t="str">
        <f>_xll.qlSwapRateHelper2(,$H56,0,$B56,Calendar,$D56,$E56,$F56,$G56,$I56,$C56,Discounting1,PillarDate,,Permanent,Trigger,ObjectOverwrite)</f>
        <v>obj_004d9#0001</v>
      </c>
      <c r="K56" s="64" t="str">
        <f>_xll.qlSwapRateHelper2(,$H56,0,$B56,Calendar,$D56,$E56,$F56,$G56,$I56,$C56,Discounting2,PillarDate,,Permanent,Trigger,ObjectOverwrite)</f>
        <v>obj_004a7#0001</v>
      </c>
    </row>
    <row r="57" spans="1:38" ht="11.25" customHeight="1" x14ac:dyDescent="0.2">
      <c r="A57" s="1" t="s">
        <v>117</v>
      </c>
      <c r="B57" s="8" t="s">
        <v>111</v>
      </c>
      <c r="C57" s="7" t="s">
        <v>6</v>
      </c>
      <c r="D57" s="7" t="s">
        <v>159</v>
      </c>
      <c r="E57" s="7" t="s">
        <v>7</v>
      </c>
      <c r="F57" s="7" t="s">
        <v>160</v>
      </c>
      <c r="G57" s="7" t="str">
        <f t="shared" si="21"/>
        <v>GbpLibor1Y</v>
      </c>
      <c r="H57" s="1" t="str">
        <f t="shared" si="22"/>
        <v>GBP6L12L60Y_LCHQuote</v>
      </c>
      <c r="I57" s="128">
        <v>0</v>
      </c>
      <c r="J57" s="3" t="str">
        <f>_xll.qlSwapRateHelper2(,$H57,0,$B57,Calendar,$D57,$E57,$F57,$G57,$I57,$C57,Discounting1,PillarDate,,Permanent,Trigger,ObjectOverwrite)</f>
        <v>obj_004cb#0001</v>
      </c>
      <c r="K57" s="3" t="str">
        <f>_xll.qlSwapRateHelper2(,$H57,0,$B57,Calendar,$D57,$E57,$F57,$G57,$I57,$C57,Discounting2,PillarDate,,Permanent,Trigger,ObjectOverwrite)</f>
        <v>obj_004ba#0001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35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GBPSTD</v>
      </c>
      <c r="W1" s="66"/>
      <c r="X1" s="66"/>
      <c r="Y1" s="69"/>
      <c r="Z1" s="69"/>
      <c r="AA1" s="66"/>
      <c r="AB1" s="66"/>
      <c r="AC1" s="73" t="s">
        <v>131</v>
      </c>
    </row>
    <row r="2" spans="1:35" ht="21.75" customHeight="1" x14ac:dyDescent="0.2">
      <c r="A2" s="65" t="s">
        <v>9</v>
      </c>
      <c r="B2" s="65" t="s">
        <v>28</v>
      </c>
      <c r="C2" s="65"/>
      <c r="D2" s="65" t="s">
        <v>145</v>
      </c>
      <c r="E2" s="65" t="s">
        <v>146</v>
      </c>
      <c r="F2" s="65" t="s">
        <v>114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137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4.8249681089873224E-3</v>
      </c>
      <c r="AH2" s="213" t="s">
        <v>84</v>
      </c>
      <c r="AI2" s="214"/>
    </row>
    <row r="3" spans="1:35" ht="11.25" customHeight="1" x14ac:dyDescent="0.2">
      <c r="A3" s="180" t="s">
        <v>26</v>
      </c>
      <c r="B3" s="181" t="s">
        <v>36</v>
      </c>
      <c r="C3" s="181" t="s">
        <v>73</v>
      </c>
      <c r="D3" s="204" t="b">
        <v>0</v>
      </c>
      <c r="E3" s="204" t="s">
        <v>7</v>
      </c>
      <c r="F3" s="204" t="s">
        <v>160</v>
      </c>
      <c r="G3" s="183" t="str">
        <f>_xll.qlIborIndex(,FamilyName,"1D",,Currency,Calendar,$E3,$D3,$F3,,Permanent,Trigger,ObjectOverwrite)</f>
        <v>obj_0056f#0001</v>
      </c>
      <c r="H3" s="184" t="str">
        <f>IF(LCHQuoteOverwrite,Currency&amp;B3&amp;"D"&amp;LCHQuoteSuffix,Currency&amp;B3&amp;"D"&amp;QuoteSuffix)</f>
        <v>GBPOND_LCHQuote</v>
      </c>
      <c r="I3" s="182"/>
      <c r="J3" s="185" t="str">
        <f>_xll.qlDepositRateHelper(,$H3,$G3,Permanent,Trigger,ObjectOverwrite)</f>
        <v>obj_00583#0001</v>
      </c>
      <c r="K3" s="49"/>
      <c r="L3" s="68" t="str">
        <f>A3</f>
        <v>Dp</v>
      </c>
      <c r="M3" s="131" t="str">
        <f>IF(ISBLANK(J3),"--",J3)</f>
        <v>obj_00583#0001</v>
      </c>
      <c r="N3" s="145" t="str">
        <f>IFERROR(_xll.qlRateHelperQuoteName(M3,Trigger),"--")</f>
        <v>GBPOND_LCHQuote</v>
      </c>
      <c r="O3" s="133">
        <f>IFERROR(_xll.qlRateHelperQuoteValue($M3,Trigger),"--")</f>
        <v>4.8250000000000003E-3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42261</v>
      </c>
      <c r="T3" s="134">
        <f>IFERROR(_xll.qlRateHelperPillarDate(M3,Trigger),"--")</f>
        <v>42262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obj_00583</v>
      </c>
      <c r="X3" s="4" t="str">
        <f>IFERROR(_xll.qlRateHelperQuoteName(W3,Trigger),"")</f>
        <v>GBPOND_LCHQuote</v>
      </c>
      <c r="Y3" s="70">
        <f>IFERROR(_xll.qlRateHelperRate(W3,Trigger),"")</f>
        <v>4.8250000000000003E-3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42262</v>
      </c>
      <c r="AC3" s="70">
        <v>4.8249681089873224E-3</v>
      </c>
      <c r="AD3" s="169">
        <f t="array" ref="AD3:AD72">_xll.ohFilter([1]REP00079!$C$2:$C$2000,([1]REP00079!$A$2:$A$2000="GBP_LIBOR_EOD"))</f>
        <v>42262</v>
      </c>
      <c r="AE3" s="170">
        <f t="array" ref="AE3:AE72">_xll.ohFilter([1]REP00079!$E$2:$E$2000,([1]REP00079!$A$2:$A$2000="GBP_LIBOR_EOD"))</f>
        <v>4.82496810900557E-3</v>
      </c>
      <c r="AF3" s="172">
        <f>_xll.qlYieldTSZeroRate(yieldcurve1_STD,$AD3,"ACTUAL/365 (FIXED)",,,TRUE,Trigger)-AE3</f>
        <v>0</v>
      </c>
      <c r="AG3" s="161"/>
      <c r="AH3" s="107" t="s">
        <v>85</v>
      </c>
      <c r="AI3" s="108">
        <v>12</v>
      </c>
    </row>
    <row r="4" spans="1:35" ht="11.25" customHeight="1" x14ac:dyDescent="0.2">
      <c r="A4" s="186" t="s">
        <v>26</v>
      </c>
      <c r="B4" s="187" t="s">
        <v>72</v>
      </c>
      <c r="C4" s="187" t="s">
        <v>143</v>
      </c>
      <c r="D4" s="205" t="b">
        <v>0</v>
      </c>
      <c r="E4" s="205" t="s">
        <v>7</v>
      </c>
      <c r="F4" s="205" t="s">
        <v>160</v>
      </c>
      <c r="G4" s="189" t="str">
        <f>_xll.qlIborIndex(,FamilyName,"1D",,Currency,Calendar,$E4,$D4,$F4,,Permanent,Trigger,ObjectOverwrite)</f>
        <v>obj_00553#0001</v>
      </c>
      <c r="H4" s="190" t="str">
        <f>IF(LCHQuoteOverwrite,Currency&amp;B4&amp;"D"&amp;LCHQuoteSuffix,Currency&amp;B4&amp;"D"&amp;QuoteSuffix)</f>
        <v>GBPTND_LCHQuote</v>
      </c>
      <c r="I4" s="188"/>
      <c r="J4" s="191" t="str">
        <f>_xll.qlFraRateHelper(,$H4,"1D",$G4,PillarDate,,Permanent,Trigger,ObjectOverwrite)</f>
        <v>obj_00582#0001</v>
      </c>
      <c r="K4" s="49"/>
      <c r="L4" s="10" t="str">
        <f t="shared" ref="L4:L11" si="1">A4</f>
        <v>Dp</v>
      </c>
      <c r="M4" s="94" t="str">
        <f t="shared" ref="M4:M11" si="2">IF(ISBLANK(J4),"--",J4)</f>
        <v>obj_00582#0001</v>
      </c>
      <c r="N4" s="146" t="str">
        <f>IFERROR(_xll.qlRateHelperQuoteName(M4,Trigger),"--")</f>
        <v>GBPTND_LCHQuote</v>
      </c>
      <c r="O4" s="98" t="str">
        <f>IFERROR(_xll.qlRateHelperQuoteValue($M4,Trigger),"--")</f>
        <v>--</v>
      </c>
      <c r="P4" s="97" t="b">
        <v>0</v>
      </c>
      <c r="Q4" s="94">
        <v>30</v>
      </c>
      <c r="R4" s="94">
        <v>1</v>
      </c>
      <c r="S4" s="99">
        <f>IFERROR(_xll.qlRateHelperEarliestDate(M4,Trigger),"--")</f>
        <v>42262</v>
      </c>
      <c r="T4" s="99">
        <f>IFERROR(_xll.qlRateHelperPillarDate(M4,Trigger),"--")</f>
        <v>42263</v>
      </c>
      <c r="V4" s="4" t="str">
        <f t="shared" si="0"/>
        <v>Dp</v>
      </c>
      <c r="W4" s="4" t="str">
        <v>obj_00556</v>
      </c>
      <c r="X4" s="4" t="str">
        <f>IFERROR(_xll.qlRateHelperQuoteName(W4,Trigger),"")</f>
        <v>GBP1WD_LCHQuote</v>
      </c>
      <c r="Y4" s="70">
        <f>IFERROR(_xll.qlRateHelperRate(W4,Trigger),"")</f>
        <v>4.8549999999999999E-3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42261</v>
      </c>
      <c r="AB4" s="5">
        <f>IFERROR(_xll.qlRateHelperPillarDate(W4,Trigger),"")</f>
        <v>42268</v>
      </c>
      <c r="AC4" s="70">
        <v>4.8547739905062826E-3</v>
      </c>
      <c r="AD4" s="169">
        <v>42268</v>
      </c>
      <c r="AE4" s="170">
        <v>4.8547739905004401E-3</v>
      </c>
      <c r="AF4" s="172">
        <f>_xll.qlYieldTSZeroRate(yieldcurve1_STD,$AD4,"ACTUAL/365 (FIXED)",,,TRUE,Trigger)-AE4</f>
        <v>1.1580146563883176E-14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144</v>
      </c>
      <c r="C5" s="60" t="s">
        <v>37</v>
      </c>
      <c r="D5" s="123"/>
      <c r="E5" s="123"/>
      <c r="F5" s="123"/>
      <c r="G5" s="61" t="str">
        <f>PROPER(Currency)&amp;FamilyName&amp;B5</f>
        <v>GbpLiborSW</v>
      </c>
      <c r="H5" s="179" t="str">
        <f>IF(LCHQuoteOverwrite,Currency&amp;C5&amp;"D"&amp;LCHQuoteSuffix,Currency&amp;B5&amp;"D"&amp;QuoteSuffix)</f>
        <v>GBP1WD_LCHQuote</v>
      </c>
      <c r="I5" s="123"/>
      <c r="J5" s="64" t="str">
        <f>_xll.qlDepositRateHelper(,$H5,$G5,Permanent,Trigger,ObjectOverwrite)</f>
        <v>obj_00556#0001</v>
      </c>
      <c r="K5" s="49"/>
      <c r="L5" s="10" t="str">
        <f t="shared" si="1"/>
        <v>Dp</v>
      </c>
      <c r="M5" s="94" t="str">
        <f t="shared" si="2"/>
        <v>obj_00556#0001</v>
      </c>
      <c r="N5" s="146" t="str">
        <f>IFERROR(_xll.qlRateHelperQuoteName(M5,Trigger),"--")</f>
        <v>GBP1WD_LCHQuote</v>
      </c>
      <c r="O5" s="98">
        <f>IFERROR(_xll.qlRateHelperQuoteValue($M5,Trigger),"--")</f>
        <v>4.8549999999999999E-3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42261</v>
      </c>
      <c r="T5" s="99">
        <f>IFERROR(_xll.qlRateHelperPillarDate(M5,Trigger),"--")</f>
        <v>42268</v>
      </c>
      <c r="V5" s="4" t="str">
        <f t="shared" si="0"/>
        <v>Dp</v>
      </c>
      <c r="W5" s="4" t="str">
        <v>obj_0055b</v>
      </c>
      <c r="X5" s="4" t="str">
        <f>IFERROR(_xll.qlRateHelperQuoteName(W5,Trigger),"")</f>
        <v>GBP1MD_LCHQuote</v>
      </c>
      <c r="Y5" s="70">
        <f>IFERROR(_xll.qlRateHelperRate(W5,Trigger),"")</f>
        <v>5.0787999999999996E-3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42261</v>
      </c>
      <c r="AB5" s="5">
        <f>IFERROR(_xll.qlRateHelperPillarDate(W5,Trigger),"")</f>
        <v>42291</v>
      </c>
      <c r="AC5" s="70">
        <v>5.0777402589013863E-3</v>
      </c>
      <c r="AD5" s="169">
        <v>42291</v>
      </c>
      <c r="AE5" s="170">
        <v>5.0777402589012701E-3</v>
      </c>
      <c r="AF5" s="172">
        <f>_xll.qlYieldTSZeroRate(yieldcurve1_STD,$AD5,"ACTUAL/365 (FIXED)",,,TRUE,Trigger)-AE5</f>
        <v>0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GbpLibor1M</v>
      </c>
      <c r="H6" s="179" t="str">
        <f t="shared" ref="H6:H11" si="3">IF(LCHQuoteOverwrite,Currency&amp;B6&amp;"D"&amp;LCHQuoteSuffix,Currency&amp;B6&amp;"D"&amp;QuoteSuffix)</f>
        <v>GBP1MD_LCHQuote</v>
      </c>
      <c r="I6" s="123"/>
      <c r="J6" s="64" t="str">
        <f>_xll.qlDepositRateHelper(,$H6,$G6,Permanent,Trigger,ObjectOverwrite)</f>
        <v>obj_0055b#0001</v>
      </c>
      <c r="K6" s="49"/>
      <c r="L6" s="10" t="str">
        <f t="shared" si="1"/>
        <v>Dp</v>
      </c>
      <c r="M6" s="94" t="str">
        <f t="shared" si="2"/>
        <v>obj_0055b#0001</v>
      </c>
      <c r="N6" s="146" t="str">
        <f>IFERROR(_xll.qlRateHelperQuoteName(M6,Trigger),"--")</f>
        <v>GBP1MD_LCHQuote</v>
      </c>
      <c r="O6" s="98">
        <f>IFERROR(_xll.qlRateHelperQuoteValue($M6,Trigger),"--")</f>
        <v>5.0787999999999996E-3</v>
      </c>
      <c r="P6" s="97" t="b">
        <v>1</v>
      </c>
      <c r="Q6" s="94">
        <v>30</v>
      </c>
      <c r="R6" s="94">
        <v>1</v>
      </c>
      <c r="S6" s="99">
        <f>IFERROR(_xll.qlRateHelperEarliestDate(M6,Trigger),"--")</f>
        <v>42261</v>
      </c>
      <c r="T6" s="99">
        <f>IFERROR(_xll.qlRateHelperPillarDate(M6,Trigger),"--")</f>
        <v>42291</v>
      </c>
      <c r="V6" s="4" t="str">
        <f t="shared" si="0"/>
        <v>Dp</v>
      </c>
      <c r="W6" s="4" t="str">
        <v>obj_0057e</v>
      </c>
      <c r="X6" s="4" t="str">
        <f>IFERROR(_xll.qlRateHelperQuoteName(W6,Trigger),"")</f>
        <v>GBP2MD_LCHQuote</v>
      </c>
      <c r="Y6" s="70">
        <f>IFERROR(_xll.qlRateHelperRate(W6,Trigger),"")</f>
        <v>5.3888E-3</v>
      </c>
      <c r="Z6" s="104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42261</v>
      </c>
      <c r="AB6" s="5">
        <f>IFERROR(_xll.qlRateHelperPillarDate(W6,Trigger),"")</f>
        <v>42324</v>
      </c>
      <c r="AC6" s="70">
        <v>5.3862954331575265E-3</v>
      </c>
      <c r="AD6" s="169">
        <v>42321</v>
      </c>
      <c r="AE6" s="170">
        <v>5.3582449627698203E-3</v>
      </c>
      <c r="AF6" s="172">
        <f>_xll.qlYieldTSZeroRate(yieldcurve1_STD,$AD6,"ACTUAL/365 (FIXED)",,,TRUE,Trigger)-AE6</f>
        <v>6.8261368779687359E-16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40</v>
      </c>
      <c r="C7" s="60" t="s">
        <v>40</v>
      </c>
      <c r="D7" s="123"/>
      <c r="E7" s="123"/>
      <c r="F7" s="123"/>
      <c r="G7" s="61" t="str">
        <f>PROPER(Currency)&amp;FamilyName&amp;B7</f>
        <v>GbpLibor2M</v>
      </c>
      <c r="H7" s="179" t="str">
        <f t="shared" si="3"/>
        <v>GBP2MD_LCHQuote</v>
      </c>
      <c r="I7" s="123"/>
      <c r="J7" s="64" t="str">
        <f>_xll.qlDepositRateHelper(,$H7,$G7,Permanent,Trigger,ObjectOverwrite)</f>
        <v>obj_0057e#0001</v>
      </c>
      <c r="K7" s="49"/>
      <c r="L7" s="10" t="str">
        <f t="shared" si="1"/>
        <v>Dp</v>
      </c>
      <c r="M7" s="94" t="str">
        <f t="shared" si="2"/>
        <v>obj_0057e#0001</v>
      </c>
      <c r="N7" s="146" t="str">
        <f>IFERROR(_xll.qlRateHelperQuoteName(M7,Trigger),"--")</f>
        <v>GBP2MD_LCHQuote</v>
      </c>
      <c r="O7" s="98">
        <f>IFERROR(_xll.qlRateHelperQuoteValue($M7,Trigger),"--")</f>
        <v>5.3888E-3</v>
      </c>
      <c r="P7" s="97" t="b">
        <v>1</v>
      </c>
      <c r="Q7" s="94">
        <v>30</v>
      </c>
      <c r="R7" s="94">
        <v>1</v>
      </c>
      <c r="S7" s="99">
        <f>IFERROR(_xll.qlRateHelperEarliestDate(M7,Trigger),"--")</f>
        <v>42261</v>
      </c>
      <c r="T7" s="99">
        <f>IFERROR(_xll.qlRateHelperPillarDate(M7,Trigger),"--")</f>
        <v>42324</v>
      </c>
      <c r="V7" s="4" t="str">
        <f t="shared" si="0"/>
        <v>Dp</v>
      </c>
      <c r="W7" s="4" t="str">
        <v>obj_00577</v>
      </c>
      <c r="X7" s="4" t="str">
        <f>IFERROR(_xll.qlRateHelperQuoteName(W7,Trigger),"")</f>
        <v>GBP3MD_LCHQuote</v>
      </c>
      <c r="Y7" s="70">
        <f>IFERROR(_xll.qlRateHelperRate(W7,Trigger),"")</f>
        <v>5.8875000000000004E-3</v>
      </c>
      <c r="Z7" s="104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42261</v>
      </c>
      <c r="AB7" s="5">
        <f>IFERROR(_xll.qlRateHelperPillarDate(W7,Trigger),"")</f>
        <v>42352</v>
      </c>
      <c r="AC7" s="70">
        <v>5.8831832624189782E-3</v>
      </c>
      <c r="AD7" s="169">
        <v>42352</v>
      </c>
      <c r="AE7" s="170">
        <v>5.8831832624192202E-3</v>
      </c>
      <c r="AF7" s="172">
        <f>_xll.qlYieldTSZeroRate(yieldcurve1_STD,$AD7,"ACTUAL/365 (FIXED)",,,TRUE,Trigger)-AE7</f>
        <v>0</v>
      </c>
      <c r="AG7" s="161"/>
      <c r="AH7" s="107" t="s">
        <v>149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GbpLibor3M</v>
      </c>
      <c r="H8" s="179" t="str">
        <f t="shared" si="3"/>
        <v>GBP3MD_LCHQuote</v>
      </c>
      <c r="I8" s="123"/>
      <c r="J8" s="64" t="str">
        <f>_xll.qlDepositRateHelper(,$H8,$G8,Permanent,Trigger,ObjectOverwrite)</f>
        <v>obj_00577#0001</v>
      </c>
      <c r="K8" s="49"/>
      <c r="L8" s="10" t="str">
        <f t="shared" si="1"/>
        <v>Dp</v>
      </c>
      <c r="M8" s="94" t="str">
        <f t="shared" si="2"/>
        <v>obj_00577#0001</v>
      </c>
      <c r="N8" s="146" t="str">
        <f>IFERROR(_xll.qlRateHelperQuoteName(M8,Trigger),"--")</f>
        <v>GBP3MD_LCHQuote</v>
      </c>
      <c r="O8" s="98">
        <f>IFERROR(_xll.qlRateHelperQuoteValue($M8,Trigger),"--")</f>
        <v>5.8875000000000004E-3</v>
      </c>
      <c r="P8" s="97" t="b">
        <v>1</v>
      </c>
      <c r="Q8" s="94">
        <v>30</v>
      </c>
      <c r="R8" s="94">
        <v>1</v>
      </c>
      <c r="S8" s="99">
        <f>IFERROR(_xll.qlRateHelperEarliestDate(M8,Trigger),"--")</f>
        <v>42261</v>
      </c>
      <c r="T8" s="99">
        <f>IFERROR(_xll.qlRateHelperPillarDate(M8,Trigger),"--")</f>
        <v>42352</v>
      </c>
      <c r="V8" s="4" t="str">
        <f t="shared" si="0"/>
        <v>FUT</v>
      </c>
      <c r="W8" s="4" t="str">
        <v>obj_005e2</v>
      </c>
      <c r="X8" s="4" t="str">
        <f>IFERROR(_xll.qlRateHelperQuoteName(W8,Trigger),"")</f>
        <v>FSSZ5_LCHQuote</v>
      </c>
      <c r="Y8" s="70">
        <f>IFERROR(_xll.qlRateHelperRate(W8,Trigger),"")</f>
        <v>6.492999999999971E-3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42354</v>
      </c>
      <c r="AB8" s="5">
        <f>IFERROR(_xll.qlRateHelperPillarDate(W8,Trigger),"")</f>
        <v>42445</v>
      </c>
      <c r="AC8" s="70">
        <v>6.1854667420707084E-3</v>
      </c>
      <c r="AD8" s="169">
        <v>42443</v>
      </c>
      <c r="AE8" s="170">
        <v>6.1789660220736798E-3</v>
      </c>
      <c r="AF8" s="172">
        <f>_xll.qlYieldTSZeroRate(yieldcurve1_STD,$AD8,"ACTUAL/365 (FIXED)",,,TRUE,Trigger)-AE8</f>
        <v>4.5423734218452694E-15</v>
      </c>
      <c r="AG8" s="161"/>
      <c r="AH8" s="107" t="s">
        <v>150</v>
      </c>
      <c r="AI8" s="109">
        <v>8</v>
      </c>
    </row>
    <row r="9" spans="1:35" ht="11.25" customHeight="1" x14ac:dyDescent="0.2">
      <c r="A9" s="192" t="s">
        <v>26</v>
      </c>
      <c r="B9" s="193" t="s">
        <v>41</v>
      </c>
      <c r="C9" s="193" t="s">
        <v>41</v>
      </c>
      <c r="D9" s="194"/>
      <c r="E9" s="194"/>
      <c r="F9" s="194"/>
      <c r="G9" s="195" t="str">
        <f>_xll.qlEuribor(,$C9,,Permanent,Trigger,ObjectOverwrite)</f>
        <v>obj_0056d#0001</v>
      </c>
      <c r="H9" s="196" t="str">
        <f t="shared" si="3"/>
        <v>GBP4MD_LCHQuote</v>
      </c>
      <c r="I9" s="194"/>
      <c r="J9" s="197" t="str">
        <f>_xll.qlDepositRateHelper(,$H9,$G9,Permanent,Trigger,ObjectOverwrite)</f>
        <v>obj_00581#0001</v>
      </c>
      <c r="K9" s="48"/>
      <c r="L9" s="10" t="str">
        <f t="shared" si="1"/>
        <v>Dp</v>
      </c>
      <c r="M9" s="94" t="str">
        <f t="shared" si="2"/>
        <v>obj_00581#0001</v>
      </c>
      <c r="N9" s="146" t="str">
        <f>IFERROR(_xll.qlRateHelperQuoteName(M9,Trigger),"--")</f>
        <v>GBP4MD_LCHQuote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>
        <f>IFERROR(_xll.qlRateHelperEarliestDate(M9,Trigger),"--")</f>
        <v>42263</v>
      </c>
      <c r="T9" s="99">
        <f>IFERROR(_xll.qlRateHelperPillarDate(M9,Trigger),"--")</f>
        <v>42387</v>
      </c>
      <c r="V9" s="4" t="str">
        <f t="shared" si="0"/>
        <v>FUT</v>
      </c>
      <c r="W9" s="4" t="str">
        <v>obj_005e3</v>
      </c>
      <c r="X9" s="4" t="str">
        <f>IFERROR(_xll.qlRateHelperQuoteName(W9,Trigger),"")</f>
        <v>FSSH6_LCHQuote</v>
      </c>
      <c r="Y9" s="70">
        <f>IFERROR(_xll.qlRateHelperRate(W9,Trigger),"")</f>
        <v>7.4819978000000287E-3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42445</v>
      </c>
      <c r="AB9" s="5">
        <f>IFERROR(_xll.qlRateHelperPillarDate(W9,Trigger),"")</f>
        <v>42536</v>
      </c>
      <c r="AC9" s="70">
        <v>6.6121690064655349E-3</v>
      </c>
      <c r="AD9" s="169">
        <v>42534</v>
      </c>
      <c r="AE9" s="170">
        <v>6.6027909460378799E-3</v>
      </c>
      <c r="AF9" s="172">
        <f>_xll.qlYieldTSZeroRate(yieldcurve1_STD,$AD9,"ACTUAL/365 (FIXED)",,,TRUE,Trigger)-AE9</f>
        <v>-1.1317256159992795E-11</v>
      </c>
      <c r="AG9" s="161"/>
    </row>
    <row r="10" spans="1:35" ht="11.25" customHeight="1" x14ac:dyDescent="0.2">
      <c r="A10" s="198" t="s">
        <v>26</v>
      </c>
      <c r="B10" s="199" t="s">
        <v>42</v>
      </c>
      <c r="C10" s="199" t="s">
        <v>42</v>
      </c>
      <c r="D10" s="200"/>
      <c r="E10" s="200"/>
      <c r="F10" s="200"/>
      <c r="G10" s="201" t="str">
        <f>_xll.qlEuribor(,$C10,,Permanent,Trigger,ObjectOverwrite)</f>
        <v>obj_00552#0001</v>
      </c>
      <c r="H10" s="202" t="str">
        <f t="shared" si="3"/>
        <v>GBP5MD_LCHQuote</v>
      </c>
      <c r="I10" s="200"/>
      <c r="J10" s="203" t="str">
        <f>_xll.qlDepositRateHelper(,$H10,$G10,Permanent,Trigger,ObjectOverwrite)</f>
        <v>obj_00580#0001</v>
      </c>
      <c r="K10" s="48"/>
      <c r="L10" s="10" t="str">
        <f t="shared" si="1"/>
        <v>Dp</v>
      </c>
      <c r="M10" s="94" t="str">
        <f t="shared" si="2"/>
        <v>obj_00580#0001</v>
      </c>
      <c r="N10" s="146" t="str">
        <f>IFERROR(_xll.qlRateHelperQuoteName(M10,Trigger),"--")</f>
        <v>GBP5MD_LCHQuote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>
        <f>IFERROR(_xll.qlRateHelperEarliestDate(M10,Trigger),"--")</f>
        <v>42263</v>
      </c>
      <c r="T10" s="99">
        <f>IFERROR(_xll.qlRateHelperPillarDate(M10,Trigger),"--")</f>
        <v>42416</v>
      </c>
      <c r="V10" s="4" t="str">
        <f t="shared" si="0"/>
        <v>FUT</v>
      </c>
      <c r="W10" s="4" t="str">
        <v>obj_005e4</v>
      </c>
      <c r="X10" s="4" t="str">
        <f>IFERROR(_xll.qlRateHelperQuoteName(W10,Trigger),"")</f>
        <v>FSSM6_LCHQuote</v>
      </c>
      <c r="Y10" s="70">
        <f>IFERROR(_xll.qlRateHelperRate(W10,Trigger),"")</f>
        <v>8.4659921999999943E-3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42536</v>
      </c>
      <c r="AB10" s="5">
        <f>IFERROR(_xll.qlRateHelperPillarDate(W10,Trigger),"")</f>
        <v>42634</v>
      </c>
      <c r="AC10" s="70">
        <v>7.0968626239323864E-3</v>
      </c>
      <c r="AD10" s="169">
        <v>42626</v>
      </c>
      <c r="AE10" s="170">
        <v>7.0572958188351402E-3</v>
      </c>
      <c r="AF10" s="172">
        <f>_xll.qlYieldTSZeroRate(yieldcurve1_STD,$AD10,"ACTUAL/365 (FIXED)",,,TRUE,Trigger)-AE10</f>
        <v>-2.0818316688597793E-11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GbpLibor6M</v>
      </c>
      <c r="H11" s="121" t="str">
        <f t="shared" si="3"/>
        <v>GBP6MD_LCHQuote</v>
      </c>
      <c r="I11" s="124"/>
      <c r="J11" s="3" t="str">
        <f>_xll.qlDepositRateHelper(,$H11,$G11,Permanent,Trigger,ObjectOverwrite)</f>
        <v>obj_0057c#0001</v>
      </c>
      <c r="K11" s="48"/>
      <c r="L11" s="11" t="str">
        <f t="shared" si="1"/>
        <v>Dp</v>
      </c>
      <c r="M11" s="95" t="str">
        <f t="shared" si="2"/>
        <v>obj_0057c#0001</v>
      </c>
      <c r="N11" s="147" t="str">
        <f>IFERROR(_xll.qlRateHelperQuoteName(M11,Trigger),"--")</f>
        <v>GBP6MD_LCHQuote</v>
      </c>
      <c r="O11" s="101">
        <f>IFERROR(_xll.qlRateHelperQuoteValue($M11,Trigger),"--")</f>
        <v>7.5313000000000003E-3</v>
      </c>
      <c r="P11" s="100" t="b">
        <v>0</v>
      </c>
      <c r="Q11" s="95">
        <v>30</v>
      </c>
      <c r="R11" s="95">
        <v>1</v>
      </c>
      <c r="S11" s="102">
        <f>IFERROR(_xll.qlRateHelperEarliestDate(M11,Trigger),"--")</f>
        <v>42261</v>
      </c>
      <c r="T11" s="102">
        <f>IFERROR(_xll.qlRateHelperPillarDate(M11,Trigger),"--")</f>
        <v>42443</v>
      </c>
      <c r="V11" s="4" t="str">
        <f t="shared" si="0"/>
        <v>FUT</v>
      </c>
      <c r="W11" s="4" t="str">
        <v>obj_005e5</v>
      </c>
      <c r="X11" s="4" t="str">
        <f>IFERROR(_xll.qlRateHelperQuoteName(W11,Trigger),"")</f>
        <v>FSSU6_LCHQuote</v>
      </c>
      <c r="Y11" s="70">
        <f>IFERROR(_xll.qlRateHelperRate(W11,Trigger),"")</f>
        <v>9.5459999999999434E-3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42634</v>
      </c>
      <c r="AB11" s="5">
        <f>IFERROR(_xll.qlRateHelperPillarDate(W11,Trigger),"")</f>
        <v>42725</v>
      </c>
      <c r="AC11" s="70">
        <v>7.5749648195387797E-3</v>
      </c>
      <c r="AD11" s="169">
        <v>42808</v>
      </c>
      <c r="AE11" s="170">
        <v>8.0346714591002701E-3</v>
      </c>
      <c r="AF11" s="172">
        <f>_xll.qlYieldTSZeroRate(yieldcurve1_STD,$AD11,"ACTUAL/365 (FIXED)",,,TRUE,Trigger)-AE11</f>
        <v>-1.325405757368614E-11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obj_005e0#0001</v>
      </c>
      <c r="N12" s="145" t="str">
        <f>IFERROR(_xll.qlRateHelperQuoteName(M12,Trigger),"--")</f>
        <v>FSSU5_LCHQuote</v>
      </c>
      <c r="O12" s="209" t="str">
        <f>IFERROR(_xll.qlRateHelperQuoteValue($M12,Trigger),"--")</f>
        <v>--</v>
      </c>
      <c r="P12" s="132" t="b">
        <v>0</v>
      </c>
      <c r="Q12" s="131">
        <v>20</v>
      </c>
      <c r="R12" s="131">
        <v>1</v>
      </c>
      <c r="S12" s="134">
        <f>IFERROR(_xll.qlRateHelperEarliestDate(M12,Trigger),"--")</f>
        <v>42263</v>
      </c>
      <c r="T12" s="134">
        <f>IFERROR(_xll.qlRateHelperPillarDate(M12,Trigger),"--")</f>
        <v>42354</v>
      </c>
      <c r="V12" s="4" t="str">
        <f t="shared" si="0"/>
        <v>FUT</v>
      </c>
      <c r="W12" s="4" t="str">
        <v>obj_005e7</v>
      </c>
      <c r="X12" s="4" t="str">
        <f>IFERROR(_xll.qlRateHelperQuoteName(W12,Trigger),"")</f>
        <v>FSSZ6_LCHQuote</v>
      </c>
      <c r="Y12" s="70">
        <f>IFERROR(_xll.qlRateHelperRate(W12,Trigger),"")</f>
        <v>1.0624027500000022E-2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42725</v>
      </c>
      <c r="AB12" s="5">
        <f>IFERROR(_xll.qlRateHelperPillarDate(W12,Trigger),"")</f>
        <v>42809</v>
      </c>
      <c r="AC12" s="70">
        <v>8.0402100798981357E-3</v>
      </c>
      <c r="AD12" s="169">
        <v>42991</v>
      </c>
      <c r="AE12" s="170">
        <v>9.0652050585442005E-3</v>
      </c>
      <c r="AF12" s="172">
        <f>_xll.qlYieldTSZeroRate(yieldcurve1_STD,$AD12,"ACTUAL/365 (FIXED)",,,TRUE,Trigger)-AE12</f>
        <v>-1.1427796209328989E-11</v>
      </c>
      <c r="AG12" s="161"/>
    </row>
    <row r="13" spans="1:35" ht="11.25" customHeight="1" x14ac:dyDescent="0.2">
      <c r="A13" s="65" t="s">
        <v>9</v>
      </c>
      <c r="B13" s="65" t="s">
        <v>147</v>
      </c>
      <c r="C13" s="65" t="s">
        <v>32</v>
      </c>
      <c r="D13" s="65"/>
      <c r="E13" s="65" t="s">
        <v>135</v>
      </c>
      <c r="F13" s="65" t="s">
        <v>136</v>
      </c>
      <c r="G13" s="65" t="s">
        <v>4</v>
      </c>
      <c r="H13" s="65" t="s">
        <v>1</v>
      </c>
      <c r="I13" s="65" t="s">
        <v>148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obj_005e2#0001</v>
      </c>
      <c r="N13" s="146" t="str">
        <f>IFERROR(_xll.qlRateHelperQuoteName(M13,Trigger),"--")</f>
        <v>FSSZ5_LCHQuote</v>
      </c>
      <c r="O13" s="210">
        <f>IFERROR(_xll.qlRateHelperQuoteValue($M13,Trigger),"--")</f>
        <v>99.350700000000003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42354</v>
      </c>
      <c r="T13" s="99">
        <f>IFERROR(_xll.qlRateHelperPillarDate(M13,Trigger),"--")</f>
        <v>42445</v>
      </c>
      <c r="V13" s="4" t="str">
        <f t="shared" si="0"/>
        <v>FUT</v>
      </c>
      <c r="W13" s="4" t="str">
        <v>obj_005e8</v>
      </c>
      <c r="X13" s="4" t="str">
        <f>IFERROR(_xll.qlRateHelperQuoteName(W13,Trigger),"")</f>
        <v>FSSH7_LCHQuote</v>
      </c>
      <c r="Y13" s="70">
        <f>IFERROR(_xll.qlRateHelperRate(W13,Trigger),"")</f>
        <v>1.1694976100000032E-2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42809</v>
      </c>
      <c r="AB13" s="5">
        <f>IFERROR(_xll.qlRateHelperPillarDate(W13,Trigger),"")</f>
        <v>42907</v>
      </c>
      <c r="AC13" s="70">
        <v>8.5920384834073226E-3</v>
      </c>
      <c r="AD13" s="169">
        <v>43356</v>
      </c>
      <c r="AE13" s="170">
        <v>1.21289572344175E-2</v>
      </c>
      <c r="AF13" s="172">
        <f>_xll.qlYieldTSZeroRate(yieldcurve1_STD,$AD13,"ACTUAL/365 (FIXED)",,,TRUE,Trigger)-AE13</f>
        <v>1.2739809207573671E-13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U5</v>
      </c>
      <c r="D14" s="129"/>
      <c r="E14" s="206">
        <f>_xll.qlIMMdate($C14,,Trigger)</f>
        <v>42263</v>
      </c>
      <c r="F14" s="206">
        <f>_xll.qlIMMNextDate($E14,,Trigger)</f>
        <v>42354</v>
      </c>
      <c r="G14" s="55" t="str">
        <f t="shared" ref="G14:G37" si="7">PROPER(Currency)&amp;FamilyName&amp;"3M"</f>
        <v>GbpLibor3M</v>
      </c>
      <c r="H14" s="118" t="str">
        <f t="shared" ref="H14:H37" si="8">IF(LCHQuoteOverwrite,"FSS"&amp;$C14&amp;LCHQuoteSuffix,Currency&amp;"FUT"&amp;"3M"&amp;$C14&amp;QuoteSuffix)</f>
        <v>FSSU5_LCHQuote</v>
      </c>
      <c r="I14" s="118">
        <v>0</v>
      </c>
      <c r="J14" s="58" t="str">
        <f>_xll.qlFuturesRateHelper(,$H14,,$E14,$G14,$I14,FALSE,"customdate",$F14,Permanent,Trigger,ObjectOverwrite)</f>
        <v>obj_005e0#0001</v>
      </c>
      <c r="K14" s="48"/>
      <c r="L14" s="10" t="str">
        <f t="shared" si="5"/>
        <v>FUT</v>
      </c>
      <c r="M14" s="94" t="str">
        <f t="shared" si="6"/>
        <v>obj_005e3#0001</v>
      </c>
      <c r="N14" s="146" t="str">
        <f>IFERROR(_xll.qlRateHelperQuoteName(M14,Trigger),"--")</f>
        <v>FSSH6_LCHQuote</v>
      </c>
      <c r="O14" s="210">
        <f>IFERROR(_xll.qlRateHelperQuoteValue($M14,Trigger),"--")</f>
        <v>99.251800219999993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42445</v>
      </c>
      <c r="T14" s="99">
        <f>IFERROR(_xll.qlRateHelperPillarDate(M14,Trigger),"--")</f>
        <v>42536</v>
      </c>
      <c r="V14" s="4" t="str">
        <f t="shared" si="0"/>
        <v>FUT</v>
      </c>
      <c r="W14" s="4" t="str">
        <v>obj_005e6</v>
      </c>
      <c r="X14" s="4" t="str">
        <f>IFERROR(_xll.qlRateHelperQuoteName(W14,Trigger),"")</f>
        <v>FSSM7_LCHQuote</v>
      </c>
      <c r="Y14" s="70">
        <f>IFERROR(_xll.qlRateHelperRate(W14,Trigger),"")</f>
        <v>1.2764000200000014E-2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42907</v>
      </c>
      <c r="AB14" s="5">
        <f>IFERROR(_xll.qlRateHelperPillarDate(W14,Trigger),"")</f>
        <v>42998</v>
      </c>
      <c r="AC14" s="70">
        <v>9.1046355940920844E-3</v>
      </c>
      <c r="AD14" s="169">
        <v>43721</v>
      </c>
      <c r="AE14" s="170">
        <v>1.3811725962425501E-2</v>
      </c>
      <c r="AF14" s="172">
        <f>_xll.qlYieldTSZeroRate(yieldcurve1_STD,$AD14,"ACTUAL/365 (FIXED)",,,TRUE,Trigger)-AE14</f>
        <v>1.4333673137301162E-13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Z5</v>
      </c>
      <c r="D15" s="123"/>
      <c r="E15" s="207">
        <f>_xll.qlIMMdate($C15,,Trigger)</f>
        <v>42354</v>
      </c>
      <c r="F15" s="207">
        <f>_xll.qlIMMNextDate($E15,,Trigger)</f>
        <v>42445</v>
      </c>
      <c r="G15" s="61" t="str">
        <f t="shared" si="7"/>
        <v>GbpLibor3M</v>
      </c>
      <c r="H15" s="119" t="str">
        <f t="shared" si="8"/>
        <v>FSSZ5_LCHQuote</v>
      </c>
      <c r="I15" s="119">
        <v>0</v>
      </c>
      <c r="J15" s="64" t="str">
        <f>_xll.qlFuturesRateHelper(,$H15,,$E15,$G15,$I15,FALSE,"customdate",$F15,Permanent,Trigger,ObjectOverwrite)</f>
        <v>obj_005e2#0001</v>
      </c>
      <c r="K15" s="48"/>
      <c r="L15" s="10" t="str">
        <f t="shared" si="5"/>
        <v>FUT</v>
      </c>
      <c r="M15" s="94" t="str">
        <f t="shared" si="6"/>
        <v>obj_005e4#0001</v>
      </c>
      <c r="N15" s="146" t="str">
        <f>IFERROR(_xll.qlRateHelperQuoteName(M15,Trigger),"--")</f>
        <v>FSSM6_LCHQuote</v>
      </c>
      <c r="O15" s="210">
        <f>IFERROR(_xll.qlRateHelperQuoteValue($M15,Trigger),"--")</f>
        <v>99.153400779999998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42536</v>
      </c>
      <c r="T15" s="99">
        <f>IFERROR(_xll.qlRateHelperPillarDate(M15,Trigger),"--")</f>
        <v>42634</v>
      </c>
      <c r="V15" s="4" t="str">
        <f t="shared" si="0"/>
        <v>FUT</v>
      </c>
      <c r="W15" s="4" t="str">
        <v>obj_005ef</v>
      </c>
      <c r="X15" s="4" t="str">
        <f>IFERROR(_xll.qlRateHelperQuoteName(W15,Trigger),"")</f>
        <v>FSSU7_LCHQuote</v>
      </c>
      <c r="Y15" s="70">
        <f>IFERROR(_xll.qlRateHelperRate(W15,Trigger),"")</f>
        <v>1.3728999999999991E-2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42998</v>
      </c>
      <c r="AB15" s="5">
        <f>IFERROR(_xll.qlRateHelperPillarDate(W15,Trigger),"")</f>
        <v>43089</v>
      </c>
      <c r="AC15" s="70">
        <v>9.6102924535389714E-3</v>
      </c>
      <c r="AD15" s="169">
        <v>44086</v>
      </c>
      <c r="AE15" s="170">
        <v>1.52275002956253E-2</v>
      </c>
      <c r="AF15" s="172">
        <f>_xll.qlYieldTSZeroRate(yieldcurve1_STD,$AD15,"ACTUAL/365 (FIXED)",,,TRUE,Trigger)-AE15</f>
        <v>2.724508363707856E-7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H6</v>
      </c>
      <c r="D16" s="123"/>
      <c r="E16" s="207">
        <f>_xll.qlIMMdate($C16,,Trigger)</f>
        <v>42445</v>
      </c>
      <c r="F16" s="207">
        <f>_xll.qlIMMNextDate($E16,,Trigger)</f>
        <v>42536</v>
      </c>
      <c r="G16" s="61" t="str">
        <f t="shared" si="7"/>
        <v>GbpLibor3M</v>
      </c>
      <c r="H16" s="119" t="str">
        <f t="shared" si="8"/>
        <v>FSSH6_LCHQuote</v>
      </c>
      <c r="I16" s="119">
        <v>0</v>
      </c>
      <c r="J16" s="64" t="str">
        <f>_xll.qlFuturesRateHelper(,$H16,,$E16,$G16,$I16,FALSE,"customdate",$F16,Permanent,Trigger,ObjectOverwrite)</f>
        <v>obj_005e3#0001</v>
      </c>
      <c r="K16" s="48"/>
      <c r="L16" s="10" t="str">
        <f t="shared" si="5"/>
        <v>FUT</v>
      </c>
      <c r="M16" s="94" t="str">
        <f t="shared" si="6"/>
        <v>obj_005e5#0001</v>
      </c>
      <c r="N16" s="146" t="str">
        <f>IFERROR(_xll.qlRateHelperQuoteName(M16,Trigger),"--")</f>
        <v>FSSU6_LCHQuote</v>
      </c>
      <c r="O16" s="210">
        <f>IFERROR(_xll.qlRateHelperQuoteValue($M16,Trigger),"--")</f>
        <v>99.045400000000001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42634</v>
      </c>
      <c r="T16" s="99">
        <f>IFERROR(_xll.qlRateHelperPillarDate(M16,Trigger),"--")</f>
        <v>42725</v>
      </c>
      <c r="V16" s="4" t="str">
        <f t="shared" si="0"/>
        <v>Sw</v>
      </c>
      <c r="W16" s="4" t="str">
        <v>obj_00573</v>
      </c>
      <c r="X16" s="4" t="str">
        <f>IFERROR(_xll.qlRateHelperQuoteName(W16,Trigger),"")</f>
        <v>GBPSB6L3Y_LCHQuote</v>
      </c>
      <c r="Y16" s="70">
        <f>IFERROR(_xll.qlRateHelperRate(W16,Trigger),"")</f>
        <v>1.2125250000000001E-2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42261</v>
      </c>
      <c r="AB16" s="5">
        <f>IFERROR(_xll.qlRateHelperPillarDate(W16,Trigger),"")</f>
        <v>43357</v>
      </c>
      <c r="AC16" s="70">
        <v>1.2138390435971902E-2</v>
      </c>
      <c r="AD16" s="169">
        <v>44451</v>
      </c>
      <c r="AE16" s="170">
        <v>1.6375242927849601E-2</v>
      </c>
      <c r="AF16" s="172">
        <f>_xll.qlYieldTSZeroRate(yieldcurve1_STD,$AD16,"ACTUAL/365 (FIXED)",,,TRUE,Trigger)-AE16</f>
        <v>7.1828745101115699E-8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M6</v>
      </c>
      <c r="D17" s="123"/>
      <c r="E17" s="207">
        <f>_xll.qlIMMdate($C17,,Trigger)</f>
        <v>42536</v>
      </c>
      <c r="F17" s="207">
        <f>_xll.qlIMMNextDate($E17,,Trigger)</f>
        <v>42634</v>
      </c>
      <c r="G17" s="61" t="str">
        <f t="shared" si="7"/>
        <v>GbpLibor3M</v>
      </c>
      <c r="H17" s="119" t="str">
        <f t="shared" si="8"/>
        <v>FSSM6_LCHQuote</v>
      </c>
      <c r="I17" s="119">
        <v>0</v>
      </c>
      <c r="J17" s="64" t="str">
        <f>_xll.qlFuturesRateHelper(,$H17,,$E17,$G17,$I17,FALSE,"customdate",$F17,Permanent,Trigger,ObjectOverwrite)</f>
        <v>obj_005e4#0001</v>
      </c>
      <c r="K17" s="48"/>
      <c r="L17" s="10" t="str">
        <f t="shared" si="5"/>
        <v>FUT</v>
      </c>
      <c r="M17" s="94" t="str">
        <f t="shared" si="6"/>
        <v>obj_005e7#0001</v>
      </c>
      <c r="N17" s="146" t="str">
        <f>IFERROR(_xll.qlRateHelperQuoteName(M17,Trigger),"--")</f>
        <v>FSSZ6_LCHQuote</v>
      </c>
      <c r="O17" s="210">
        <f>IFERROR(_xll.qlRateHelperQuoteValue($M17,Trigger),"--")</f>
        <v>98.937597249999996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42725</v>
      </c>
      <c r="T17" s="99">
        <f>IFERROR(_xll.qlRateHelperPillarDate(M17,Trigger),"--")</f>
        <v>42809</v>
      </c>
      <c r="V17" s="4" t="str">
        <f t="shared" si="0"/>
        <v>Sw</v>
      </c>
      <c r="W17" s="4" t="str">
        <v>obj_0055f</v>
      </c>
      <c r="X17" s="4" t="str">
        <f>IFERROR(_xll.qlRateHelperQuoteName(W17,Trigger),"")</f>
        <v>GBPSB6L4Y_LCHQuote</v>
      </c>
      <c r="Y17" s="70">
        <f>IFERROR(_xll.qlRateHelperRate(W17,Trigger),"")</f>
        <v>1.379475E-2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42261</v>
      </c>
      <c r="AB17" s="5">
        <f>IFERROR(_xll.qlRateHelperPillarDate(W17,Trigger),"")</f>
        <v>43724</v>
      </c>
      <c r="AC17" s="70">
        <v>1.3825517189436356E-2</v>
      </c>
      <c r="AD17" s="169">
        <v>44816</v>
      </c>
      <c r="AE17" s="170">
        <v>1.7320455148165201E-2</v>
      </c>
      <c r="AF17" s="172">
        <f>_xll.qlYieldTSZeroRate(yieldcurve1_STD,$AD17,"ACTUAL/365 (FIXED)",,,TRUE,Trigger)-AE17</f>
        <v>6.0802455962433166E-8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U6</v>
      </c>
      <c r="D18" s="123"/>
      <c r="E18" s="207">
        <f>_xll.qlIMMdate($C18,,Trigger)</f>
        <v>42634</v>
      </c>
      <c r="F18" s="207">
        <f>_xll.qlIMMNextDate($E18,,Trigger)</f>
        <v>42725</v>
      </c>
      <c r="G18" s="61" t="str">
        <f t="shared" si="7"/>
        <v>GbpLibor3M</v>
      </c>
      <c r="H18" s="119" t="str">
        <f t="shared" si="8"/>
        <v>FSSU6_LCHQuote</v>
      </c>
      <c r="I18" s="119">
        <v>0</v>
      </c>
      <c r="J18" s="64" t="str">
        <f>_xll.qlFuturesRateHelper(,$H18,,$E18,$G18,$I18,FALSE,"customdate",$F18,Permanent,Trigger,ObjectOverwrite)</f>
        <v>obj_005e5#0001</v>
      </c>
      <c r="K18" s="48"/>
      <c r="L18" s="10" t="str">
        <f t="shared" si="5"/>
        <v>FUT</v>
      </c>
      <c r="M18" s="94" t="str">
        <f t="shared" si="6"/>
        <v>obj_005e8#0001</v>
      </c>
      <c r="N18" s="146" t="str">
        <f>IFERROR(_xll.qlRateHelperQuoteName(M18,Trigger),"--")</f>
        <v>FSSH7_LCHQuote</v>
      </c>
      <c r="O18" s="210">
        <f>IFERROR(_xll.qlRateHelperQuoteValue($M18,Trigger),"--")</f>
        <v>98.830502389999992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42809</v>
      </c>
      <c r="T18" s="99">
        <f>IFERROR(_xll.qlRateHelperPillarDate(M18,Trigger),"--")</f>
        <v>42907</v>
      </c>
      <c r="V18" s="4" t="str">
        <f t="shared" si="0"/>
        <v>Sw</v>
      </c>
      <c r="W18" s="4" t="str">
        <v>obj_0055c</v>
      </c>
      <c r="X18" s="4" t="str">
        <f>IFERROR(_xll.qlRateHelperQuoteName(W18,Trigger),"")</f>
        <v>GBPSB6L5Y_LCHQuote</v>
      </c>
      <c r="Y18" s="70">
        <f>IFERROR(_xll.qlRateHelperRate(W18,Trigger),"")</f>
        <v>1.5180000000000001E-2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42261</v>
      </c>
      <c r="AB18" s="5">
        <f>IFERROR(_xll.qlRateHelperPillarDate(W18,Trigger),"")</f>
        <v>44088</v>
      </c>
      <c r="AC18" s="70">
        <v>1.5235520014732546E-2</v>
      </c>
      <c r="AD18" s="169">
        <v>45181</v>
      </c>
      <c r="AE18" s="170">
        <v>1.8115641067396101E-2</v>
      </c>
      <c r="AF18" s="172">
        <f>_xll.qlYieldTSZeroRate(yieldcurve1_STD,$AD18,"ACTUAL/365 (FIXED)",,,TRUE,Trigger)-AE18</f>
        <v>5.3296338540370636E-8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Z6</v>
      </c>
      <c r="D19" s="123"/>
      <c r="E19" s="207">
        <f>_xll.qlIMMdate($C19,,Trigger)</f>
        <v>42725</v>
      </c>
      <c r="F19" s="207">
        <f>_xll.qlIMMNextDate($E19,,Trigger)</f>
        <v>42809</v>
      </c>
      <c r="G19" s="61" t="str">
        <f t="shared" si="7"/>
        <v>GbpLibor3M</v>
      </c>
      <c r="H19" s="119" t="str">
        <f t="shared" si="8"/>
        <v>FSSZ6_LCHQuote</v>
      </c>
      <c r="I19" s="119">
        <v>0</v>
      </c>
      <c r="J19" s="64" t="str">
        <f>_xll.qlFuturesRateHelper(,$H19,,$E19,$G19,$I19,FALSE,"customdate",$F19,Permanent,Trigger,ObjectOverwrite)</f>
        <v>obj_005e7#0001</v>
      </c>
      <c r="K19" s="48"/>
      <c r="L19" s="10" t="str">
        <f t="shared" si="5"/>
        <v>FUT</v>
      </c>
      <c r="M19" s="94" t="str">
        <f t="shared" si="6"/>
        <v>obj_005e6#0001</v>
      </c>
      <c r="N19" s="146" t="str">
        <f>IFERROR(_xll.qlRateHelperQuoteName(M19,Trigger),"--")</f>
        <v>FSSM7_LCHQuote</v>
      </c>
      <c r="O19" s="210">
        <f>IFERROR(_xll.qlRateHelperQuoteValue($M19,Trigger),"--")</f>
        <v>98.723599980000003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42907</v>
      </c>
      <c r="T19" s="99">
        <f>IFERROR(_xll.qlRateHelperPillarDate(M19,Trigger),"--")</f>
        <v>42998</v>
      </c>
      <c r="V19" s="4" t="str">
        <f t="shared" si="0"/>
        <v>Sw</v>
      </c>
      <c r="W19" s="4" t="str">
        <v>obj_00564</v>
      </c>
      <c r="X19" s="4" t="str">
        <f>IFERROR(_xll.qlRateHelperQuoteName(W19,Trigger),"")</f>
        <v>GBPSB6L6Y_LCHQuote</v>
      </c>
      <c r="Y19" s="70">
        <f>IFERROR(_xll.qlRateHelperRate(W19,Trigger),"")</f>
        <v>1.6299250000000001E-2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42261</v>
      </c>
      <c r="AB19" s="5">
        <f>IFERROR(_xll.qlRateHelperPillarDate(W19,Trigger),"")</f>
        <v>44453</v>
      </c>
      <c r="AC19" s="70">
        <v>1.6381594617431425E-2</v>
      </c>
      <c r="AD19" s="169">
        <v>45546</v>
      </c>
      <c r="AE19" s="170">
        <v>1.8776863654805999E-2</v>
      </c>
      <c r="AF19" s="172">
        <f>_xll.qlYieldTSZeroRate(yieldcurve1_STD,$AD19,"ACTUAL/365 (FIXED)",,,TRUE,Trigger)-AE19</f>
        <v>4.7451415779303785E-8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H7</v>
      </c>
      <c r="D20" s="123"/>
      <c r="E20" s="207">
        <f>_xll.qlIMMdate($C20,,Trigger)</f>
        <v>42809</v>
      </c>
      <c r="F20" s="207">
        <f>_xll.qlIMMNextDate($E20,,Trigger)</f>
        <v>42907</v>
      </c>
      <c r="G20" s="61" t="str">
        <f t="shared" si="7"/>
        <v>GbpLibor3M</v>
      </c>
      <c r="H20" s="119" t="str">
        <f t="shared" si="8"/>
        <v>FSSH7_LCHQuote</v>
      </c>
      <c r="I20" s="119">
        <v>0</v>
      </c>
      <c r="J20" s="64" t="str">
        <f>_xll.qlFuturesRateHelper(,$H20,,$E20,$G20,$I20,FALSE,"customdate",$F20,Permanent,Trigger,ObjectOverwrite)</f>
        <v>obj_005e8#0001</v>
      </c>
      <c r="K20" s="48"/>
      <c r="L20" s="10" t="str">
        <f t="shared" si="5"/>
        <v>FUT</v>
      </c>
      <c r="M20" s="94" t="str">
        <f t="shared" si="6"/>
        <v>obj_005ef#0001</v>
      </c>
      <c r="N20" s="146" t="str">
        <f>IFERROR(_xll.qlRateHelperQuoteName(M20,Trigger),"--")</f>
        <v>FSSU7_LCHQuote</v>
      </c>
      <c r="O20" s="210">
        <f>IFERROR(_xll.qlRateHelperQuoteValue($M20,Trigger),"--")</f>
        <v>98.627099999999999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42998</v>
      </c>
      <c r="T20" s="99">
        <f>IFERROR(_xll.qlRateHelperPillarDate(M20,Trigger),"--")</f>
        <v>43089</v>
      </c>
      <c r="V20" s="4" t="str">
        <f t="shared" si="0"/>
        <v>Sw</v>
      </c>
      <c r="W20" s="4" t="str">
        <v>obj_00563</v>
      </c>
      <c r="X20" s="4" t="str">
        <f>IFERROR(_xll.qlRateHelperQuoteName(W20,Trigger),"")</f>
        <v>GBPSB6L7Y_LCHQuote</v>
      </c>
      <c r="Y20" s="70">
        <f>IFERROR(_xll.qlRateHelperRate(W20,Trigger),"")</f>
        <v>1.7215250000000001E-2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42261</v>
      </c>
      <c r="AB20" s="5">
        <f>IFERROR(_xll.qlRateHelperPillarDate(W20,Trigger),"")</f>
        <v>44818</v>
      </c>
      <c r="AC20" s="70">
        <v>1.7325689070914214E-2</v>
      </c>
      <c r="AD20" s="169">
        <v>45911</v>
      </c>
      <c r="AE20" s="170">
        <v>1.9333717627378001E-2</v>
      </c>
      <c r="AF20" s="172">
        <f>_xll.qlYieldTSZeroRate(yieldcurve1_STD,$AD20,"ACTUAL/365 (FIXED)",,,TRUE,Trigger)-AE20</f>
        <v>7.41990526000047E-8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M7</v>
      </c>
      <c r="D21" s="123"/>
      <c r="E21" s="207">
        <f>_xll.qlIMMdate($C21,,Trigger)</f>
        <v>42907</v>
      </c>
      <c r="F21" s="207">
        <f>_xll.qlIMMNextDate($E21,,Trigger)</f>
        <v>42998</v>
      </c>
      <c r="G21" s="61" t="str">
        <f t="shared" si="7"/>
        <v>GbpLibor3M</v>
      </c>
      <c r="H21" s="119" t="str">
        <f t="shared" si="8"/>
        <v>FSSM7_LCHQuote</v>
      </c>
      <c r="I21" s="119">
        <v>0</v>
      </c>
      <c r="J21" s="64" t="str">
        <f>_xll.qlFuturesRateHelper(,$H21,,$E21,$G21,$I21,FALSE,"customdate",$F21,Permanent,Trigger,ObjectOverwrite)</f>
        <v>obj_005e6#0001</v>
      </c>
      <c r="K21" s="48"/>
      <c r="L21" s="10" t="str">
        <f t="shared" si="5"/>
        <v>FUT</v>
      </c>
      <c r="M21" s="94" t="str">
        <f t="shared" si="6"/>
        <v>obj_005f3#0001</v>
      </c>
      <c r="N21" s="146" t="str">
        <f>IFERROR(_xll.qlRateHelperQuoteName(M21,Trigger),"--")</f>
        <v>FSSZ7_LCHQuote</v>
      </c>
      <c r="O21" s="210" t="str">
        <f>IFERROR(_xll.qlRateHelperQuoteValue($M21,Trigger),"--")</f>
        <v>--</v>
      </c>
      <c r="P21" s="97" t="b">
        <v>0</v>
      </c>
      <c r="Q21" s="94">
        <v>20</v>
      </c>
      <c r="R21" s="94">
        <v>1</v>
      </c>
      <c r="S21" s="99">
        <f>IFERROR(_xll.qlRateHelperEarliestDate(M21,Trigger),"--")</f>
        <v>43089</v>
      </c>
      <c r="T21" s="99">
        <f>IFERROR(_xll.qlRateHelperPillarDate(M21,Trigger),"--")</f>
        <v>43180</v>
      </c>
      <c r="V21" s="4" t="str">
        <f t="shared" si="0"/>
        <v>Sw</v>
      </c>
      <c r="W21" s="4" t="str">
        <v>obj_0056c</v>
      </c>
      <c r="X21" s="4" t="str">
        <f>IFERROR(_xll.qlRateHelperQuoteName(W21,Trigger),"")</f>
        <v>GBPSB6L8Y_LCHQuote</v>
      </c>
      <c r="Y21" s="70">
        <f>IFERROR(_xll.qlRateHelperRate(W21,Trigger),"")</f>
        <v>1.7981E-2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42261</v>
      </c>
      <c r="AB21" s="5">
        <f>IFERROR(_xll.qlRateHelperPillarDate(W21,Trigger),"")</f>
        <v>45183</v>
      </c>
      <c r="AC21" s="70">
        <v>1.8120047009976083E-2</v>
      </c>
      <c r="AD21" s="169">
        <v>46641</v>
      </c>
      <c r="AE21" s="170">
        <v>2.0253457392247098E-2</v>
      </c>
      <c r="AF21" s="172">
        <f>_xll.qlYieldTSZeroRate(yieldcurve1_STD,$AD21,"ACTUAL/365 (FIXED)",,,TRUE,Trigger)-AE21</f>
        <v>-6.8566171549516719E-8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U7</v>
      </c>
      <c r="D22" s="123"/>
      <c r="E22" s="207">
        <f>_xll.qlIMMdate($C22,,Trigger)</f>
        <v>42998</v>
      </c>
      <c r="F22" s="207">
        <f>_xll.qlIMMNextDate($E22,,Trigger)</f>
        <v>43089</v>
      </c>
      <c r="G22" s="61" t="str">
        <f t="shared" si="7"/>
        <v>GbpLibor3M</v>
      </c>
      <c r="H22" s="119" t="str">
        <f t="shared" si="8"/>
        <v>FSSU7_LCHQuote</v>
      </c>
      <c r="I22" s="119">
        <v>0</v>
      </c>
      <c r="J22" s="64" t="str">
        <f>_xll.qlFuturesRateHelper(,$H22,,$E22,$G22,$I22,FALSE,"customdate",$F22,Permanent,Trigger,ObjectOverwrite)</f>
        <v>obj_005ef#0001</v>
      </c>
      <c r="K22" s="48"/>
      <c r="L22" s="10" t="str">
        <f t="shared" si="5"/>
        <v>FUT</v>
      </c>
      <c r="M22" s="94" t="str">
        <f t="shared" si="6"/>
        <v>obj_005f4#0001</v>
      </c>
      <c r="N22" s="146" t="str">
        <f>IFERROR(_xll.qlRateHelperQuoteName(M22,Trigger),"--")</f>
        <v>FSSH8_LCHQuote</v>
      </c>
      <c r="O22" s="210" t="str">
        <f>IFERROR(_xll.qlRateHelperQuoteValue($M22,Trigger),"--")</f>
        <v>--</v>
      </c>
      <c r="P22" s="97" t="b">
        <v>0</v>
      </c>
      <c r="Q22" s="94">
        <v>20</v>
      </c>
      <c r="R22" s="94">
        <v>1</v>
      </c>
      <c r="S22" s="99">
        <f>IFERROR(_xll.qlRateHelperEarliestDate(M22,Trigger),"--")</f>
        <v>43180</v>
      </c>
      <c r="T22" s="99">
        <f>IFERROR(_xll.qlRateHelperPillarDate(M22,Trigger),"--")</f>
        <v>43271</v>
      </c>
      <c r="V22" s="4" t="str">
        <f t="shared" si="0"/>
        <v>Sw</v>
      </c>
      <c r="W22" s="4" t="str">
        <v>obj_00572</v>
      </c>
      <c r="X22" s="4" t="str">
        <f>IFERROR(_xll.qlRateHelperQuoteName(W22,Trigger),"")</f>
        <v>GBPSB6L9Y_LCHQuote</v>
      </c>
      <c r="Y22" s="70">
        <f>IFERROR(_xll.qlRateHelperRate(W22,Trigger),"")</f>
        <v>1.8619500000000001E-2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42261</v>
      </c>
      <c r="AB22" s="5">
        <f>IFERROR(_xll.qlRateHelperPillarDate(W22,Trigger),"")</f>
        <v>45551</v>
      </c>
      <c r="AC22" s="70">
        <v>1.8785958821046115E-2</v>
      </c>
      <c r="AD22" s="169">
        <v>47736</v>
      </c>
      <c r="AE22" s="170">
        <v>2.1172088853351201E-2</v>
      </c>
      <c r="AF22" s="172">
        <f>_xll.qlYieldTSZeroRate(yieldcurve1_STD,$AD22,"ACTUAL/365 (FIXED)",,,TRUE,Trigger)-AE22</f>
        <v>-5.6250853842920723E-8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Z7</v>
      </c>
      <c r="D23" s="123"/>
      <c r="E23" s="207">
        <f>_xll.qlIMMdate($C23,,Trigger)</f>
        <v>43089</v>
      </c>
      <c r="F23" s="207">
        <f>_xll.qlIMMNextDate($E23,,Trigger)</f>
        <v>43180</v>
      </c>
      <c r="G23" s="61" t="str">
        <f t="shared" si="7"/>
        <v>GbpLibor3M</v>
      </c>
      <c r="H23" s="119" t="str">
        <f t="shared" si="8"/>
        <v>FSSZ7_LCHQuote</v>
      </c>
      <c r="I23" s="119">
        <v>0</v>
      </c>
      <c r="J23" s="64" t="str">
        <f>_xll.qlFuturesRateHelper(,$H23,,$E23,$G23,$I23,FALSE,"customdate",$F23,Permanent,Trigger,ObjectOverwrite)</f>
        <v>obj_005f3#0001</v>
      </c>
      <c r="K23" s="48"/>
      <c r="L23" s="10" t="str">
        <f t="shared" si="5"/>
        <v>FUT</v>
      </c>
      <c r="M23" s="94" t="str">
        <f t="shared" si="6"/>
        <v>obj_005f2#0001</v>
      </c>
      <c r="N23" s="146" t="str">
        <f>IFERROR(_xll.qlRateHelperQuoteName(M23,Trigger),"--")</f>
        <v>FSSM8_LCHQuote</v>
      </c>
      <c r="O23" s="210" t="str">
        <f>IFERROR(_xll.qlRateHelperQuoteValue($M23,Trigger),"--")</f>
        <v>--</v>
      </c>
      <c r="P23" s="97" t="b">
        <v>0</v>
      </c>
      <c r="Q23" s="94">
        <v>20</v>
      </c>
      <c r="R23" s="94">
        <v>1</v>
      </c>
      <c r="S23" s="99">
        <f>IFERROR(_xll.qlRateHelperEarliestDate(M23,Trigger),"--")</f>
        <v>43271</v>
      </c>
      <c r="T23" s="99">
        <f>IFERROR(_xll.qlRateHelperPillarDate(M23,Trigger),"--")</f>
        <v>43362</v>
      </c>
      <c r="V23" s="4" t="str">
        <f t="shared" si="0"/>
        <v>Sw</v>
      </c>
      <c r="W23" s="4" t="str">
        <v>obj_00574</v>
      </c>
      <c r="X23" s="4" t="str">
        <f>IFERROR(_xll.qlRateHelperQuoteName(W23,Trigger),"")</f>
        <v>GBPSB6L10Y_LCHQuote</v>
      </c>
      <c r="Y23" s="70">
        <f>IFERROR(_xll.qlRateHelperRate(W23,Trigger),"")</f>
        <v>1.9147750000000002E-2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42261</v>
      </c>
      <c r="AB23" s="5">
        <f>IFERROR(_xll.qlRateHelperPillarDate(W23,Trigger),"")</f>
        <v>45915</v>
      </c>
      <c r="AC23" s="70">
        <v>1.9339878859823755E-2</v>
      </c>
      <c r="AD23" s="169">
        <v>49561</v>
      </c>
      <c r="AE23" s="170">
        <v>2.1826975795929598E-2</v>
      </c>
      <c r="AF23" s="172">
        <f>_xll.qlYieldTSZeroRate(yieldcurve1_STD,$AD23,"ACTUAL/365 (FIXED)",,,TRUE,Trigger)-AE23</f>
        <v>-1.1314508907567244E-7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H8</v>
      </c>
      <c r="D24" s="123"/>
      <c r="E24" s="207">
        <f>_xll.qlIMMdate($C24,,Trigger)</f>
        <v>43180</v>
      </c>
      <c r="F24" s="207">
        <f>_xll.qlIMMNextDate($E24,,Trigger)</f>
        <v>43271</v>
      </c>
      <c r="G24" s="61" t="str">
        <f t="shared" si="7"/>
        <v>GbpLibor3M</v>
      </c>
      <c r="H24" s="119" t="str">
        <f t="shared" si="8"/>
        <v>FSSH8_LCHQuote</v>
      </c>
      <c r="I24" s="119">
        <v>0</v>
      </c>
      <c r="J24" s="64" t="str">
        <f>_xll.qlFuturesRateHelper(,$H24,,$E24,$G24,$I24,FALSE,"customdate",$F24,Permanent,Trigger,ObjectOverwrite)</f>
        <v>obj_005f4#0001</v>
      </c>
      <c r="K24" s="48"/>
      <c r="L24" s="10" t="str">
        <f t="shared" si="5"/>
        <v>FUT</v>
      </c>
      <c r="M24" s="94" t="str">
        <f t="shared" si="6"/>
        <v>obj_005ec#0001</v>
      </c>
      <c r="N24" s="146" t="str">
        <f>IFERROR(_xll.qlRateHelperQuoteName(M24,Trigger),"--")</f>
        <v>FSSU8_LCHQuote</v>
      </c>
      <c r="O24" s="210" t="str">
        <f>IFERROR(_xll.qlRateHelperQuoteValue($M24,Trigger),"--")</f>
        <v>--</v>
      </c>
      <c r="P24" s="97" t="b">
        <v>0</v>
      </c>
      <c r="Q24" s="94">
        <v>20</v>
      </c>
      <c r="R24" s="94">
        <v>1</v>
      </c>
      <c r="S24" s="99">
        <f>IFERROR(_xll.qlRateHelperEarliestDate(M24,Trigger),"--")</f>
        <v>43362</v>
      </c>
      <c r="T24" s="99">
        <f>IFERROR(_xll.qlRateHelperPillarDate(M24,Trigger),"--")</f>
        <v>43453</v>
      </c>
      <c r="V24" s="4" t="str">
        <f t="shared" si="0"/>
        <v>Sw</v>
      </c>
      <c r="W24" s="4" t="str">
        <v>obj_00576</v>
      </c>
      <c r="X24" s="4" t="str">
        <f>IFERROR(_xll.qlRateHelperQuoteName(W24,Trigger),"")</f>
        <v>GBPSB6L12Y_LCHQuote</v>
      </c>
      <c r="Y24" s="70">
        <f>IFERROR(_xll.qlRateHelperRate(W24,Trigger),"")</f>
        <v>2.0014000000000001E-2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42261</v>
      </c>
      <c r="AB24" s="5">
        <f>IFERROR(_xll.qlRateHelperPillarDate(W24,Trigger),"")</f>
        <v>46644</v>
      </c>
      <c r="AC24" s="70">
        <v>2.0257163660646837E-2</v>
      </c>
      <c r="AD24" s="169">
        <v>51386</v>
      </c>
      <c r="AE24" s="170">
        <v>2.1760523337276301E-2</v>
      </c>
      <c r="AF24" s="172">
        <f>_xll.qlYieldTSZeroRate(yieldcurve1_STD,$AD24,"ACTUAL/365 (FIXED)",,,TRUE,Trigger)-AE24</f>
        <v>-1.1469764624530421E-7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M8</v>
      </c>
      <c r="D25" s="123"/>
      <c r="E25" s="207">
        <f>_xll.qlIMMdate($C25,,Trigger)</f>
        <v>43271</v>
      </c>
      <c r="F25" s="207">
        <f>_xll.qlIMMNextDate($E25,,Trigger)</f>
        <v>43362</v>
      </c>
      <c r="G25" s="61" t="str">
        <f t="shared" si="7"/>
        <v>GbpLibor3M</v>
      </c>
      <c r="H25" s="119" t="str">
        <f t="shared" si="8"/>
        <v>FSSM8_LCHQuote</v>
      </c>
      <c r="I25" s="119">
        <v>0</v>
      </c>
      <c r="J25" s="64" t="str">
        <f>_xll.qlFuturesRateHelper(,$H25,,$E25,$G25,$I25,FALSE,"customdate",$F25,Permanent,Trigger,ObjectOverwrite)</f>
        <v>obj_005f2#0001</v>
      </c>
      <c r="K25" s="48"/>
      <c r="L25" s="10" t="str">
        <f t="shared" si="5"/>
        <v>FUT</v>
      </c>
      <c r="M25" s="94" t="str">
        <f t="shared" si="6"/>
        <v>obj_005f0#0001</v>
      </c>
      <c r="N25" s="146" t="str">
        <f>IFERROR(_xll.qlRateHelperQuoteName(M25,Trigger),"--")</f>
        <v>FSSZ8_LCHQuote</v>
      </c>
      <c r="O25" s="210" t="str">
        <f>IFERROR(_xll.qlRateHelperQuoteValue($M25,Trigger),"--")</f>
        <v>--</v>
      </c>
      <c r="P25" s="97" t="b">
        <v>0</v>
      </c>
      <c r="Q25" s="94">
        <v>20</v>
      </c>
      <c r="R25" s="94">
        <v>1</v>
      </c>
      <c r="S25" s="99">
        <f>IFERROR(_xll.qlRateHelperEarliestDate(M25,Trigger),"--")</f>
        <v>43453</v>
      </c>
      <c r="T25" s="99">
        <f>IFERROR(_xll.qlRateHelperPillarDate(M25,Trigger),"--")</f>
        <v>43544</v>
      </c>
      <c r="V25" s="4" t="str">
        <f t="shared" si="0"/>
        <v>Sw</v>
      </c>
      <c r="W25" s="4" t="str">
        <v>obj_0057b</v>
      </c>
      <c r="X25" s="4" t="str">
        <f>IFERROR(_xll.qlRateHelperQuoteName(W25,Trigger),"")</f>
        <v>GBPSB6L15Y_LCHQuote</v>
      </c>
      <c r="Y25" s="70">
        <f>IFERROR(_xll.qlRateHelperRate(W25,Trigger),"")</f>
        <v>2.0876249999999999E-2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42261</v>
      </c>
      <c r="AB25" s="5">
        <f>IFERROR(_xll.qlRateHelperPillarDate(W25,Trigger),"")</f>
        <v>47742</v>
      </c>
      <c r="AC25" s="70">
        <v>2.1177059354925112E-2</v>
      </c>
      <c r="AD25" s="169">
        <v>53211</v>
      </c>
      <c r="AE25" s="170">
        <v>2.16248453362737E-2</v>
      </c>
      <c r="AF25" s="172">
        <f>_xll.qlYieldTSZeroRate(yieldcurve1_STD,$AD25,"ACTUAL/365 (FIXED)",,,TRUE,Trigger)-AE25</f>
        <v>-1.2146579488406251E-7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U8</v>
      </c>
      <c r="D26" s="123"/>
      <c r="E26" s="207">
        <f>_xll.qlIMMdate($C26,,Trigger)</f>
        <v>43362</v>
      </c>
      <c r="F26" s="207">
        <f>_xll.qlIMMNextDate($E26,,Trigger)</f>
        <v>43453</v>
      </c>
      <c r="G26" s="61" t="str">
        <f t="shared" si="7"/>
        <v>GbpLibor3M</v>
      </c>
      <c r="H26" s="119" t="str">
        <f t="shared" si="8"/>
        <v>FSSU8_LCHQuote</v>
      </c>
      <c r="I26" s="119">
        <v>0</v>
      </c>
      <c r="J26" s="64" t="str">
        <f>_xll.qlFuturesRateHelper(,$H26,,$E26,$G26,$I26,FALSE,"customdate",$F26,Permanent,Trigger,ObjectOverwrite)</f>
        <v>obj_005ec#0001</v>
      </c>
      <c r="K26" s="48"/>
      <c r="L26" s="10" t="str">
        <f t="shared" si="5"/>
        <v>FUT</v>
      </c>
      <c r="M26" s="94" t="str">
        <f t="shared" si="6"/>
        <v>obj_005f1#0001</v>
      </c>
      <c r="N26" s="146" t="str">
        <f>IFERROR(_xll.qlRateHelperQuoteName(M26,Trigger),"--")</f>
        <v>FSSH9_LCHQuote</v>
      </c>
      <c r="O26" s="210" t="str">
        <f>IFERROR(_xll.qlRateHelperQuoteValue($M26,Trigger),"--")</f>
        <v>--</v>
      </c>
      <c r="P26" s="97" t="b">
        <v>0</v>
      </c>
      <c r="Q26" s="94">
        <v>20</v>
      </c>
      <c r="R26" s="94">
        <v>1</v>
      </c>
      <c r="S26" s="99">
        <f>IFERROR(_xll.qlRateHelperEarliestDate(M26,Trigger),"--")</f>
        <v>43544</v>
      </c>
      <c r="T26" s="99">
        <f>IFERROR(_xll.qlRateHelperPillarDate(M26,Trigger),"--")</f>
        <v>43635</v>
      </c>
      <c r="V26" s="4" t="str">
        <f t="shared" si="0"/>
        <v>Sw</v>
      </c>
      <c r="W26" s="4" t="str">
        <v>obj_00560</v>
      </c>
      <c r="X26" s="4" t="str">
        <f>IFERROR(_xll.qlRateHelperQuoteName(W26,Trigger),"")</f>
        <v>GBPSB6L20Y_LCHQuote</v>
      </c>
      <c r="Y26" s="70">
        <f>IFERROR(_xll.qlRateHelperRate(W26,Trigger),"")</f>
        <v>2.1506000000000001E-2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42261</v>
      </c>
      <c r="AB26" s="5">
        <f>IFERROR(_xll.qlRateHelperPillarDate(W26,Trigger),"")</f>
        <v>49566</v>
      </c>
      <c r="AC26" s="70">
        <v>2.1828648806134408E-2</v>
      </c>
      <c r="AD26" s="169">
        <v>55036</v>
      </c>
      <c r="AE26" s="170">
        <v>2.1271034718638102E-2</v>
      </c>
      <c r="AF26" s="172">
        <f>_xll.qlYieldTSZeroRate(yieldcurve1_STD,$AD26,"ACTUAL/365 (FIXED)",,,TRUE,Trigger)-AE26</f>
        <v>-1.1376395043019571E-7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Z8</v>
      </c>
      <c r="D27" s="123"/>
      <c r="E27" s="207">
        <f>_xll.qlIMMdate($C27,,Trigger)</f>
        <v>43453</v>
      </c>
      <c r="F27" s="207">
        <f>_xll.qlIMMNextDate($E27,,Trigger)</f>
        <v>43544</v>
      </c>
      <c r="G27" s="61" t="str">
        <f t="shared" si="7"/>
        <v>GbpLibor3M</v>
      </c>
      <c r="H27" s="119" t="str">
        <f t="shared" si="8"/>
        <v>FSSZ8_LCHQuote</v>
      </c>
      <c r="I27" s="119">
        <v>0</v>
      </c>
      <c r="J27" s="64" t="str">
        <f>_xll.qlFuturesRateHelper(,$H27,,$E27,$G27,$I27,FALSE,"customdate",$F27,Permanent,Trigger,ObjectOverwrite)</f>
        <v>obj_005f0#0001</v>
      </c>
      <c r="K27" s="48"/>
      <c r="L27" s="10" t="str">
        <f t="shared" si="5"/>
        <v>FUT</v>
      </c>
      <c r="M27" s="94" t="str">
        <f t="shared" si="6"/>
        <v>obj_005e9#0001</v>
      </c>
      <c r="N27" s="146" t="str">
        <f>IFERROR(_xll.qlRateHelperQuoteName(M27,Trigger),"--")</f>
        <v>FSSM9_LCHQuote</v>
      </c>
      <c r="O27" s="210" t="str">
        <f>IFERROR(_xll.qlRateHelperQuoteValue($M27,Trigger),"--")</f>
        <v>--</v>
      </c>
      <c r="P27" s="97" t="b">
        <v>0</v>
      </c>
      <c r="Q27" s="94">
        <v>20</v>
      </c>
      <c r="R27" s="94">
        <v>1</v>
      </c>
      <c r="S27" s="99">
        <f>IFERROR(_xll.qlRateHelperEarliestDate(M27,Trigger),"--")</f>
        <v>43635</v>
      </c>
      <c r="T27" s="99">
        <f>IFERROR(_xll.qlRateHelperPillarDate(M27,Trigger),"--")</f>
        <v>43726</v>
      </c>
      <c r="V27" s="4" t="str">
        <f t="shared" si="0"/>
        <v>Sw</v>
      </c>
      <c r="W27" s="4" t="str">
        <v>obj_00579</v>
      </c>
      <c r="X27" s="4" t="str">
        <f>IFERROR(_xll.qlRateHelperQuoteName(W27,Trigger),"")</f>
        <v>GBPSB6L25Y_LCHQuote</v>
      </c>
      <c r="Y27" s="70">
        <f>IFERROR(_xll.qlRateHelperRate(W27,Trigger),"")</f>
        <v>2.1521249999999999E-2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42261</v>
      </c>
      <c r="AB27" s="5">
        <f>IFERROR(_xll.qlRateHelperPillarDate(W27,Trigger),"")</f>
        <v>51393</v>
      </c>
      <c r="AC27" s="70">
        <v>2.1760146177451194E-2</v>
      </c>
      <c r="AD27" s="169">
        <v>56861</v>
      </c>
      <c r="AE27" s="170">
        <v>2.0916264833324101E-2</v>
      </c>
      <c r="AF27" s="172">
        <f>_xll.qlYieldTSZeroRate(yieldcurve1_STD,$AD27,"ACTUAL/365 (FIXED)",,,TRUE,Trigger)-AE27</f>
        <v>-1.0599830559121504E-7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H9</v>
      </c>
      <c r="D28" s="123"/>
      <c r="E28" s="207">
        <f>_xll.qlIMMdate($C28,,Trigger)</f>
        <v>43544</v>
      </c>
      <c r="F28" s="207">
        <f>_xll.qlIMMNextDate($E28,,Trigger)</f>
        <v>43635</v>
      </c>
      <c r="G28" s="61" t="str">
        <f t="shared" si="7"/>
        <v>GbpLibor3M</v>
      </c>
      <c r="H28" s="119" t="str">
        <f t="shared" si="8"/>
        <v>FSSH9_LCHQuote</v>
      </c>
      <c r="I28" s="119">
        <v>0</v>
      </c>
      <c r="J28" s="64" t="str">
        <f>_xll.qlFuturesRateHelper(,$H28,,$E28,$G28,$I28,FALSE,"customdate",$F28,Permanent,Trigger,ObjectOverwrite)</f>
        <v>obj_005f1#0001</v>
      </c>
      <c r="K28" s="48"/>
      <c r="L28" s="10" t="str">
        <f t="shared" si="5"/>
        <v>FUT</v>
      </c>
      <c r="M28" s="94" t="str">
        <f t="shared" si="6"/>
        <v>obj_005ee#0001</v>
      </c>
      <c r="N28" s="146" t="str">
        <f>IFERROR(_xll.qlRateHelperQuoteName(M28,Trigger),"--")</f>
        <v>FSSU9_LCHQuote</v>
      </c>
      <c r="O28" s="210" t="str">
        <f>IFERROR(_xll.qlRateHelperQuoteValue($M28,Trigger),"--")</f>
        <v>--</v>
      </c>
      <c r="P28" s="97" t="b">
        <v>0</v>
      </c>
      <c r="Q28" s="94">
        <v>20</v>
      </c>
      <c r="R28" s="94">
        <v>1</v>
      </c>
      <c r="S28" s="99">
        <f>IFERROR(_xll.qlRateHelperEarliestDate(M28,Trigger),"--")</f>
        <v>43726</v>
      </c>
      <c r="T28" s="99">
        <f>IFERROR(_xll.qlRateHelperPillarDate(M28,Trigger),"--")</f>
        <v>43817</v>
      </c>
      <c r="V28" s="4" t="str">
        <f t="shared" si="0"/>
        <v>Sw</v>
      </c>
      <c r="W28" s="4" t="str">
        <v>obj_00558</v>
      </c>
      <c r="X28" s="4" t="str">
        <f>IFERROR(_xll.qlRateHelperQuoteName(W28,Trigger),"")</f>
        <v>GBPSB6L30Y_LCHQuote</v>
      </c>
      <c r="Y28" s="70">
        <f>IFERROR(_xll.qlRateHelperRate(W28,Trigger),"")</f>
        <v>2.1464E-2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42261</v>
      </c>
      <c r="AB28" s="5">
        <f>IFERROR(_xll.qlRateHelperPillarDate(W28,Trigger),"")</f>
        <v>53219</v>
      </c>
      <c r="AC28" s="70">
        <v>2.1624127952736362E-2</v>
      </c>
      <c r="AD28" s="169">
        <v>58686</v>
      </c>
      <c r="AE28" s="170">
        <v>2.0601157730848502E-2</v>
      </c>
      <c r="AF28" s="172">
        <f>_xll.qlYieldTSZeroRate(yieldcurve1_STD,$AD28,"ACTUAL/365 (FIXED)",,,TRUE,Trigger)-AE28</f>
        <v>-1.7082458483516638E-7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M9</v>
      </c>
      <c r="D29" s="123"/>
      <c r="E29" s="207">
        <f>_xll.qlIMMdate($C29,,Trigger)</f>
        <v>43635</v>
      </c>
      <c r="F29" s="207">
        <f>_xll.qlIMMNextDate($E29,,Trigger)</f>
        <v>43726</v>
      </c>
      <c r="G29" s="61" t="str">
        <f t="shared" si="7"/>
        <v>GbpLibor3M</v>
      </c>
      <c r="H29" s="119" t="str">
        <f t="shared" si="8"/>
        <v>FSSM9_LCHQuote</v>
      </c>
      <c r="I29" s="119">
        <v>0</v>
      </c>
      <c r="J29" s="64" t="str">
        <f>_xll.qlFuturesRateHelper(,$H29,,$E29,$G29,$I29,FALSE,"customdate",$F29,Permanent,Trigger,ObjectOverwrite)</f>
        <v>obj_005e9#0001</v>
      </c>
      <c r="K29" s="48"/>
      <c r="L29" s="10" t="str">
        <f t="shared" si="5"/>
        <v>FUT</v>
      </c>
      <c r="M29" s="94" t="str">
        <f t="shared" si="6"/>
        <v>obj_005ed#0001</v>
      </c>
      <c r="N29" s="146" t="str">
        <f>IFERROR(_xll.qlRateHelperQuoteName(M29,Trigger),"--")</f>
        <v>FSSZ9_LCHQuote</v>
      </c>
      <c r="O29" s="210" t="str">
        <f>IFERROR(_xll.qlRateHelperQuoteValue($M29,Trigger),"--")</f>
        <v>--</v>
      </c>
      <c r="P29" s="97" t="b">
        <v>0</v>
      </c>
      <c r="Q29" s="94">
        <v>20</v>
      </c>
      <c r="R29" s="94">
        <v>1</v>
      </c>
      <c r="S29" s="99">
        <f>IFERROR(_xll.qlRateHelperEarliestDate(M29,Trigger),"--")</f>
        <v>43817</v>
      </c>
      <c r="T29" s="99">
        <f>IFERROR(_xll.qlRateHelperPillarDate(M29,Trigger),"--")</f>
        <v>43908</v>
      </c>
      <c r="V29" s="4" t="str">
        <f t="shared" si="0"/>
        <v>Sw</v>
      </c>
      <c r="W29" s="4" t="str">
        <v>obj_00575</v>
      </c>
      <c r="X29" s="4" t="str">
        <f>IFERROR(_xll.qlRateHelperQuoteName(W29,Trigger),"")</f>
        <v>GBPSB6L40Y_LCHQuote</v>
      </c>
      <c r="Y29" s="70">
        <f>IFERROR(_xll.qlRateHelperRate(W29,Trigger),"")</f>
        <v>2.1013E-2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42261</v>
      </c>
      <c r="AB29" s="5">
        <f>IFERROR(_xll.qlRateHelperPillarDate(W29,Trigger),"")</f>
        <v>56871</v>
      </c>
      <c r="AC29" s="70">
        <v>2.091421493299293E-2</v>
      </c>
      <c r="AD29" s="169">
        <v>60511</v>
      </c>
      <c r="AE29" s="170">
        <v>2.0286269156101999E-2</v>
      </c>
      <c r="AF29" s="172">
        <f>_xll.qlYieldTSZeroRate(yieldcurve1_STD,$AD29,"ACTUAL/365 (FIXED)",,,TRUE,Trigger)-AE29</f>
        <v>-2.3605081955063723E-7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U9</v>
      </c>
      <c r="D30" s="123"/>
      <c r="E30" s="207">
        <f>_xll.qlIMMdate($C30,,Trigger)</f>
        <v>43726</v>
      </c>
      <c r="F30" s="207">
        <f>_xll.qlIMMNextDate($E30,,Trigger)</f>
        <v>43817</v>
      </c>
      <c r="G30" s="61" t="str">
        <f t="shared" si="7"/>
        <v>GbpLibor3M</v>
      </c>
      <c r="H30" s="119" t="str">
        <f t="shared" si="8"/>
        <v>FSSU9_LCHQuote</v>
      </c>
      <c r="I30" s="119">
        <v>0</v>
      </c>
      <c r="J30" s="64" t="str">
        <f>_xll.qlFuturesRateHelper(,$H30,,$E30,$G30,$I30,FALSE,"customdate",$F30,Permanent,Trigger,ObjectOverwrite)</f>
        <v>obj_005ee#0001</v>
      </c>
      <c r="K30" s="48"/>
      <c r="L30" s="10" t="str">
        <f t="shared" si="5"/>
        <v>FUT</v>
      </c>
      <c r="M30" s="94" t="str">
        <f t="shared" si="6"/>
        <v>obj_005ea#0001</v>
      </c>
      <c r="N30" s="146" t="str">
        <f>IFERROR(_xll.qlRateHelperQuoteName(M30,Trigger),"--")</f>
        <v>FSSH0_LCHQuote</v>
      </c>
      <c r="O30" s="210" t="str">
        <f>IFERROR(_xll.qlRateHelperQuoteValue($M30,Trigger),"--")</f>
        <v>--</v>
      </c>
      <c r="P30" s="97" t="b">
        <v>0</v>
      </c>
      <c r="Q30" s="94">
        <v>20</v>
      </c>
      <c r="R30" s="94">
        <v>1</v>
      </c>
      <c r="S30" s="99">
        <f>IFERROR(_xll.qlRateHelperEarliestDate(M30,Trigger),"--")</f>
        <v>43908</v>
      </c>
      <c r="T30" s="99">
        <f>IFERROR(_xll.qlRateHelperPillarDate(M30,Trigger),"--")</f>
        <v>43999</v>
      </c>
      <c r="V30" s="4" t="str">
        <f t="shared" si="0"/>
        <v>Sw</v>
      </c>
      <c r="W30" s="4" t="str">
        <v>obj_00565</v>
      </c>
      <c r="X30" s="4" t="str">
        <f>IFERROR(_xll.qlRateHelperQuoteName(W30,Trigger),"")</f>
        <v>GBPSB6L50Y_LCHQuote</v>
      </c>
      <c r="Y30" s="70">
        <f>IFERROR(_xll.qlRateHelperRate(W30,Trigger),"")</f>
        <v>2.0610750000000001E-2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42261</v>
      </c>
      <c r="AB30" s="5">
        <f>IFERROR(_xll.qlRateHelperPillarDate(W30,Trigger),"")</f>
        <v>60524</v>
      </c>
      <c r="AC30" s="70">
        <v>2.0283789598754917E-2</v>
      </c>
      <c r="AD30" s="169">
        <v>62336</v>
      </c>
      <c r="AE30" s="170">
        <v>2.0261320118180999E-2</v>
      </c>
      <c r="AF30" s="172">
        <f>_xll.qlYieldTSZeroRate(yieldcurve1_STD,$AD30,"ACTUAL/365 (FIXED)",,,TRUE,Trigger)-AE30</f>
        <v>-2.242095359164531E-7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Z9</v>
      </c>
      <c r="D31" s="123"/>
      <c r="E31" s="207">
        <f>_xll.qlIMMdate($C31,,Trigger)</f>
        <v>43817</v>
      </c>
      <c r="F31" s="207">
        <f>_xll.qlIMMNextDate($E31,,Trigger)</f>
        <v>43908</v>
      </c>
      <c r="G31" s="61" t="str">
        <f t="shared" si="7"/>
        <v>GbpLibor3M</v>
      </c>
      <c r="H31" s="119" t="str">
        <f t="shared" si="8"/>
        <v>FSSZ9_LCHQuote</v>
      </c>
      <c r="I31" s="119">
        <v>0</v>
      </c>
      <c r="J31" s="64" t="str">
        <f>_xll.qlFuturesRateHelper(,$H31,,$E31,$G31,$I31,FALSE,"customdate",$F31,Permanent,Trigger,ObjectOverwrite)</f>
        <v>obj_005ed#0001</v>
      </c>
      <c r="K31" s="48"/>
      <c r="L31" s="10" t="str">
        <f t="shared" si="5"/>
        <v>FUT</v>
      </c>
      <c r="M31" s="94" t="str">
        <f t="shared" si="6"/>
        <v>obj_005eb#0001</v>
      </c>
      <c r="N31" s="146" t="str">
        <f>IFERROR(_xll.qlRateHelperQuoteName(M31,Trigger),"--")</f>
        <v>FSSM0_LCHQuote</v>
      </c>
      <c r="O31" s="210" t="str">
        <f>IFERROR(_xll.qlRateHelperQuoteValue($M31,Trigger),"--")</f>
        <v>--</v>
      </c>
      <c r="P31" s="97" t="b">
        <v>0</v>
      </c>
      <c r="Q31" s="94">
        <v>20</v>
      </c>
      <c r="R31" s="94">
        <v>1</v>
      </c>
      <c r="S31" s="99">
        <f>IFERROR(_xll.qlRateHelperEarliestDate(M31,Trigger),"--")</f>
        <v>43999</v>
      </c>
      <c r="T31" s="99">
        <f>IFERROR(_xll.qlRateHelperPillarDate(M31,Trigger),"--")</f>
        <v>44090</v>
      </c>
      <c r="V31" s="4" t="str">
        <f t="shared" si="0"/>
        <v>Sw</v>
      </c>
      <c r="W31" s="4" t="str">
        <v>obj_0055a</v>
      </c>
      <c r="X31" s="4" t="str">
        <f>IFERROR(_xll.qlRateHelperQuoteName(W31,Trigger),"")</f>
        <v>GBPSB6L60Y_LCHQuote</v>
      </c>
      <c r="Y31" s="70">
        <f>IFERROR(_xll.qlRateHelperRate(W31,Trigger),"")</f>
        <v>2.0563000000000001E-2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42261</v>
      </c>
      <c r="AB31" s="5">
        <f>IFERROR(_xll.qlRateHelperPillarDate(W31,Trigger),"")</f>
        <v>64178</v>
      </c>
      <c r="AC31" s="70">
        <v>2.0238026495189059E-2</v>
      </c>
      <c r="AD31" s="169">
        <v>64161</v>
      </c>
      <c r="AE31" s="170">
        <v>2.0238451220424902E-2</v>
      </c>
      <c r="AF31" s="172">
        <f>_xll.qlYieldTSZeroRate(yieldcurve1_STD,$AD31,"ACTUAL/365 (FIXED)",,,TRUE,Trigger)-AE31</f>
        <v>-2.1181533966727062E-7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H0</v>
      </c>
      <c r="D32" s="123"/>
      <c r="E32" s="207">
        <f>_xll.qlIMMdate($C32,,Trigger)</f>
        <v>43908</v>
      </c>
      <c r="F32" s="207">
        <f>_xll.qlIMMNextDate($E32,,Trigger)</f>
        <v>43999</v>
      </c>
      <c r="G32" s="61" t="str">
        <f t="shared" si="7"/>
        <v>GbpLibor3M</v>
      </c>
      <c r="H32" s="119" t="str">
        <f t="shared" si="8"/>
        <v>FSSH0_LCHQuote</v>
      </c>
      <c r="I32" s="119">
        <v>0</v>
      </c>
      <c r="J32" s="64" t="str">
        <f>_xll.qlFuturesRateHelper(,$H32,,$E32,$G32,$I32,FALSE,"customdate",$F32,Permanent,Trigger,ObjectOverwrite)</f>
        <v>obj_005ea#0001</v>
      </c>
      <c r="K32" s="48"/>
      <c r="L32" s="10" t="str">
        <f t="shared" si="5"/>
        <v>FUT</v>
      </c>
      <c r="M32" s="94" t="str">
        <f t="shared" si="6"/>
        <v>obj_005f7#0001</v>
      </c>
      <c r="N32" s="146" t="str">
        <f>IFERROR(_xll.qlRateHelperQuoteName(M32,Trigger),"--")</f>
        <v>FSSU0_LCHQuote</v>
      </c>
      <c r="O32" s="210" t="str">
        <f>IFERROR(_xll.qlRateHelperQuoteValue($M32,Trigger),"--")</f>
        <v>--</v>
      </c>
      <c r="P32" s="97" t="b">
        <v>0</v>
      </c>
      <c r="Q32" s="94">
        <v>20</v>
      </c>
      <c r="R32" s="94">
        <v>1</v>
      </c>
      <c r="S32" s="99">
        <f>IFERROR(_xll.qlRateHelperEarliestDate(M32,Trigger),"--")</f>
        <v>44090</v>
      </c>
      <c r="T32" s="99">
        <f>IFERROR(_xll.qlRateHelperPillarDate(M32,Trigger),"--")</f>
        <v>44181</v>
      </c>
      <c r="V32" s="4" t="str">
        <f t="shared" si="0"/>
        <v/>
      </c>
      <c r="W32" s="4" t="e">
        <v>#N/A</v>
      </c>
      <c r="X32" s="4" t="str">
        <f>IFERROR(_xll.qlRateHelperQuoteName(W32,Trigger),"")</f>
        <v/>
      </c>
      <c r="Y32" s="70" t="str">
        <f>IFERROR(_xll.qlRateHelperRate(W32,Trigger),"")</f>
        <v/>
      </c>
      <c r="Z32" s="104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0" t="e">
        <v>#N/A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M0</v>
      </c>
      <c r="D33" s="123"/>
      <c r="E33" s="207">
        <f>_xll.qlIMMdate($C33,,Trigger)</f>
        <v>43999</v>
      </c>
      <c r="F33" s="207">
        <f>_xll.qlIMMNextDate($E33,,Trigger)</f>
        <v>44090</v>
      </c>
      <c r="G33" s="61" t="str">
        <f t="shared" si="7"/>
        <v>GbpLibor3M</v>
      </c>
      <c r="H33" s="119" t="str">
        <f t="shared" si="8"/>
        <v>FSSM0_LCHQuote</v>
      </c>
      <c r="I33" s="119">
        <v>0</v>
      </c>
      <c r="J33" s="64" t="str">
        <f>_xll.qlFuturesRateHelper(,$H33,,$E33,$G33,$I33,FALSE,"customdate",$F33,Permanent,Trigger,ObjectOverwrite)</f>
        <v>obj_005eb#0001</v>
      </c>
      <c r="K33" s="48"/>
      <c r="L33" s="10" t="str">
        <f t="shared" si="5"/>
        <v>FUT</v>
      </c>
      <c r="M33" s="94" t="str">
        <f t="shared" si="6"/>
        <v>obj_005f6#0001</v>
      </c>
      <c r="N33" s="146" t="str">
        <f>IFERROR(_xll.qlRateHelperQuoteName(M33,Trigger),"--")</f>
        <v>FSSZ0_LCHQuote</v>
      </c>
      <c r="O33" s="210" t="str">
        <f>IFERROR(_xll.qlRateHelperQuoteValue($M33,Trigger),"--")</f>
        <v>--</v>
      </c>
      <c r="P33" s="97" t="b">
        <v>0</v>
      </c>
      <c r="Q33" s="94">
        <v>20</v>
      </c>
      <c r="R33" s="94">
        <v>1</v>
      </c>
      <c r="S33" s="99">
        <f>IFERROR(_xll.qlRateHelperEarliestDate(M33,Trigger),"--")</f>
        <v>44181</v>
      </c>
      <c r="T33" s="99">
        <f>IFERROR(_xll.qlRateHelperPillarDate(M33,Trigger),"--")</f>
        <v>44272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U0</v>
      </c>
      <c r="D34" s="123"/>
      <c r="E34" s="207">
        <f>_xll.qlIMMdate($C34,,Trigger)</f>
        <v>44090</v>
      </c>
      <c r="F34" s="207">
        <f>_xll.qlIMMNextDate($E34,,Trigger)</f>
        <v>44181</v>
      </c>
      <c r="G34" s="61" t="str">
        <f t="shared" si="7"/>
        <v>GbpLibor3M</v>
      </c>
      <c r="H34" s="119" t="str">
        <f t="shared" si="8"/>
        <v>FSSU0_LCHQuote</v>
      </c>
      <c r="I34" s="119">
        <v>0</v>
      </c>
      <c r="J34" s="64" t="str">
        <f>_xll.qlFuturesRateHelper(,$H34,,$E34,$G34,$I34,FALSE,"customdate",$F34,Permanent,Trigger,ObjectOverwrite)</f>
        <v>obj_005f7#0001</v>
      </c>
      <c r="K34" s="48"/>
      <c r="L34" s="10" t="str">
        <f t="shared" si="5"/>
        <v>FUT</v>
      </c>
      <c r="M34" s="94" t="str">
        <f t="shared" si="6"/>
        <v>obj_005f8#0001</v>
      </c>
      <c r="N34" s="146" t="str">
        <f>IFERROR(_xll.qlRateHelperQuoteName(M34,Trigger),"--")</f>
        <v>FSSH1_LCHQuote</v>
      </c>
      <c r="O34" s="210" t="str">
        <f>IFERROR(_xll.qlRateHelperQuoteValue($M34,Trigger),"--")</f>
        <v>--</v>
      </c>
      <c r="P34" s="97" t="b">
        <v>0</v>
      </c>
      <c r="Q34" s="94">
        <v>20</v>
      </c>
      <c r="R34" s="94">
        <v>1</v>
      </c>
      <c r="S34" s="99">
        <f>IFERROR(_xll.qlRateHelperEarliestDate(M34,Trigger),"--")</f>
        <v>44272</v>
      </c>
      <c r="T34" s="99">
        <f>IFERROR(_xll.qlRateHelperPillarDate(M34,Trigger),"--")</f>
        <v>44363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Z0</v>
      </c>
      <c r="D35" s="123"/>
      <c r="E35" s="207">
        <f>_xll.qlIMMdate($C35,,Trigger)</f>
        <v>44181</v>
      </c>
      <c r="F35" s="207">
        <f>_xll.qlIMMNextDate($E35,,Trigger)</f>
        <v>44272</v>
      </c>
      <c r="G35" s="61" t="str">
        <f t="shared" si="7"/>
        <v>GbpLibor3M</v>
      </c>
      <c r="H35" s="119" t="str">
        <f t="shared" si="8"/>
        <v>FSSZ0_LCHQuote</v>
      </c>
      <c r="I35" s="119">
        <v>0</v>
      </c>
      <c r="J35" s="64" t="str">
        <f>_xll.qlFuturesRateHelper(,$H35,,$E35,$G35,$I35,FALSE,"customdate",$F35,Permanent,Trigger,ObjectOverwrite)</f>
        <v>obj_005f6#0001</v>
      </c>
      <c r="K35" s="48"/>
      <c r="L35" s="10" t="str">
        <f t="shared" si="5"/>
        <v>FUT</v>
      </c>
      <c r="M35" s="94" t="str">
        <f t="shared" si="6"/>
        <v>obj_005f5#0001</v>
      </c>
      <c r="N35" s="146" t="str">
        <f>IFERROR(_xll.qlRateHelperQuoteName(M35,Trigger),"--")</f>
        <v>FSSM1_LCHQuote</v>
      </c>
      <c r="O35" s="210" t="str">
        <f>IFERROR(_xll.qlRateHelperQuoteValue($M35,Trigger),"--")</f>
        <v>--</v>
      </c>
      <c r="P35" s="97" t="b">
        <v>0</v>
      </c>
      <c r="Q35" s="94">
        <v>20</v>
      </c>
      <c r="R35" s="94">
        <v>1</v>
      </c>
      <c r="S35" s="99">
        <f>IFERROR(_xll.qlRateHelperEarliestDate(M35,Trigger),"--")</f>
        <v>44363</v>
      </c>
      <c r="T35" s="99">
        <f>IFERROR(_xll.qlRateHelperPillarDate(M35,Trigger),"--")</f>
        <v>44454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H1</v>
      </c>
      <c r="D36" s="123"/>
      <c r="E36" s="207">
        <f>_xll.qlIMMdate($C36,,Trigger)</f>
        <v>44272</v>
      </c>
      <c r="F36" s="207">
        <f>_xll.qlIMMNextDate($E36,,Trigger)</f>
        <v>44363</v>
      </c>
      <c r="G36" s="61" t="str">
        <f t="shared" si="7"/>
        <v>GbpLibor3M</v>
      </c>
      <c r="H36" s="119" t="str">
        <f t="shared" si="8"/>
        <v>FSSH1_LCHQuote</v>
      </c>
      <c r="I36" s="119">
        <v>0</v>
      </c>
      <c r="J36" s="64" t="str">
        <f>_xll.qlFuturesRateHelper(,$H36,,$E36,$G36,$I36,FALSE,"customdate",$F36,Permanent,Trigger,ObjectOverwrite)</f>
        <v>obj_005f8#0001</v>
      </c>
      <c r="K36" s="48"/>
      <c r="L36" s="68" t="str">
        <f t="shared" ref="L36:L72" si="10">A40</f>
        <v>Sw</v>
      </c>
      <c r="M36" s="131" t="str">
        <f t="shared" ref="M36" si="11">IF(ISBLANK(J40),"--",J40)</f>
        <v>obj_00571#0001</v>
      </c>
      <c r="N36" s="145" t="str">
        <f>IFERROR(_xll.qlRateHelperQuoteName(M36,Trigger),"--")</f>
        <v>GBPSB6L1Y_LCHQuote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42261</v>
      </c>
      <c r="T36" s="134">
        <f>IFERROR(_xll.qlRateHelperPillarDate(M36,Trigger),"--")</f>
        <v>42627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M1</v>
      </c>
      <c r="D37" s="124"/>
      <c r="E37" s="208">
        <f>_xll.qlIMMdate($C37,,Trigger)</f>
        <v>44363</v>
      </c>
      <c r="F37" s="208">
        <f>_xll.qlIMMNextDate($E37,,Trigger)</f>
        <v>44454</v>
      </c>
      <c r="G37" s="7" t="str">
        <f t="shared" si="7"/>
        <v>GbpLibor3M</v>
      </c>
      <c r="H37" s="120" t="str">
        <f t="shared" si="8"/>
        <v>FSSM1_LCHQuote</v>
      </c>
      <c r="I37" s="120">
        <v>0</v>
      </c>
      <c r="J37" s="3" t="str">
        <f>_xll.qlFuturesRateHelper(,$H37,,$E37,$G37,$I37,FALSE,"customdate",$F37,Permanent,Trigger,ObjectOverwrite)</f>
        <v>obj_005f5#0001</v>
      </c>
      <c r="K37" s="48"/>
      <c r="L37" s="10" t="str">
        <f t="shared" si="10"/>
        <v>Sw</v>
      </c>
      <c r="M37" s="94" t="str">
        <f t="shared" ref="M37:M72" si="12">IF(ISBLANK(J41),"--",J41)</f>
        <v>obj_00578#0001</v>
      </c>
      <c r="N37" s="146" t="str">
        <f>IFERROR(_xll.qlRateHelperQuoteName(M37,Trigger),"--")</f>
        <v>GBPSB6L15M_LCHQuote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42261</v>
      </c>
      <c r="T37" s="99">
        <f>IFERROR(_xll.qlRateHelperPillarDate(M37,Trigger),"--")</f>
        <v>42718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161</v>
      </c>
      <c r="H38" s="50" t="s">
        <v>153</v>
      </c>
      <c r="K38" s="48"/>
      <c r="L38" s="10" t="str">
        <f t="shared" si="10"/>
        <v>Sw</v>
      </c>
      <c r="M38" s="94" t="str">
        <f t="shared" si="12"/>
        <v>obj_0055e#0001</v>
      </c>
      <c r="N38" s="146" t="str">
        <f>IFERROR(_xll.qlRateHelperQuoteName(M38,Trigger),"--")</f>
        <v>GBPSB6L18M_LCHQuote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42261</v>
      </c>
      <c r="T38" s="99">
        <f>IFERROR(_xll.qlRateHelperPillarDate(M38,Trigger),"--")</f>
        <v>42808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28</v>
      </c>
      <c r="C39" s="65" t="s">
        <v>113</v>
      </c>
      <c r="D39" s="65" t="s">
        <v>5</v>
      </c>
      <c r="E39" s="65" t="s">
        <v>33</v>
      </c>
      <c r="F39" s="65" t="s">
        <v>114</v>
      </c>
      <c r="G39" s="65" t="s">
        <v>4</v>
      </c>
      <c r="H39" s="65" t="s">
        <v>1</v>
      </c>
      <c r="I39" s="65" t="s">
        <v>112</v>
      </c>
      <c r="J39" s="65" t="s">
        <v>24</v>
      </c>
      <c r="K39" s="48"/>
      <c r="L39" s="10" t="str">
        <f t="shared" si="10"/>
        <v>Sw</v>
      </c>
      <c r="M39" s="94" t="str">
        <f t="shared" si="12"/>
        <v>obj_00554#0001</v>
      </c>
      <c r="N39" s="146" t="str">
        <f>IFERROR(_xll.qlRateHelperQuoteName(M39,Trigger),"--")</f>
        <v>GBPSB6L21M_LCHQuote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42261</v>
      </c>
      <c r="T39" s="99">
        <f>IFERROR(_xll.qlRateHelperPillarDate(M39,Trigger),"--")</f>
        <v>42900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27</v>
      </c>
      <c r="C40" s="55" t="s">
        <v>6</v>
      </c>
      <c r="D40" s="55" t="s">
        <v>159</v>
      </c>
      <c r="E40" s="55" t="s">
        <v>7</v>
      </c>
      <c r="F40" s="55" t="s">
        <v>160</v>
      </c>
      <c r="G40" s="55" t="str">
        <f t="shared" ref="G40:G76" si="13">PROPER(Currency)&amp;FamilyName&amp;"3M"</f>
        <v>GbpLibor3M</v>
      </c>
      <c r="H40" s="53" t="str">
        <f t="shared" ref="H40:H76" si="14">IF(LCHQuoteOverwrite,Currency&amp;$G$38&amp;$H$38&amp;$B40&amp;LCHQuoteSuffix,Currency&amp;$G$38&amp;$H$38&amp;$B40&amp;QuoteSuffix)</f>
        <v>GBPSB6L1Y_LCHQuote</v>
      </c>
      <c r="I40" s="126">
        <v>0</v>
      </c>
      <c r="J40" s="64" t="str">
        <f>_xll.qlSwapRateHelper2(,$H40,0,$B40,Calendar,$D40,$E40,$F40,$G40,$I40,$C40,,PillarDate,,Permanent,Trigger,ObjectOverwrite)</f>
        <v>obj_00571#0001</v>
      </c>
      <c r="K40" s="48"/>
      <c r="L40" s="10" t="str">
        <f t="shared" si="10"/>
        <v>Sw</v>
      </c>
      <c r="M40" s="94" t="str">
        <f t="shared" si="12"/>
        <v>obj_0057f#0001</v>
      </c>
      <c r="N40" s="146" t="str">
        <f>IFERROR(_xll.qlRateHelperQuoteName(M40,Trigger),"--")</f>
        <v>GBPSB6L2Y_LCHQuote</v>
      </c>
      <c r="O40" s="98">
        <f>IFERROR(_xll.qlRateHelperQuoteValue($M40,Trigger),"--")</f>
        <v>1.0228249999999999E-2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42261</v>
      </c>
      <c r="T40" s="99">
        <f>IFERROR(_xll.qlRateHelperPillarDate(M40,Trigger),"--")</f>
        <v>42992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48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13"/>
        <v>GbpLibor3M</v>
      </c>
      <c r="H41" s="59" t="str">
        <f t="shared" si="14"/>
        <v>GBPSB6L15M_LCHQuote</v>
      </c>
      <c r="I41" s="127">
        <v>0</v>
      </c>
      <c r="J41" s="64" t="str">
        <f>_xll.qlSwapRateHelper2(,$H41,0,$B41,Calendar,$D41,$E41,$F41,$G41,$I41,$C41,,PillarDate,,Permanent,Trigger,ObjectOverwrite)</f>
        <v>obj_00578#0001</v>
      </c>
      <c r="K41" s="48"/>
      <c r="L41" s="10" t="str">
        <f t="shared" si="10"/>
        <v>Sw</v>
      </c>
      <c r="M41" s="94" t="str">
        <f t="shared" si="12"/>
        <v>obj_00573#0001</v>
      </c>
      <c r="N41" s="146" t="str">
        <f>IFERROR(_xll.qlRateHelperQuoteName(M41,Trigger),"--")</f>
        <v>GBPSB6L3Y_LCHQuote</v>
      </c>
      <c r="O41" s="98">
        <f>IFERROR(_xll.qlRateHelperQuoteValue($M41,Trigger),"--")</f>
        <v>1.2125250000000001E-2</v>
      </c>
      <c r="P41" s="97" t="b">
        <v>1</v>
      </c>
      <c r="Q41" s="94">
        <v>10</v>
      </c>
      <c r="R41" s="94">
        <v>1</v>
      </c>
      <c r="S41" s="99">
        <f>IFERROR(_xll.qlRateHelperEarliestDate(M41,Trigger),"--")</f>
        <v>42261</v>
      </c>
      <c r="T41" s="99">
        <f>IFERROR(_xll.qlRateHelperPillarDate(M41,Trigger),"--")</f>
        <v>43357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49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13"/>
        <v>GbpLibor3M</v>
      </c>
      <c r="H42" s="59" t="str">
        <f t="shared" si="14"/>
        <v>GBPSB6L18M_LCHQuote</v>
      </c>
      <c r="I42" s="127">
        <v>0</v>
      </c>
      <c r="J42" s="64" t="str">
        <f>_xll.qlSwapRateHelper2(,$H42,0,$B42,Calendar,$D42,$E42,$F42,$G42,$I42,$C42,,PillarDate,,Permanent,Trigger,ObjectOverwrite)</f>
        <v>obj_0055e#0001</v>
      </c>
      <c r="K42" s="48"/>
      <c r="L42" s="10" t="str">
        <f t="shared" si="10"/>
        <v>Sw</v>
      </c>
      <c r="M42" s="94" t="str">
        <f t="shared" si="12"/>
        <v>obj_0055f#0001</v>
      </c>
      <c r="N42" s="146" t="str">
        <f>IFERROR(_xll.qlRateHelperQuoteName(M42,Trigger),"--")</f>
        <v>GBPSB6L4Y_LCHQuote</v>
      </c>
      <c r="O42" s="98">
        <f>IFERROR(_xll.qlRateHelperQuoteValue($M42,Trigger),"--")</f>
        <v>1.379475E-2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42261</v>
      </c>
      <c r="T42" s="99">
        <f>IFERROR(_xll.qlRateHelperPillarDate(M42,Trigger),"--")</f>
        <v>43724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50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13"/>
        <v>GbpLibor3M</v>
      </c>
      <c r="H43" s="59" t="str">
        <f t="shared" si="14"/>
        <v>GBPSB6L21M_LCHQuote</v>
      </c>
      <c r="I43" s="127">
        <v>0</v>
      </c>
      <c r="J43" s="64" t="str">
        <f>_xll.qlSwapRateHelper2(,$H43,0,$B43,Calendar,$D43,$E43,$F43,$G43,$I43,$C43,,PillarDate,,Permanent,Trigger,ObjectOverwrite)</f>
        <v>obj_00554#0001</v>
      </c>
      <c r="K43" s="48"/>
      <c r="L43" s="10" t="str">
        <f t="shared" si="10"/>
        <v>Sw</v>
      </c>
      <c r="M43" s="94" t="str">
        <f t="shared" si="12"/>
        <v>obj_0055c#0001</v>
      </c>
      <c r="N43" s="146" t="str">
        <f>IFERROR(_xll.qlRateHelperQuoteName(M43,Trigger),"--")</f>
        <v>GBPSB6L5Y_LCHQuote</v>
      </c>
      <c r="O43" s="98">
        <f>IFERROR(_xll.qlRateHelperQuoteValue($M43,Trigger),"--")</f>
        <v>1.5180000000000001E-2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42261</v>
      </c>
      <c r="T43" s="99">
        <f>IFERROR(_xll.qlRateHelperPillarDate(M43,Trigger),"--")</f>
        <v>44088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51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13"/>
        <v>GbpLibor3M</v>
      </c>
      <c r="H44" s="59" t="str">
        <f t="shared" si="14"/>
        <v>GBPSB6L2Y_LCHQuote</v>
      </c>
      <c r="I44" s="127">
        <v>0</v>
      </c>
      <c r="J44" s="64" t="str">
        <f>_xll.qlSwapRateHelper2(,$H44,0,$B44,Calendar,$D44,$E44,$F44,$G44,$I44,$C44,,PillarDate,,Permanent,Trigger,ObjectOverwrite)</f>
        <v>obj_0057f#0001</v>
      </c>
      <c r="K44" s="48"/>
      <c r="L44" s="10" t="str">
        <f t="shared" si="10"/>
        <v>Sw</v>
      </c>
      <c r="M44" s="94" t="str">
        <f t="shared" si="12"/>
        <v>obj_00564#0001</v>
      </c>
      <c r="N44" s="146" t="str">
        <f>IFERROR(_xll.qlRateHelperQuoteName(M44,Trigger),"--")</f>
        <v>GBPSB6L6Y_LCHQuote</v>
      </c>
      <c r="O44" s="98">
        <f>IFERROR(_xll.qlRateHelperQuoteValue($M44,Trigger),"--")</f>
        <v>1.6299250000000001E-2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42261</v>
      </c>
      <c r="T44" s="99">
        <f>IFERROR(_xll.qlRateHelperPillarDate(M44,Trigger),"--")</f>
        <v>44453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52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13"/>
        <v>GbpLibor3M</v>
      </c>
      <c r="H45" s="59" t="str">
        <f t="shared" si="14"/>
        <v>GBPSB6L3Y_LCHQuote</v>
      </c>
      <c r="I45" s="127">
        <v>0</v>
      </c>
      <c r="J45" s="64" t="str">
        <f>_xll.qlSwapRateHelper2(,$H45,0,$B45,Calendar,$D45,$E45,$F45,$G45,$I45,$C45,,PillarDate,,Permanent,Trigger,ObjectOverwrite)</f>
        <v>obj_00573#0001</v>
      </c>
      <c r="K45" s="48"/>
      <c r="L45" s="10" t="str">
        <f t="shared" si="10"/>
        <v>Sw</v>
      </c>
      <c r="M45" s="94" t="str">
        <f t="shared" si="12"/>
        <v>obj_00563#0001</v>
      </c>
      <c r="N45" s="146" t="str">
        <f>IFERROR(_xll.qlRateHelperQuoteName(M45,Trigger),"--")</f>
        <v>GBPSB6L7Y_LCHQuote</v>
      </c>
      <c r="O45" s="98">
        <f>IFERROR(_xll.qlRateHelperQuoteValue($M45,Trigger),"--")</f>
        <v>1.7215250000000001E-2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42261</v>
      </c>
      <c r="T45" s="99">
        <f>IFERROR(_xll.qlRateHelperPillarDate(M45,Trigger),"--")</f>
        <v>44818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53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13"/>
        <v>GbpLibor3M</v>
      </c>
      <c r="H46" s="59" t="str">
        <f t="shared" si="14"/>
        <v>GBPSB6L4Y_LCHQuote</v>
      </c>
      <c r="I46" s="127">
        <v>0</v>
      </c>
      <c r="J46" s="64" t="str">
        <f>_xll.qlSwapRateHelper2(,$H46,0,$B46,Calendar,$D46,$E46,$F46,$G46,$I46,$C46,,PillarDate,,Permanent,Trigger,ObjectOverwrite)</f>
        <v>obj_0055f#0001</v>
      </c>
      <c r="L46" s="10" t="str">
        <f t="shared" si="10"/>
        <v>Sw</v>
      </c>
      <c r="M46" s="94" t="str">
        <f t="shared" si="12"/>
        <v>obj_0056c#0001</v>
      </c>
      <c r="N46" s="146" t="str">
        <f>IFERROR(_xll.qlRateHelperQuoteName(M46,Trigger),"--")</f>
        <v>GBPSB6L8Y_LCHQuote</v>
      </c>
      <c r="O46" s="98">
        <f>IFERROR(_xll.qlRateHelperQuoteValue($M46,Trigger),"--")</f>
        <v>1.7981E-2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42261</v>
      </c>
      <c r="T46" s="99">
        <f>IFERROR(_xll.qlRateHelperPillarDate(M46,Trigger),"--")</f>
        <v>45183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54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13"/>
        <v>GbpLibor3M</v>
      </c>
      <c r="H47" s="59" t="str">
        <f t="shared" si="14"/>
        <v>GBPSB6L5Y_LCHQuote</v>
      </c>
      <c r="I47" s="127">
        <v>0</v>
      </c>
      <c r="J47" s="64" t="str">
        <f>_xll.qlSwapRateHelper2(,$H47,0,$B47,Calendar,$D47,$E47,$F47,$G47,$I47,$C47,,PillarDate,,Permanent,Trigger,ObjectOverwrite)</f>
        <v>obj_0055c#0001</v>
      </c>
      <c r="L47" s="10" t="str">
        <f t="shared" si="10"/>
        <v>Sw</v>
      </c>
      <c r="M47" s="94" t="str">
        <f t="shared" si="12"/>
        <v>obj_00572#0001</v>
      </c>
      <c r="N47" s="146" t="str">
        <f>IFERROR(_xll.qlRateHelperQuoteName(M47,Trigger),"--")</f>
        <v>GBPSB6L9Y_LCHQuote</v>
      </c>
      <c r="O47" s="98">
        <f>IFERROR(_xll.qlRateHelperQuoteValue($M47,Trigger),"--")</f>
        <v>1.8619500000000001E-2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42261</v>
      </c>
      <c r="T47" s="99">
        <f>IFERROR(_xll.qlRateHelperPillarDate(M47,Trigger),"--")</f>
        <v>45551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55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13"/>
        <v>GbpLibor3M</v>
      </c>
      <c r="H48" s="59" t="str">
        <f t="shared" si="14"/>
        <v>GBPSB6L6Y_LCHQuote</v>
      </c>
      <c r="I48" s="127">
        <v>0</v>
      </c>
      <c r="J48" s="64" t="str">
        <f>_xll.qlSwapRateHelper2(,$H48,0,$B48,Calendar,$D48,$E48,$F48,$G48,$I48,$C48,,PillarDate,,Permanent,Trigger,ObjectOverwrite)</f>
        <v>obj_00564#0001</v>
      </c>
      <c r="L48" s="10" t="str">
        <f t="shared" si="10"/>
        <v>Sw</v>
      </c>
      <c r="M48" s="94" t="str">
        <f t="shared" si="12"/>
        <v>obj_00574#0001</v>
      </c>
      <c r="N48" s="146" t="str">
        <f>IFERROR(_xll.qlRateHelperQuoteName(M48,Trigger),"--")</f>
        <v>GBPSB6L10Y_LCHQuote</v>
      </c>
      <c r="O48" s="98">
        <f>IFERROR(_xll.qlRateHelperQuoteValue($M48,Trigger),"--")</f>
        <v>1.9147750000000002E-2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42261</v>
      </c>
      <c r="T48" s="99">
        <f>IFERROR(_xll.qlRateHelperPillarDate(M48,Trigger),"--")</f>
        <v>45915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56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13"/>
        <v>GbpLibor3M</v>
      </c>
      <c r="H49" s="59" t="str">
        <f t="shared" si="14"/>
        <v>GBPSB6L7Y_LCHQuote</v>
      </c>
      <c r="I49" s="127">
        <v>0</v>
      </c>
      <c r="J49" s="64" t="str">
        <f>_xll.qlSwapRateHelper2(,$H49,0,$B49,Calendar,$D49,$E49,$F49,$G49,$I49,$C49,,PillarDate,,Permanent,Trigger,ObjectOverwrite)</f>
        <v>obj_00563#0001</v>
      </c>
      <c r="L49" s="10" t="str">
        <f t="shared" si="10"/>
        <v>Sw</v>
      </c>
      <c r="M49" s="94" t="str">
        <f t="shared" si="12"/>
        <v>obj_00566#0001</v>
      </c>
      <c r="N49" s="146" t="str">
        <f>IFERROR(_xll.qlRateHelperQuoteName(M49,Trigger),"--")</f>
        <v>GBPSB6L11Y_LCHQuote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42261</v>
      </c>
      <c r="T49" s="99">
        <f>IFERROR(_xll.qlRateHelperPillarDate(M49,Trigger),"--")</f>
        <v>46279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57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13"/>
        <v>GbpLibor3M</v>
      </c>
      <c r="H50" s="59" t="str">
        <f t="shared" si="14"/>
        <v>GBPSB6L8Y_LCHQuote</v>
      </c>
      <c r="I50" s="127">
        <v>0</v>
      </c>
      <c r="J50" s="64" t="str">
        <f>_xll.qlSwapRateHelper2(,$H50,0,$B50,Calendar,$D50,$E50,$F50,$G50,$I50,$C50,,PillarDate,,Permanent,Trigger,ObjectOverwrite)</f>
        <v>obj_0056c#0001</v>
      </c>
      <c r="L50" s="10" t="str">
        <f t="shared" si="10"/>
        <v>Sw</v>
      </c>
      <c r="M50" s="94" t="str">
        <f t="shared" si="12"/>
        <v>obj_00576#0001</v>
      </c>
      <c r="N50" s="146" t="str">
        <f>IFERROR(_xll.qlRateHelperQuoteName(M50,Trigger),"--")</f>
        <v>GBPSB6L12Y_LCHQuote</v>
      </c>
      <c r="O50" s="98">
        <f>IFERROR(_xll.qlRateHelperQuoteValue($M50,Trigger),"--")</f>
        <v>2.0014000000000001E-2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42261</v>
      </c>
      <c r="T50" s="99">
        <f>IFERROR(_xll.qlRateHelperPillarDate(M50,Trigger),"--")</f>
        <v>46644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58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13"/>
        <v>GbpLibor3M</v>
      </c>
      <c r="H51" s="59" t="str">
        <f t="shared" si="14"/>
        <v>GBPSB6L9Y_LCHQuote</v>
      </c>
      <c r="I51" s="127">
        <v>0</v>
      </c>
      <c r="J51" s="64" t="str">
        <f>_xll.qlSwapRateHelper2(,$H51,0,$B51,Calendar,$D51,$E51,$F51,$G51,$I51,$C51,,PillarDate,,Permanent,Trigger,ObjectOverwrite)</f>
        <v>obj_00572#0001</v>
      </c>
      <c r="L51" s="10" t="str">
        <f t="shared" si="10"/>
        <v>Sw</v>
      </c>
      <c r="M51" s="94" t="str">
        <f t="shared" si="12"/>
        <v>obj_00570#0001</v>
      </c>
      <c r="N51" s="146" t="str">
        <f>IFERROR(_xll.qlRateHelperQuoteName(M51,Trigger),"--")</f>
        <v>GBPSB6L13Y_LCHQuote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42261</v>
      </c>
      <c r="T51" s="99">
        <f>IFERROR(_xll.qlRateHelperPillarDate(M51,Trigger),"--")</f>
        <v>47010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59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13"/>
        <v>GbpLibor3M</v>
      </c>
      <c r="H52" s="59" t="str">
        <f t="shared" si="14"/>
        <v>GBPSB6L10Y_LCHQuote</v>
      </c>
      <c r="I52" s="127">
        <v>0</v>
      </c>
      <c r="J52" s="64" t="str">
        <f>_xll.qlSwapRateHelper2(,$H52,0,$B52,Calendar,$D52,$E52,$F52,$G52,$I52,$C52,,PillarDate,,Permanent,Trigger,ObjectOverwrite)</f>
        <v>obj_00574#0001</v>
      </c>
      <c r="L52" s="10" t="str">
        <f t="shared" si="10"/>
        <v>Sw</v>
      </c>
      <c r="M52" s="94" t="str">
        <f t="shared" si="12"/>
        <v>obj_00562#0001</v>
      </c>
      <c r="N52" s="146" t="str">
        <f>IFERROR(_xll.qlRateHelperQuoteName(M52,Trigger),"--")</f>
        <v>GBPSB6L14Y_LCHQuote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42261</v>
      </c>
      <c r="T52" s="99">
        <f>IFERROR(_xll.qlRateHelperPillarDate(M52,Trigger),"--")</f>
        <v>47375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97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13"/>
        <v>GbpLibor3M</v>
      </c>
      <c r="H53" s="59" t="str">
        <f t="shared" si="14"/>
        <v>GBPSB6L11Y_LCHQuote</v>
      </c>
      <c r="I53" s="127">
        <v>0</v>
      </c>
      <c r="J53" s="64" t="str">
        <f>_xll.qlSwapRateHelper2(,$H53,0,$B53,Calendar,$D53,$E53,$F53,$G53,$I53,$C53,,PillarDate,,Permanent,Trigger,ObjectOverwrite)</f>
        <v>obj_00566#0001</v>
      </c>
      <c r="L53" s="10" t="str">
        <f t="shared" si="10"/>
        <v>Sw</v>
      </c>
      <c r="M53" s="94" t="str">
        <f t="shared" si="12"/>
        <v>obj_0057b#0001</v>
      </c>
      <c r="N53" s="146" t="str">
        <f>IFERROR(_xll.qlRateHelperQuoteName(M53,Trigger),"--")</f>
        <v>GBPSB6L15Y_LCHQuote</v>
      </c>
      <c r="O53" s="98">
        <f>IFERROR(_xll.qlRateHelperQuoteValue($M53,Trigger),"--")</f>
        <v>2.0876249999999999E-2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42261</v>
      </c>
      <c r="T53" s="99">
        <f>IFERROR(_xll.qlRateHelperPillarDate(M53,Trigger),"--")</f>
        <v>47742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60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13"/>
        <v>GbpLibor3M</v>
      </c>
      <c r="H54" s="59" t="str">
        <f t="shared" si="14"/>
        <v>GBPSB6L12Y_LCHQuote</v>
      </c>
      <c r="I54" s="127">
        <v>0</v>
      </c>
      <c r="J54" s="64" t="str">
        <f>_xll.qlSwapRateHelper2(,$H54,0,$B54,Calendar,$D54,$E54,$F54,$G54,$I54,$C54,,PillarDate,,Permanent,Trigger,ObjectOverwrite)</f>
        <v>obj_00576#0001</v>
      </c>
      <c r="L54" s="10" t="str">
        <f t="shared" si="10"/>
        <v>Sw</v>
      </c>
      <c r="M54" s="94" t="str">
        <f t="shared" si="12"/>
        <v>obj_0055d#0001</v>
      </c>
      <c r="N54" s="146" t="str">
        <f>IFERROR(_xll.qlRateHelperQuoteName(M54,Trigger),"--")</f>
        <v>GBPSB6L16Y_LCHQuote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42261</v>
      </c>
      <c r="T54" s="99">
        <f>IFERROR(_xll.qlRateHelperPillarDate(M54,Trigger),"--")</f>
        <v>48106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98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13"/>
        <v>GbpLibor3M</v>
      </c>
      <c r="H55" s="59" t="str">
        <f t="shared" si="14"/>
        <v>GBPSB6L13Y_LCHQuote</v>
      </c>
      <c r="I55" s="127">
        <v>0</v>
      </c>
      <c r="J55" s="64" t="str">
        <f>_xll.qlSwapRateHelper2(,$H55,0,$B55,Calendar,$D55,$E55,$F55,$G55,$I55,$C55,,PillarDate,,Permanent,Trigger,ObjectOverwrite)</f>
        <v>obj_00570#0001</v>
      </c>
      <c r="L55" s="10" t="str">
        <f t="shared" si="10"/>
        <v>Sw</v>
      </c>
      <c r="M55" s="94" t="str">
        <f t="shared" si="12"/>
        <v>obj_00569#0001</v>
      </c>
      <c r="N55" s="146" t="str">
        <f>IFERROR(_xll.qlRateHelperQuoteName(M55,Trigger),"--")</f>
        <v>GBPSB6L17Y_LCHQuote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42261</v>
      </c>
      <c r="T55" s="99">
        <f>IFERROR(_xll.qlRateHelperPillarDate(M55,Trigger),"--")</f>
        <v>48471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99</v>
      </c>
      <c r="C56" s="61" t="s">
        <v>6</v>
      </c>
      <c r="D56" s="61" t="s">
        <v>159</v>
      </c>
      <c r="E56" s="61" t="s">
        <v>7</v>
      </c>
      <c r="F56" s="61" t="s">
        <v>160</v>
      </c>
      <c r="G56" s="61" t="str">
        <f t="shared" si="13"/>
        <v>GbpLibor3M</v>
      </c>
      <c r="H56" s="59" t="str">
        <f t="shared" si="14"/>
        <v>GBPSB6L14Y_LCHQuote</v>
      </c>
      <c r="I56" s="127">
        <v>0</v>
      </c>
      <c r="J56" s="64" t="str">
        <f>_xll.qlSwapRateHelper2(,$H56,0,$B56,Calendar,$D56,$E56,$F56,$G56,$I56,$C56,,PillarDate,,Permanent,Trigger,ObjectOverwrite)</f>
        <v>obj_00562#0001</v>
      </c>
      <c r="L56" s="10" t="str">
        <f t="shared" si="10"/>
        <v>Sw</v>
      </c>
      <c r="M56" s="94" t="str">
        <f t="shared" si="12"/>
        <v>obj_0056a#0001</v>
      </c>
      <c r="N56" s="146" t="str">
        <f>IFERROR(_xll.qlRateHelperQuoteName(M56,Trigger),"--")</f>
        <v>GBPSB6L18Y_LCHQuote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42261</v>
      </c>
      <c r="T56" s="99">
        <f>IFERROR(_xll.qlRateHelperPillarDate(M56,Trigger),"--")</f>
        <v>48836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61</v>
      </c>
      <c r="C57" s="61" t="s">
        <v>6</v>
      </c>
      <c r="D57" s="61" t="s">
        <v>159</v>
      </c>
      <c r="E57" s="61" t="s">
        <v>7</v>
      </c>
      <c r="F57" s="61" t="s">
        <v>160</v>
      </c>
      <c r="G57" s="61" t="str">
        <f t="shared" si="13"/>
        <v>GbpLibor3M</v>
      </c>
      <c r="H57" s="59" t="str">
        <f t="shared" si="14"/>
        <v>GBPSB6L15Y_LCHQuote</v>
      </c>
      <c r="I57" s="127">
        <v>0</v>
      </c>
      <c r="J57" s="64" t="str">
        <f>_xll.qlSwapRateHelper2(,$H57,0,$B57,Calendar,$D57,$E57,$F57,$G57,$I57,$C57,,PillarDate,,Permanent,Trigger,ObjectOverwrite)</f>
        <v>obj_0057b#0001</v>
      </c>
      <c r="L57" s="10" t="str">
        <f t="shared" si="10"/>
        <v>Sw</v>
      </c>
      <c r="M57" s="94" t="str">
        <f t="shared" si="12"/>
        <v>obj_00567#0001</v>
      </c>
      <c r="N57" s="146" t="str">
        <f>IFERROR(_xll.qlRateHelperQuoteName(M57,Trigger),"--")</f>
        <v>GBPSB6L19Y_LCHQuote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42261</v>
      </c>
      <c r="T57" s="99">
        <f>IFERROR(_xll.qlRateHelperPillarDate(M57,Trigger),"--")</f>
        <v>49201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100</v>
      </c>
      <c r="C58" s="61" t="s">
        <v>6</v>
      </c>
      <c r="D58" s="61" t="s">
        <v>159</v>
      </c>
      <c r="E58" s="61" t="s">
        <v>7</v>
      </c>
      <c r="F58" s="61" t="s">
        <v>160</v>
      </c>
      <c r="G58" s="61" t="str">
        <f t="shared" si="13"/>
        <v>GbpLibor3M</v>
      </c>
      <c r="H58" s="59" t="str">
        <f t="shared" si="14"/>
        <v>GBPSB6L16Y_LCHQuote</v>
      </c>
      <c r="I58" s="127">
        <v>0</v>
      </c>
      <c r="J58" s="64" t="str">
        <f>_xll.qlSwapRateHelper2(,$H58,0,$B58,Calendar,$D58,$E58,$F58,$G58,$I58,$C58,,PillarDate,,Permanent,Trigger,ObjectOverwrite)</f>
        <v>obj_0055d#0001</v>
      </c>
      <c r="L58" s="10" t="str">
        <f t="shared" si="10"/>
        <v>Sw</v>
      </c>
      <c r="M58" s="94" t="str">
        <f t="shared" si="12"/>
        <v>obj_00560#0001</v>
      </c>
      <c r="N58" s="146" t="str">
        <f>IFERROR(_xll.qlRateHelperQuoteName(M58,Trigger),"--")</f>
        <v>GBPSB6L20Y_LCHQuote</v>
      </c>
      <c r="O58" s="98">
        <f>IFERROR(_xll.qlRateHelperQuoteValue($M58,Trigger),"--")</f>
        <v>2.1506000000000001E-2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42261</v>
      </c>
      <c r="T58" s="99">
        <f>IFERROR(_xll.qlRateHelperPillarDate(M58,Trigger),"--")</f>
        <v>49566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101</v>
      </c>
      <c r="C59" s="61" t="s">
        <v>6</v>
      </c>
      <c r="D59" s="61" t="s">
        <v>159</v>
      </c>
      <c r="E59" s="61" t="s">
        <v>7</v>
      </c>
      <c r="F59" s="61" t="s">
        <v>160</v>
      </c>
      <c r="G59" s="61" t="str">
        <f t="shared" si="13"/>
        <v>GbpLibor3M</v>
      </c>
      <c r="H59" s="59" t="str">
        <f t="shared" si="14"/>
        <v>GBPSB6L17Y_LCHQuote</v>
      </c>
      <c r="I59" s="127">
        <v>0</v>
      </c>
      <c r="J59" s="64" t="str">
        <f>_xll.qlSwapRateHelper2(,$H59,0,$B59,Calendar,$D59,$E59,$F59,$G59,$I59,$C59,,PillarDate,,Permanent,Trigger,ObjectOverwrite)</f>
        <v>obj_00569#0001</v>
      </c>
      <c r="L59" s="10" t="str">
        <f t="shared" si="10"/>
        <v>Sw</v>
      </c>
      <c r="M59" s="94" t="str">
        <f t="shared" si="12"/>
        <v>obj_00561#0001</v>
      </c>
      <c r="N59" s="146" t="str">
        <f>IFERROR(_xll.qlRateHelperQuoteName(M59,Trigger),"--")</f>
        <v>GBPSB6L21Y_LCHQuote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42261</v>
      </c>
      <c r="T59" s="99">
        <f>IFERROR(_xll.qlRateHelperPillarDate(M59,Trigger),"--")</f>
        <v>49933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102</v>
      </c>
      <c r="C60" s="61" t="s">
        <v>6</v>
      </c>
      <c r="D60" s="61" t="s">
        <v>159</v>
      </c>
      <c r="E60" s="61" t="s">
        <v>7</v>
      </c>
      <c r="F60" s="61" t="s">
        <v>160</v>
      </c>
      <c r="G60" s="61" t="str">
        <f t="shared" si="13"/>
        <v>GbpLibor3M</v>
      </c>
      <c r="H60" s="59" t="str">
        <f t="shared" si="14"/>
        <v>GBPSB6L18Y_LCHQuote</v>
      </c>
      <c r="I60" s="127">
        <v>0</v>
      </c>
      <c r="J60" s="64" t="str">
        <f>_xll.qlSwapRateHelper2(,$H60,0,$B60,Calendar,$D60,$E60,$F60,$G60,$I60,$C60,,PillarDate,,Permanent,Trigger,ObjectOverwrite)</f>
        <v>obj_0056a#0001</v>
      </c>
      <c r="L60" s="10" t="str">
        <f t="shared" si="10"/>
        <v>Sw</v>
      </c>
      <c r="M60" s="94" t="str">
        <f t="shared" si="12"/>
        <v>obj_0057a#0001</v>
      </c>
      <c r="N60" s="146" t="str">
        <f>IFERROR(_xll.qlRateHelperQuoteName(M60,Trigger),"--")</f>
        <v>GBPSB6L22Y_LCHQuote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42261</v>
      </c>
      <c r="T60" s="99">
        <f>IFERROR(_xll.qlRateHelperPillarDate(M60,Trigger),"--")</f>
        <v>50297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103</v>
      </c>
      <c r="C61" s="61" t="s">
        <v>6</v>
      </c>
      <c r="D61" s="61" t="s">
        <v>159</v>
      </c>
      <c r="E61" s="61" t="s">
        <v>7</v>
      </c>
      <c r="F61" s="61" t="s">
        <v>160</v>
      </c>
      <c r="G61" s="61" t="str">
        <f t="shared" si="13"/>
        <v>GbpLibor3M</v>
      </c>
      <c r="H61" s="59" t="str">
        <f t="shared" si="14"/>
        <v>GBPSB6L19Y_LCHQuote</v>
      </c>
      <c r="I61" s="127">
        <v>0</v>
      </c>
      <c r="J61" s="64" t="str">
        <f>_xll.qlSwapRateHelper2(,$H61,0,$B61,Calendar,$D61,$E61,$F61,$G61,$I61,$C61,,PillarDate,,Permanent,Trigger,ObjectOverwrite)</f>
        <v>obj_00567#0001</v>
      </c>
      <c r="L61" s="10" t="str">
        <f t="shared" si="10"/>
        <v>Sw</v>
      </c>
      <c r="M61" s="94" t="str">
        <f t="shared" si="12"/>
        <v>obj_0057d#0001</v>
      </c>
      <c r="N61" s="146" t="str">
        <f>IFERROR(_xll.qlRateHelperQuoteName(M61,Trigger),"--")</f>
        <v>GBPSB6L23Y_LCHQuote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42261</v>
      </c>
      <c r="T61" s="99">
        <f>IFERROR(_xll.qlRateHelperPillarDate(M61,Trigger),"--")</f>
        <v>50662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62</v>
      </c>
      <c r="C62" s="61" t="s">
        <v>6</v>
      </c>
      <c r="D62" s="61" t="s">
        <v>159</v>
      </c>
      <c r="E62" s="61" t="s">
        <v>7</v>
      </c>
      <c r="F62" s="61" t="s">
        <v>160</v>
      </c>
      <c r="G62" s="61" t="str">
        <f t="shared" si="13"/>
        <v>GbpLibor3M</v>
      </c>
      <c r="H62" s="59" t="str">
        <f t="shared" si="14"/>
        <v>GBPSB6L20Y_LCHQuote</v>
      </c>
      <c r="I62" s="127">
        <v>0</v>
      </c>
      <c r="J62" s="64" t="str">
        <f>_xll.qlSwapRateHelper2(,$H62,0,$B62,Calendar,$D62,$E62,$F62,$G62,$I62,$C62,,PillarDate,,Permanent,Trigger,ObjectOverwrite)</f>
        <v>obj_00560#0001</v>
      </c>
      <c r="L62" s="10" t="str">
        <f t="shared" si="10"/>
        <v>Sw</v>
      </c>
      <c r="M62" s="94" t="str">
        <f t="shared" si="12"/>
        <v>obj_0056b#0001</v>
      </c>
      <c r="N62" s="146" t="str">
        <f>IFERROR(_xll.qlRateHelperQuoteName(M62,Trigger),"--")</f>
        <v>GBPSB6L24Y_LCHQuote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42261</v>
      </c>
      <c r="T62" s="99">
        <f>IFERROR(_xll.qlRateHelperPillarDate(M62,Trigger),"--")</f>
        <v>51027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104</v>
      </c>
      <c r="C63" s="61" t="s">
        <v>6</v>
      </c>
      <c r="D63" s="61" t="s">
        <v>159</v>
      </c>
      <c r="E63" s="61" t="s">
        <v>7</v>
      </c>
      <c r="F63" s="61" t="s">
        <v>160</v>
      </c>
      <c r="G63" s="61" t="str">
        <f t="shared" si="13"/>
        <v>GbpLibor3M</v>
      </c>
      <c r="H63" s="59" t="str">
        <f t="shared" si="14"/>
        <v>GBPSB6L21Y_LCHQuote</v>
      </c>
      <c r="I63" s="127">
        <v>0</v>
      </c>
      <c r="J63" s="64" t="str">
        <f>_xll.qlSwapRateHelper2(,$H63,0,$B63,Calendar,$D63,$E63,$F63,$G63,$I63,$C63,,PillarDate,,Permanent,Trigger,ObjectOverwrite)</f>
        <v>obj_00561#0001</v>
      </c>
      <c r="L63" s="10" t="str">
        <f t="shared" si="10"/>
        <v>Sw</v>
      </c>
      <c r="M63" s="94" t="str">
        <f t="shared" si="12"/>
        <v>obj_00579#0001</v>
      </c>
      <c r="N63" s="146" t="str">
        <f>IFERROR(_xll.qlRateHelperQuoteName(M63,Trigger),"--")</f>
        <v>GBPSB6L25Y_LCHQuote</v>
      </c>
      <c r="O63" s="98">
        <f>IFERROR(_xll.qlRateHelperQuoteValue($M63,Trigger),"--")</f>
        <v>2.1521249999999999E-2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42261</v>
      </c>
      <c r="T63" s="99">
        <f>IFERROR(_xll.qlRateHelperPillarDate(M63,Trigger),"--")</f>
        <v>51393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105</v>
      </c>
      <c r="C64" s="61" t="s">
        <v>6</v>
      </c>
      <c r="D64" s="61" t="s">
        <v>159</v>
      </c>
      <c r="E64" s="61" t="s">
        <v>7</v>
      </c>
      <c r="F64" s="61" t="s">
        <v>160</v>
      </c>
      <c r="G64" s="61" t="str">
        <f t="shared" si="13"/>
        <v>GbpLibor3M</v>
      </c>
      <c r="H64" s="59" t="str">
        <f t="shared" si="14"/>
        <v>GBPSB6L22Y_LCHQuote</v>
      </c>
      <c r="I64" s="127">
        <v>0</v>
      </c>
      <c r="J64" s="64" t="str">
        <f>_xll.qlSwapRateHelper2(,$H64,0,$B64,Calendar,$D64,$E64,$F64,$G64,$I64,$C64,,PillarDate,,Permanent,Trigger,ObjectOverwrite)</f>
        <v>obj_0057a#0001</v>
      </c>
      <c r="L64" s="10" t="str">
        <f t="shared" si="10"/>
        <v>Sw</v>
      </c>
      <c r="M64" s="94" t="str">
        <f t="shared" si="12"/>
        <v>obj_0056e#0001</v>
      </c>
      <c r="N64" s="146" t="str">
        <f>IFERROR(_xll.qlRateHelperQuoteName(M64,Trigger),"--")</f>
        <v>GBPSB6L26Y_LCHQuote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42261</v>
      </c>
      <c r="T64" s="99">
        <f>IFERROR(_xll.qlRateHelperPillarDate(M64,Trigger),"--")</f>
        <v>51760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106</v>
      </c>
      <c r="C65" s="61" t="s">
        <v>6</v>
      </c>
      <c r="D65" s="61" t="s">
        <v>159</v>
      </c>
      <c r="E65" s="61" t="s">
        <v>7</v>
      </c>
      <c r="F65" s="61" t="s">
        <v>160</v>
      </c>
      <c r="G65" s="61" t="str">
        <f t="shared" si="13"/>
        <v>GbpLibor3M</v>
      </c>
      <c r="H65" s="59" t="str">
        <f t="shared" si="14"/>
        <v>GBPSB6L23Y_LCHQuote</v>
      </c>
      <c r="I65" s="127">
        <v>0</v>
      </c>
      <c r="J65" s="64" t="str">
        <f>_xll.qlSwapRateHelper2(,$H65,0,$B65,Calendar,$D65,$E65,$F65,$G65,$I65,$C65,,PillarDate,,Permanent,Trigger,ObjectOverwrite)</f>
        <v>obj_0057d#0001</v>
      </c>
      <c r="L65" s="10" t="str">
        <f t="shared" si="10"/>
        <v>Sw</v>
      </c>
      <c r="M65" s="94" t="str">
        <f t="shared" si="12"/>
        <v>obj_00559#0001</v>
      </c>
      <c r="N65" s="146" t="str">
        <f>IFERROR(_xll.qlRateHelperQuoteName(M65,Trigger),"--")</f>
        <v>GBPSB6L27Y_LCHQuote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42261</v>
      </c>
      <c r="T65" s="99">
        <f>IFERROR(_xll.qlRateHelperPillarDate(M65,Trigger),"--")</f>
        <v>52124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107</v>
      </c>
      <c r="C66" s="61" t="s">
        <v>6</v>
      </c>
      <c r="D66" s="61" t="s">
        <v>159</v>
      </c>
      <c r="E66" s="61" t="s">
        <v>7</v>
      </c>
      <c r="F66" s="61" t="s">
        <v>160</v>
      </c>
      <c r="G66" s="61" t="str">
        <f t="shared" si="13"/>
        <v>GbpLibor3M</v>
      </c>
      <c r="H66" s="59" t="str">
        <f t="shared" si="14"/>
        <v>GBPSB6L24Y_LCHQuote</v>
      </c>
      <c r="I66" s="127">
        <v>0</v>
      </c>
      <c r="J66" s="64" t="str">
        <f>_xll.qlSwapRateHelper2(,$H66,0,$B66,Calendar,$D66,$E66,$F66,$G66,$I66,$C66,,PillarDate,,Permanent,Trigger,ObjectOverwrite)</f>
        <v>obj_0056b#0001</v>
      </c>
      <c r="L66" s="10" t="str">
        <f t="shared" si="10"/>
        <v>Sw</v>
      </c>
      <c r="M66" s="94" t="str">
        <f t="shared" si="12"/>
        <v>obj_00568#0001</v>
      </c>
      <c r="N66" s="146" t="str">
        <f>IFERROR(_xll.qlRateHelperQuoteName(M66,Trigger),"--")</f>
        <v>GBPSB6L28Y_LCHQuote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42261</v>
      </c>
      <c r="T66" s="99">
        <f>IFERROR(_xll.qlRateHelperPillarDate(M66,Trigger),"--")</f>
        <v>52488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63</v>
      </c>
      <c r="C67" s="61" t="s">
        <v>6</v>
      </c>
      <c r="D67" s="61" t="s">
        <v>159</v>
      </c>
      <c r="E67" s="61" t="s">
        <v>7</v>
      </c>
      <c r="F67" s="61" t="s">
        <v>160</v>
      </c>
      <c r="G67" s="61" t="str">
        <f t="shared" si="13"/>
        <v>GbpLibor3M</v>
      </c>
      <c r="H67" s="59" t="str">
        <f t="shared" si="14"/>
        <v>GBPSB6L25Y_LCHQuote</v>
      </c>
      <c r="I67" s="127">
        <v>0</v>
      </c>
      <c r="J67" s="64" t="str">
        <f>_xll.qlSwapRateHelper2(,$H67,0,$B67,Calendar,$D67,$E67,$F67,$G67,$I67,$C67,,PillarDate,,Permanent,Trigger,ObjectOverwrite)</f>
        <v>obj_00579#0001</v>
      </c>
      <c r="L67" s="10" t="str">
        <f t="shared" si="10"/>
        <v>Sw</v>
      </c>
      <c r="M67" s="94" t="str">
        <f t="shared" si="12"/>
        <v>obj_00557#0001</v>
      </c>
      <c r="N67" s="146" t="str">
        <f>IFERROR(_xll.qlRateHelperQuoteName(M67,Trigger),"--")</f>
        <v>GBPSB6L29Y_LCHQuote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42261</v>
      </c>
      <c r="T67" s="99">
        <f>IFERROR(_xll.qlRateHelperPillarDate(M67,Trigger),"--")</f>
        <v>52854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108</v>
      </c>
      <c r="C68" s="61" t="s">
        <v>6</v>
      </c>
      <c r="D68" s="61" t="s">
        <v>159</v>
      </c>
      <c r="E68" s="61" t="s">
        <v>7</v>
      </c>
      <c r="F68" s="61" t="s">
        <v>160</v>
      </c>
      <c r="G68" s="61" t="str">
        <f t="shared" si="13"/>
        <v>GbpLibor3M</v>
      </c>
      <c r="H68" s="59" t="str">
        <f t="shared" si="14"/>
        <v>GBPSB6L26Y_LCHQuote</v>
      </c>
      <c r="I68" s="127">
        <v>0</v>
      </c>
      <c r="J68" s="64" t="str">
        <f>_xll.qlSwapRateHelper2(,$H68,0,$B68,Calendar,$D68,$E68,$F68,$G68,$I68,$C68,,PillarDate,,Permanent,Trigger,ObjectOverwrite)</f>
        <v>obj_0056e#0001</v>
      </c>
      <c r="L68" s="10" t="str">
        <f t="shared" si="10"/>
        <v>Sw</v>
      </c>
      <c r="M68" s="94" t="str">
        <f t="shared" si="12"/>
        <v>obj_00558#0001</v>
      </c>
      <c r="N68" s="146" t="str">
        <f>IFERROR(_xll.qlRateHelperQuoteName(M68,Trigger),"--")</f>
        <v>GBPSB6L30Y_LCHQuote</v>
      </c>
      <c r="O68" s="98">
        <f>IFERROR(_xll.qlRateHelperQuoteValue($M68,Trigger),"--")</f>
        <v>2.1464E-2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42261</v>
      </c>
      <c r="T68" s="99">
        <f>IFERROR(_xll.qlRateHelperPillarDate(M68,Trigger),"--")</f>
        <v>53219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64</v>
      </c>
      <c r="C69" s="61" t="s">
        <v>6</v>
      </c>
      <c r="D69" s="61" t="s">
        <v>159</v>
      </c>
      <c r="E69" s="61" t="s">
        <v>7</v>
      </c>
      <c r="F69" s="61" t="s">
        <v>160</v>
      </c>
      <c r="G69" s="61" t="str">
        <f t="shared" si="13"/>
        <v>GbpLibor3M</v>
      </c>
      <c r="H69" s="59" t="str">
        <f t="shared" si="14"/>
        <v>GBPSB6L27Y_LCHQuote</v>
      </c>
      <c r="I69" s="127">
        <v>0</v>
      </c>
      <c r="J69" s="64" t="str">
        <f>_xll.qlSwapRateHelper2(,$H69,0,$B69,Calendar,$D69,$E69,$F69,$G69,$I69,$C69,,PillarDate,,Permanent,Trigger,ObjectOverwrite)</f>
        <v>obj_00559#0001</v>
      </c>
      <c r="L69" s="10" t="str">
        <f t="shared" si="10"/>
        <v>Sw</v>
      </c>
      <c r="M69" s="94" t="str">
        <f t="shared" si="12"/>
        <v>obj_00555#0001</v>
      </c>
      <c r="N69" s="146" t="str">
        <f>IFERROR(_xll.qlRateHelperQuoteName(M69,Trigger),"--")</f>
        <v>GBPSB6L35Y_LCHQuote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42261</v>
      </c>
      <c r="T69" s="99">
        <f>IFERROR(_xll.qlRateHelperPillarDate(M69,Trigger),"--")</f>
        <v>55045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109</v>
      </c>
      <c r="C70" s="61" t="s">
        <v>6</v>
      </c>
      <c r="D70" s="61" t="s">
        <v>159</v>
      </c>
      <c r="E70" s="61" t="s">
        <v>7</v>
      </c>
      <c r="F70" s="61" t="s">
        <v>160</v>
      </c>
      <c r="G70" s="61" t="str">
        <f t="shared" si="13"/>
        <v>GbpLibor3M</v>
      </c>
      <c r="H70" s="59" t="str">
        <f t="shared" si="14"/>
        <v>GBPSB6L28Y_LCHQuote</v>
      </c>
      <c r="I70" s="127">
        <v>0</v>
      </c>
      <c r="J70" s="64" t="str">
        <f>_xll.qlSwapRateHelper2(,$H70,0,$B70,Calendar,$D70,$E70,$F70,$G70,$I70,$C70,,PillarDate,,Permanent,Trigger,ObjectOverwrite)</f>
        <v>obj_00568#0001</v>
      </c>
      <c r="L70" s="10" t="str">
        <f t="shared" si="10"/>
        <v>Sw</v>
      </c>
      <c r="M70" s="94" t="str">
        <f t="shared" si="12"/>
        <v>obj_00575#0001</v>
      </c>
      <c r="N70" s="146" t="str">
        <f>IFERROR(_xll.qlRateHelperQuoteName(M70,Trigger),"--")</f>
        <v>GBPSB6L40Y_LCHQuote</v>
      </c>
      <c r="O70" s="98">
        <f>IFERROR(_xll.qlRateHelperQuoteValue($M70,Trigger),"--")</f>
        <v>2.1013E-2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42261</v>
      </c>
      <c r="T70" s="99">
        <f>IFERROR(_xll.qlRateHelperPillarDate(M70,Trigger),"--")</f>
        <v>56871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110</v>
      </c>
      <c r="C71" s="61" t="s">
        <v>6</v>
      </c>
      <c r="D71" s="61" t="s">
        <v>159</v>
      </c>
      <c r="E71" s="61" t="s">
        <v>7</v>
      </c>
      <c r="F71" s="61" t="s">
        <v>160</v>
      </c>
      <c r="G71" s="61" t="str">
        <f t="shared" si="13"/>
        <v>GbpLibor3M</v>
      </c>
      <c r="H71" s="59" t="str">
        <f t="shared" si="14"/>
        <v>GBPSB6L29Y_LCHQuote</v>
      </c>
      <c r="I71" s="127">
        <v>0</v>
      </c>
      <c r="J71" s="64" t="str">
        <f>_xll.qlSwapRateHelper2(,$H71,0,$B71,Calendar,$D71,$E71,$F71,$G71,$I71,$C71,,PillarDate,,Permanent,Trigger,ObjectOverwrite)</f>
        <v>obj_00557#0001</v>
      </c>
      <c r="L71" s="10" t="str">
        <f t="shared" si="10"/>
        <v>Sw</v>
      </c>
      <c r="M71" s="94" t="str">
        <f t="shared" si="12"/>
        <v>obj_00565#0001</v>
      </c>
      <c r="N71" s="146" t="str">
        <f>IFERROR(_xll.qlRateHelperQuoteName(M71,Trigger),"--")</f>
        <v>GBPSB6L50Y_LCHQuote</v>
      </c>
      <c r="O71" s="98">
        <f>IFERROR(_xll.qlRateHelperQuoteValue($M71,Trigger),"--")</f>
        <v>2.0610750000000001E-2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42261</v>
      </c>
      <c r="T71" s="99">
        <f>IFERROR(_xll.qlRateHelperPillarDate(M71,Trigger),"--")</f>
        <v>60524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65</v>
      </c>
      <c r="C72" s="61" t="s">
        <v>6</v>
      </c>
      <c r="D72" s="61" t="s">
        <v>159</v>
      </c>
      <c r="E72" s="61" t="s">
        <v>7</v>
      </c>
      <c r="F72" s="61" t="s">
        <v>160</v>
      </c>
      <c r="G72" s="61" t="str">
        <f t="shared" si="13"/>
        <v>GbpLibor3M</v>
      </c>
      <c r="H72" s="59" t="str">
        <f t="shared" si="14"/>
        <v>GBPSB6L30Y_LCHQuote</v>
      </c>
      <c r="I72" s="127">
        <v>0</v>
      </c>
      <c r="J72" s="64" t="str">
        <f>_xll.qlSwapRateHelper2(,$H72,0,$B72,Calendar,$D72,$E72,$F72,$G72,$I72,$C72,,PillarDate,,Permanent,Trigger,ObjectOverwrite)</f>
        <v>obj_00558#0001</v>
      </c>
      <c r="L72" s="11" t="str">
        <f t="shared" si="10"/>
        <v>Sw</v>
      </c>
      <c r="M72" s="95" t="str">
        <f t="shared" si="12"/>
        <v>obj_0055a#0001</v>
      </c>
      <c r="N72" s="147" t="str">
        <f>IFERROR(_xll.qlRateHelperQuoteName(M72,Trigger),"--")</f>
        <v>GBPSB6L60Y_LCHQuote</v>
      </c>
      <c r="O72" s="101">
        <f>IFERROR(_xll.qlRateHelperQuoteValue($M72,Trigger),"--")</f>
        <v>2.0563000000000001E-2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42261</v>
      </c>
      <c r="T72" s="102">
        <f>IFERROR(_xll.qlRateHelperPillarDate(M72,Trigger),"--")</f>
        <v>64178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66</v>
      </c>
      <c r="C73" s="61" t="s">
        <v>6</v>
      </c>
      <c r="D73" s="61" t="s">
        <v>159</v>
      </c>
      <c r="E73" s="61" t="s">
        <v>7</v>
      </c>
      <c r="F73" s="61" t="s">
        <v>160</v>
      </c>
      <c r="G73" s="61" t="str">
        <f t="shared" si="13"/>
        <v>GbpLibor3M</v>
      </c>
      <c r="H73" s="59" t="str">
        <f t="shared" si="14"/>
        <v>GBPSB6L35Y_LCHQuote</v>
      </c>
      <c r="I73" s="127">
        <v>0</v>
      </c>
      <c r="J73" s="64" t="str">
        <f>_xll.qlSwapRateHelper2(,$H73,0,$B73,Calendar,$D73,$E73,$F73,$G73,$I73,$C73,,PillarDate,,Permanent,Trigger,ObjectOverwrite)</f>
        <v>obj_00555#0001</v>
      </c>
    </row>
    <row r="74" spans="1:32" ht="11.25" customHeight="1" x14ac:dyDescent="0.2">
      <c r="A74" s="59" t="s">
        <v>25</v>
      </c>
      <c r="B74" s="60" t="s">
        <v>67</v>
      </c>
      <c r="C74" s="61" t="s">
        <v>6</v>
      </c>
      <c r="D74" s="61" t="s">
        <v>159</v>
      </c>
      <c r="E74" s="61" t="s">
        <v>7</v>
      </c>
      <c r="F74" s="61" t="s">
        <v>160</v>
      </c>
      <c r="G74" s="61" t="str">
        <f t="shared" si="13"/>
        <v>GbpLibor3M</v>
      </c>
      <c r="H74" s="59" t="str">
        <f t="shared" si="14"/>
        <v>GBPSB6L40Y_LCHQuote</v>
      </c>
      <c r="I74" s="125">
        <v>0</v>
      </c>
      <c r="J74" s="64" t="str">
        <f>_xll.qlSwapRateHelper2(,$H74,0,$B74,Calendar,$D74,$E74,$F74,$G74,$I74,$C74,,PillarDate,,Permanent,Trigger,ObjectOverwrite)</f>
        <v>obj_00575#0001</v>
      </c>
    </row>
    <row r="75" spans="1:32" ht="11.25" customHeight="1" x14ac:dyDescent="0.2">
      <c r="A75" s="59" t="s">
        <v>25</v>
      </c>
      <c r="B75" s="60" t="s">
        <v>68</v>
      </c>
      <c r="C75" s="61" t="s">
        <v>6</v>
      </c>
      <c r="D75" s="61" t="s">
        <v>159</v>
      </c>
      <c r="E75" s="61" t="s">
        <v>7</v>
      </c>
      <c r="F75" s="61" t="s">
        <v>160</v>
      </c>
      <c r="G75" s="61" t="str">
        <f t="shared" si="13"/>
        <v>GbpLibor3M</v>
      </c>
      <c r="H75" s="59" t="str">
        <f t="shared" si="14"/>
        <v>GBPSB6L50Y_LCHQuote</v>
      </c>
      <c r="I75" s="125">
        <v>0</v>
      </c>
      <c r="J75" s="64" t="str">
        <f>_xll.qlSwapRateHelper2(,$H75,0,$B75,Calendar,$D75,$E75,$F75,$G75,$I75,$C75,,PillarDate,,Permanent,Trigger,ObjectOverwrite)</f>
        <v>obj_00565#0001</v>
      </c>
    </row>
    <row r="76" spans="1:32" ht="11.25" customHeight="1" x14ac:dyDescent="0.2">
      <c r="A76" s="1" t="s">
        <v>25</v>
      </c>
      <c r="B76" s="8" t="s">
        <v>111</v>
      </c>
      <c r="C76" s="7" t="s">
        <v>6</v>
      </c>
      <c r="D76" s="7" t="s">
        <v>159</v>
      </c>
      <c r="E76" s="7" t="s">
        <v>7</v>
      </c>
      <c r="F76" s="7" t="s">
        <v>160</v>
      </c>
      <c r="G76" s="7" t="str">
        <f t="shared" si="13"/>
        <v>GbpLibor3M</v>
      </c>
      <c r="H76" s="1" t="str">
        <f t="shared" si="14"/>
        <v>GBPSB6L60Y_LCHQuote</v>
      </c>
      <c r="I76" s="128">
        <v>0</v>
      </c>
      <c r="J76" s="3" t="str">
        <f>_xll.qlSwapRateHelper2(,$H76,0,$B76,Calendar,$D76,$E76,$F76,$G76,$I76,$C76,,PillarDate,,Permanent,Trigger,ObjectOverwrite)</f>
        <v>obj_0055a#0001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GBPON</vt:lpstr>
      <vt:lpstr>GBP3M</vt:lpstr>
      <vt:lpstr>GBP6M</vt:lpstr>
      <vt:lpstr>GBP1M</vt:lpstr>
      <vt:lpstr>GBP1Y</vt:lpstr>
      <vt:lpstr>GBPSTD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GBP1M!IncludeFlag</vt:lpstr>
      <vt:lpstr>GBP1Y!IncludeFlag</vt:lpstr>
      <vt:lpstr>GBP3M!IncludeFlag</vt:lpstr>
      <vt:lpstr>GBP6M!IncludeFlag</vt:lpstr>
      <vt:lpstr>GBPON!IncludeFlag</vt:lpstr>
      <vt:lpstr>GBPSTD!IncludeFlag</vt:lpstr>
      <vt:lpstr>LCHcubic</vt:lpstr>
      <vt:lpstr>LCHlinear</vt:lpstr>
      <vt:lpstr>LCHQuoteOverwrite</vt:lpstr>
      <vt:lpstr>LCHQuoteSuffix</vt:lpstr>
      <vt:lpstr>GBP1M!MinDistance</vt:lpstr>
      <vt:lpstr>GBP1Y!MinDistance</vt:lpstr>
      <vt:lpstr>GBP3M!MinDistance</vt:lpstr>
      <vt:lpstr>GBP6M!MinDistance</vt:lpstr>
      <vt:lpstr>GBPON!MinDistance</vt:lpstr>
      <vt:lpstr>GBPSTD!MinDistance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GBPSTD!Priority</vt:lpstr>
      <vt:lpstr>QuoteSuffix</vt:lpstr>
      <vt:lpstr>GBPON!RateHelpers</vt:lpstr>
      <vt:lpstr>RateHelpers</vt:lpstr>
      <vt:lpstr>GBP1M!RateHelpers1</vt:lpstr>
      <vt:lpstr>GBP1Y!RateHelpers1</vt:lpstr>
      <vt:lpstr>GBP3M!RateHelpers1</vt:lpstr>
      <vt:lpstr>GBP6M!RateHelpers1</vt:lpstr>
      <vt:lpstr>GBPSTD!RateHelpers1</vt:lpstr>
      <vt:lpstr>GBP1M!RateHelpers2</vt:lpstr>
      <vt:lpstr>GBP1Y!RateHelpers2</vt:lpstr>
      <vt:lpstr>GBP3M!RateHelpers2</vt:lpstr>
      <vt:lpstr>GBP6M!RateHelpers2</vt:lpstr>
      <vt:lpstr>SettlementDate</vt:lpstr>
      <vt:lpstr>GBP1M!Tenor</vt:lpstr>
      <vt:lpstr>GBP1Y!Tenor</vt:lpstr>
      <vt:lpstr>GBP3M!Tenor</vt:lpstr>
      <vt:lpstr>GBP6M!Tenor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2015-09-23T15:37:01Z</dcterms:modified>
</cp:coreProperties>
</file>