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Q59" i="66" l="1"/>
  <c r="R55" i="66" s="1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7" i="66" l="1"/>
  <c r="R57" i="66"/>
  <c r="R8" i="66"/>
  <c r="R15" i="66"/>
  <c r="R41" i="66"/>
  <c r="R16" i="66"/>
  <c r="R49" i="66"/>
  <c r="R25" i="66"/>
  <c r="R33" i="66"/>
  <c r="R24" i="66"/>
  <c r="R32" i="66"/>
  <c r="R40" i="66"/>
  <c r="R48" i="66"/>
  <c r="R56" i="66"/>
  <c r="R26" i="66"/>
  <c r="R34" i="66"/>
  <c r="R42" i="66"/>
  <c r="R50" i="66"/>
  <c r="R58" i="66"/>
  <c r="R35" i="66"/>
  <c r="R43" i="66"/>
  <c r="R51" i="66"/>
  <c r="R52" i="66"/>
  <c r="R17" i="66"/>
  <c r="R27" i="66"/>
  <c r="R20" i="66"/>
  <c r="R28" i="66"/>
  <c r="R19" i="66"/>
  <c r="R12" i="66"/>
  <c r="R21" i="66"/>
  <c r="R29" i="66"/>
  <c r="R37" i="66"/>
  <c r="R45" i="66"/>
  <c r="R53" i="66"/>
  <c r="R44" i="66"/>
  <c r="R5" i="66"/>
  <c r="R13" i="66"/>
  <c r="R22" i="66"/>
  <c r="R30" i="66"/>
  <c r="R38" i="66"/>
  <c r="R46" i="66"/>
  <c r="R54" i="66"/>
  <c r="R9" i="66"/>
  <c r="R10" i="66"/>
  <c r="R18" i="66"/>
  <c r="R11" i="66"/>
  <c r="R36" i="66"/>
  <c r="R6" i="66"/>
  <c r="R14" i="66"/>
  <c r="R23" i="66"/>
  <c r="R31" i="66"/>
  <c r="R39" i="66"/>
  <c r="R47" i="66"/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Q5" i="15"/>
  <c r="Q6" i="15"/>
  <c r="Q7" i="15"/>
  <c r="F58" i="66"/>
  <c r="F50" i="66"/>
  <c r="F42" i="66"/>
  <c r="F34" i="66"/>
  <c r="F26" i="66"/>
  <c r="F18" i="66"/>
  <c r="F7" i="66"/>
  <c r="F57" i="66"/>
  <c r="F49" i="66"/>
  <c r="F41" i="66"/>
  <c r="F33" i="66"/>
  <c r="F25" i="66"/>
  <c r="F17" i="66"/>
  <c r="F9" i="66"/>
  <c r="F6" i="66"/>
  <c r="F56" i="66"/>
  <c r="F48" i="66"/>
  <c r="F40" i="66"/>
  <c r="F32" i="66"/>
  <c r="F24" i="66"/>
  <c r="F16" i="66"/>
  <c r="F8" i="66"/>
  <c r="F15" i="66"/>
  <c r="F55" i="66"/>
  <c r="F47" i="66"/>
  <c r="F39" i="66"/>
  <c r="F31" i="66"/>
  <c r="F23" i="66"/>
  <c r="F54" i="66"/>
  <c r="F46" i="66"/>
  <c r="F38" i="66"/>
  <c r="F30" i="66"/>
  <c r="F22" i="66"/>
  <c r="F53" i="66"/>
  <c r="F45" i="66"/>
  <c r="F37" i="66"/>
  <c r="F29" i="66"/>
  <c r="F21" i="66"/>
  <c r="F13" i="66"/>
  <c r="F52" i="66"/>
  <c r="F44" i="66"/>
  <c r="F36" i="66"/>
  <c r="F28" i="66"/>
  <c r="F20" i="66"/>
  <c r="F12" i="66"/>
  <c r="F51" i="66"/>
  <c r="F43" i="66"/>
  <c r="F35" i="66"/>
  <c r="F27" i="66"/>
  <c r="F19" i="66"/>
  <c r="F11" i="66"/>
  <c r="F10" i="66"/>
  <c r="F14" i="66"/>
  <c r="F5" i="66"/>
  <c r="S58" i="66" l="1"/>
  <c r="W58" i="66"/>
  <c r="D58" i="66"/>
  <c r="S57" i="66"/>
  <c r="W57" i="66"/>
  <c r="D57" i="66"/>
  <c r="S56" i="66"/>
  <c r="W56" i="66"/>
  <c r="D56" i="66"/>
  <c r="S55" i="66"/>
  <c r="W55" i="66"/>
  <c r="D55" i="66"/>
  <c r="S54" i="66"/>
  <c r="W54" i="66"/>
  <c r="D54" i="66"/>
  <c r="S53" i="66"/>
  <c r="W53" i="66"/>
  <c r="D53" i="66"/>
  <c r="S52" i="66"/>
  <c r="W52" i="66"/>
  <c r="D52" i="66"/>
  <c r="S51" i="66"/>
  <c r="W51" i="66"/>
  <c r="D51" i="66"/>
  <c r="S50" i="66"/>
  <c r="W50" i="66"/>
  <c r="D50" i="66"/>
  <c r="S49" i="66"/>
  <c r="W49" i="66"/>
  <c r="D49" i="66"/>
  <c r="S48" i="66"/>
  <c r="W48" i="66"/>
  <c r="D48" i="66"/>
  <c r="S47" i="66"/>
  <c r="W47" i="66"/>
  <c r="D47" i="66"/>
  <c r="S46" i="66"/>
  <c r="W46" i="66"/>
  <c r="D46" i="66"/>
  <c r="S45" i="66"/>
  <c r="W45" i="66"/>
  <c r="D45" i="66"/>
  <c r="S44" i="66"/>
  <c r="W44" i="66"/>
  <c r="D44" i="66"/>
  <c r="S43" i="66"/>
  <c r="W43" i="66"/>
  <c r="D43" i="66"/>
  <c r="S42" i="66"/>
  <c r="W42" i="66"/>
  <c r="D42" i="66"/>
  <c r="S41" i="66"/>
  <c r="W41" i="66"/>
  <c r="D41" i="66"/>
  <c r="S40" i="66"/>
  <c r="W40" i="66"/>
  <c r="D40" i="66"/>
  <c r="S39" i="66"/>
  <c r="W39" i="66"/>
  <c r="D39" i="66"/>
  <c r="S38" i="66"/>
  <c r="W38" i="66"/>
  <c r="D38" i="66"/>
  <c r="S37" i="66"/>
  <c r="W37" i="66"/>
  <c r="D37" i="66"/>
  <c r="S36" i="66"/>
  <c r="W36" i="66"/>
  <c r="D36" i="66"/>
  <c r="S35" i="66"/>
  <c r="W35" i="66"/>
  <c r="D35" i="66"/>
  <c r="S34" i="66"/>
  <c r="W34" i="66"/>
  <c r="D34" i="66"/>
  <c r="S33" i="66"/>
  <c r="W33" i="66"/>
  <c r="D33" i="66"/>
  <c r="S32" i="66"/>
  <c r="W32" i="66"/>
  <c r="D32" i="66"/>
  <c r="S31" i="66"/>
  <c r="W31" i="66"/>
  <c r="D31" i="66"/>
  <c r="S30" i="66"/>
  <c r="W30" i="66"/>
  <c r="D30" i="66"/>
  <c r="S29" i="66"/>
  <c r="W29" i="66"/>
  <c r="D29" i="66"/>
  <c r="S28" i="66"/>
  <c r="W28" i="66"/>
  <c r="D28" i="66"/>
  <c r="S27" i="66"/>
  <c r="W27" i="66"/>
  <c r="D27" i="66"/>
  <c r="S26" i="66"/>
  <c r="W26" i="66"/>
  <c r="D26" i="66"/>
  <c r="S25" i="66"/>
  <c r="W25" i="66"/>
  <c r="D25" i="66"/>
  <c r="S24" i="66"/>
  <c r="W24" i="66"/>
  <c r="D24" i="66"/>
  <c r="S23" i="66"/>
  <c r="W23" i="66"/>
  <c r="D23" i="66"/>
  <c r="S22" i="66"/>
  <c r="W22" i="66"/>
  <c r="D22" i="66"/>
  <c r="S21" i="66"/>
  <c r="W21" i="66"/>
  <c r="D21" i="66"/>
  <c r="S20" i="66"/>
  <c r="W20" i="66"/>
  <c r="D20" i="66"/>
  <c r="S19" i="66"/>
  <c r="W19" i="66"/>
  <c r="D19" i="66"/>
  <c r="S18" i="66"/>
  <c r="W18" i="66"/>
  <c r="D18" i="66"/>
  <c r="S17" i="66"/>
  <c r="W17" i="66"/>
  <c r="D17" i="66"/>
  <c r="S16" i="66"/>
  <c r="W16" i="66"/>
  <c r="D16" i="66"/>
  <c r="S15" i="66"/>
  <c r="W15" i="66"/>
  <c r="D15" i="66"/>
  <c r="S14" i="66"/>
  <c r="W14" i="66"/>
  <c r="D14" i="66"/>
  <c r="S13" i="66"/>
  <c r="W13" i="66"/>
  <c r="D13" i="66"/>
  <c r="S12" i="66"/>
  <c r="W12" i="66"/>
  <c r="D12" i="66"/>
  <c r="S11" i="66"/>
  <c r="W11" i="66"/>
  <c r="D11" i="66"/>
  <c r="S10" i="66"/>
  <c r="W10" i="66"/>
  <c r="D10" i="66"/>
  <c r="S9" i="66"/>
  <c r="W9" i="66"/>
  <c r="D9" i="66"/>
  <c r="S8" i="66"/>
  <c r="W8" i="66"/>
  <c r="D8" i="66"/>
  <c r="S7" i="66"/>
  <c r="W7" i="66"/>
  <c r="D7" i="66"/>
  <c r="S6" i="66"/>
  <c r="W6" i="66"/>
  <c r="D6" i="66"/>
  <c r="S5" i="66"/>
  <c r="W5" i="66"/>
  <c r="D5" i="66"/>
  <c r="G21" i="66"/>
  <c r="G38" i="66"/>
  <c r="G22" i="66"/>
  <c r="G54" i="66"/>
  <c r="G52" i="66"/>
  <c r="G46" i="66"/>
  <c r="G30" i="66"/>
  <c r="G12" i="66"/>
  <c r="G44" i="66"/>
  <c r="G14" i="66"/>
  <c r="G47" i="66"/>
  <c r="G29" i="66"/>
  <c r="G55" i="66"/>
  <c r="G24" i="66"/>
  <c r="G37" i="66"/>
  <c r="G49" i="66"/>
  <c r="G6" i="66"/>
  <c r="G56" i="66"/>
  <c r="G5" i="66"/>
  <c r="G32" i="66"/>
  <c r="G53" i="66"/>
  <c r="G28" i="66"/>
  <c r="G42" i="66"/>
  <c r="G20" i="66"/>
  <c r="G7" i="66"/>
  <c r="G15" i="66"/>
  <c r="G43" i="66"/>
  <c r="G9" i="66"/>
  <c r="G33" i="66"/>
  <c r="G45" i="66"/>
  <c r="G8" i="66"/>
  <c r="G19" i="66"/>
  <c r="G36" i="66"/>
  <c r="G23" i="66"/>
  <c r="G10" i="66"/>
  <c r="G50" i="66"/>
  <c r="G13" i="66"/>
  <c r="G16" i="66"/>
  <c r="G58" i="66"/>
  <c r="G48" i="66"/>
  <c r="G57" i="66"/>
  <c r="G31" i="66"/>
  <c r="G41" i="66"/>
  <c r="G18" i="66"/>
  <c r="G25" i="66"/>
  <c r="G51" i="66"/>
  <c r="G17" i="66"/>
  <c r="G26" i="66"/>
  <c r="G34" i="66"/>
  <c r="G40" i="66"/>
  <c r="G39" i="66"/>
  <c r="X19" i="66"/>
  <c r="X33" i="66"/>
  <c r="X8" i="66"/>
  <c r="X21" i="66"/>
  <c r="X24" i="66"/>
  <c r="X50" i="66"/>
  <c r="X31" i="66"/>
  <c r="X40" i="66"/>
  <c r="X10" i="66"/>
  <c r="X13" i="66"/>
  <c r="X16" i="66"/>
  <c r="X15" i="66"/>
  <c r="X32" i="66"/>
  <c r="X51" i="66"/>
  <c r="X49" i="66"/>
  <c r="X52" i="66"/>
  <c r="X58" i="66"/>
  <c r="X53" i="66"/>
  <c r="X39" i="66"/>
  <c r="X42" i="66"/>
  <c r="X26" i="66"/>
  <c r="X17" i="66"/>
  <c r="X37" i="66"/>
  <c r="X34" i="66"/>
  <c r="X27" i="66"/>
  <c r="X28" i="66"/>
  <c r="X18" i="66"/>
  <c r="X5" i="66"/>
  <c r="X14" i="66"/>
  <c r="X54" i="66"/>
  <c r="X45" i="66"/>
  <c r="X46" i="66"/>
  <c r="X25" i="66"/>
  <c r="X57" i="66"/>
  <c r="X29" i="66"/>
  <c r="X22" i="66"/>
  <c r="X7" i="66"/>
  <c r="X36" i="66"/>
  <c r="X47" i="66"/>
  <c r="X48" i="66"/>
  <c r="X44" i="66"/>
  <c r="X11" i="66"/>
  <c r="X23" i="66"/>
  <c r="X38" i="66"/>
  <c r="X6" i="66"/>
  <c r="X9" i="66"/>
  <c r="X20" i="66"/>
  <c r="X41" i="66"/>
  <c r="X12" i="66"/>
  <c r="X43" i="66"/>
  <c r="X30" i="66"/>
  <c r="X56" i="66"/>
  <c r="X35" i="66"/>
  <c r="X55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27" i="66"/>
  <c r="G35" i="66"/>
  <c r="G11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9" i="65"/>
  <c r="F12" i="64"/>
  <c r="F13" i="64"/>
  <c r="F26" i="65"/>
  <c r="F20" i="64"/>
  <c r="F10" i="65"/>
  <c r="F21" i="64"/>
  <c r="F15" i="64"/>
  <c r="F22" i="65"/>
  <c r="F17" i="65"/>
  <c r="F16" i="64"/>
  <c r="F22" i="64"/>
  <c r="F6" i="64"/>
  <c r="F5" i="65"/>
  <c r="F13" i="65"/>
  <c r="F25" i="65"/>
  <c r="F11" i="64"/>
  <c r="F18" i="64"/>
  <c r="F23" i="65"/>
  <c r="F14" i="65"/>
  <c r="F8" i="65"/>
  <c r="F19" i="64"/>
  <c r="F15" i="65"/>
  <c r="F16" i="65"/>
  <c r="F24" i="65"/>
  <c r="F21" i="65"/>
  <c r="F14" i="64"/>
  <c r="F6" i="65"/>
  <c r="F19" i="65"/>
  <c r="F5" i="64"/>
  <c r="F18" i="65"/>
  <c r="F9" i="64"/>
  <c r="F10" i="64"/>
  <c r="F27" i="65"/>
  <c r="F12" i="65"/>
  <c r="F17" i="64"/>
  <c r="F8" i="64"/>
  <c r="F7" i="65"/>
  <c r="F20" i="65"/>
  <c r="F28" i="65"/>
  <c r="F7" i="64"/>
  <c r="F11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20" i="64"/>
  <c r="G8" i="65"/>
  <c r="G12" i="64"/>
  <c r="G17" i="65"/>
  <c r="G21" i="65"/>
  <c r="G10" i="65"/>
  <c r="G10" i="64"/>
  <c r="G19" i="65"/>
  <c r="G8" i="64"/>
  <c r="G22" i="64"/>
  <c r="G16" i="64"/>
  <c r="G11" i="65"/>
  <c r="G9" i="65"/>
  <c r="G11" i="64"/>
  <c r="G20" i="65"/>
  <c r="G14" i="64"/>
  <c r="G28" i="65"/>
  <c r="G15" i="65"/>
  <c r="G27" i="65"/>
  <c r="G22" i="65"/>
  <c r="G16" i="65"/>
  <c r="G18" i="65"/>
  <c r="G26" i="65"/>
  <c r="G25" i="65"/>
  <c r="G13" i="65"/>
  <c r="G6" i="65"/>
  <c r="G7" i="65"/>
  <c r="G17" i="64"/>
  <c r="G21" i="64"/>
  <c r="G19" i="64"/>
  <c r="G18" i="64"/>
  <c r="G5" i="64"/>
  <c r="G15" i="64"/>
  <c r="G23" i="65"/>
  <c r="G14" i="65"/>
  <c r="G5" i="65"/>
  <c r="G7" i="64"/>
  <c r="G12" i="65"/>
  <c r="G6" i="64"/>
  <c r="G13" i="64"/>
  <c r="G9" i="64"/>
  <c r="G24" i="65"/>
  <c r="X26" i="65"/>
  <c r="X10" i="64"/>
  <c r="X10" i="65"/>
  <c r="X11" i="65"/>
  <c r="X23" i="65"/>
  <c r="X16" i="65"/>
  <c r="X19" i="65"/>
  <c r="X9" i="65"/>
  <c r="X14" i="65"/>
  <c r="X17" i="65"/>
  <c r="X24" i="65"/>
  <c r="X8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6" i="16"/>
  <c r="F12" i="16"/>
  <c r="F10" i="16"/>
  <c r="F11" i="16"/>
  <c r="F13" i="16"/>
  <c r="F14" i="16"/>
  <c r="F15" i="16"/>
  <c r="X28" i="65"/>
  <c r="X16" i="64"/>
  <c r="X19" i="64"/>
  <c r="X15" i="64"/>
  <c r="X21" i="64"/>
  <c r="X22" i="64"/>
  <c r="X11" i="64"/>
  <c r="X7" i="64"/>
  <c r="X14" i="64"/>
  <c r="X20" i="65"/>
  <c r="X20" i="64"/>
  <c r="X7" i="65"/>
  <c r="X12" i="64"/>
  <c r="X5" i="65"/>
  <c r="X6" i="64"/>
  <c r="X21" i="65"/>
  <c r="X15" i="65"/>
  <c r="X22" i="65"/>
  <c r="X27" i="65"/>
  <c r="X6" i="65"/>
  <c r="X5" i="64"/>
  <c r="X9" i="64"/>
  <c r="X13" i="64"/>
  <c r="X8" i="64"/>
  <c r="X18" i="65"/>
  <c r="X13" i="65"/>
  <c r="X25" i="65"/>
  <c r="X17" i="64"/>
  <c r="X12" i="65"/>
  <c r="X18" i="64"/>
  <c r="N12" i="16" l="1"/>
  <c r="G13" i="16"/>
  <c r="G11" i="16"/>
  <c r="G16" i="16"/>
  <c r="G15" i="16"/>
  <c r="G12" i="16"/>
  <c r="G10" i="16"/>
  <c r="G14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7" i="22"/>
  <c r="W57" i="22" s="1"/>
  <c r="R58" i="22"/>
  <c r="W58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E5" i="63" l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27" i="25"/>
  <c r="F31" i="25"/>
  <c r="F10" i="25"/>
  <c r="F37" i="25"/>
  <c r="F38" i="25"/>
  <c r="F16" i="25"/>
  <c r="F12" i="25"/>
  <c r="F20" i="25"/>
  <c r="F17" i="25"/>
  <c r="F32" i="25"/>
  <c r="F6" i="25"/>
  <c r="F19" i="25"/>
  <c r="F34" i="25"/>
  <c r="F24" i="25"/>
  <c r="F7" i="25"/>
  <c r="F23" i="25"/>
  <c r="F8" i="25"/>
  <c r="F11" i="25"/>
  <c r="F41" i="25"/>
  <c r="F25" i="25"/>
  <c r="F13" i="25"/>
  <c r="F33" i="25"/>
  <c r="F21" i="25"/>
  <c r="F14" i="25"/>
  <c r="F22" i="25"/>
  <c r="F42" i="25"/>
  <c r="F40" i="25"/>
  <c r="F28" i="25"/>
  <c r="F39" i="25"/>
  <c r="F29" i="25"/>
  <c r="F5" i="25"/>
  <c r="F26" i="25"/>
  <c r="F18" i="25"/>
  <c r="F15" i="25"/>
  <c r="F36" i="25"/>
  <c r="F30" i="25"/>
  <c r="F35" i="25"/>
  <c r="E5" i="25" l="1"/>
  <c r="G5" i="25"/>
  <c r="X14" i="16"/>
  <c r="X15" i="16"/>
  <c r="X11" i="16"/>
  <c r="X10" i="16"/>
  <c r="X13" i="16"/>
  <c r="X12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3" i="22"/>
  <c r="F22" i="22"/>
  <c r="F42" i="22"/>
  <c r="F30" i="22"/>
  <c r="F32" i="22"/>
  <c r="F39" i="22"/>
  <c r="F29" i="22"/>
  <c r="F57" i="22"/>
  <c r="F11" i="22"/>
  <c r="F21" i="22"/>
  <c r="F43" i="22"/>
  <c r="F47" i="22"/>
  <c r="F35" i="22"/>
  <c r="F54" i="22"/>
  <c r="F26" i="22"/>
  <c r="F56" i="22"/>
  <c r="F20" i="22"/>
  <c r="F55" i="22"/>
  <c r="F51" i="22"/>
  <c r="F31" i="22"/>
  <c r="F50" i="22"/>
  <c r="F6" i="22"/>
  <c r="F28" i="22"/>
  <c r="F36" i="22"/>
  <c r="F15" i="22"/>
  <c r="F41" i="22"/>
  <c r="F13" i="22"/>
  <c r="F14" i="22"/>
  <c r="F45" i="22"/>
  <c r="F27" i="22"/>
  <c r="F12" i="22"/>
  <c r="F25" i="22"/>
  <c r="F48" i="22"/>
  <c r="F53" i="22"/>
  <c r="F37" i="22"/>
  <c r="F58" i="22"/>
  <c r="F16" i="22"/>
  <c r="F17" i="22"/>
  <c r="F46" i="22"/>
  <c r="F8" i="22"/>
  <c r="F40" i="22"/>
  <c r="F49" i="22"/>
  <c r="F34" i="22"/>
  <c r="F7" i="22"/>
  <c r="F38" i="22"/>
  <c r="F52" i="22"/>
  <c r="F44" i="22"/>
  <c r="F5" i="22"/>
  <c r="F24" i="22"/>
  <c r="F19" i="22"/>
  <c r="F9" i="22"/>
  <c r="F18" i="22"/>
  <c r="F33" i="22"/>
  <c r="F10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L2" i="1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54" i="66" l="1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6" i="24"/>
  <c r="F9" i="24"/>
  <c r="F10" i="24"/>
  <c r="F7" i="24"/>
  <c r="F16" i="6"/>
  <c r="F5" i="24"/>
  <c r="F8" i="24"/>
  <c r="F11" i="24"/>
  <c r="H25" i="6"/>
  <c r="H19" i="6"/>
  <c r="H16" i="6"/>
  <c r="H22" i="6"/>
  <c r="O5" i="66" l="1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8" i="18"/>
  <c r="X34" i="18"/>
  <c r="X19" i="18"/>
  <c r="X12" i="18"/>
  <c r="X20" i="18"/>
  <c r="X42" i="18"/>
  <c r="X44" i="18"/>
  <c r="X25" i="18"/>
  <c r="X9" i="18"/>
  <c r="X35" i="18"/>
  <c r="X43" i="18"/>
  <c r="X40" i="18"/>
  <c r="X37" i="18"/>
  <c r="X5" i="18"/>
  <c r="X24" i="18"/>
  <c r="G18" i="23"/>
  <c r="X41" i="18"/>
  <c r="X45" i="18"/>
  <c r="X17" i="18"/>
  <c r="X10" i="18"/>
  <c r="G17" i="23"/>
  <c r="X6" i="18"/>
  <c r="X7" i="18"/>
  <c r="X39" i="18"/>
  <c r="X14" i="18"/>
  <c r="X13" i="18"/>
  <c r="X15" i="18"/>
  <c r="X28" i="18"/>
  <c r="X32" i="18"/>
  <c r="X18" i="18"/>
  <c r="X30" i="18"/>
  <c r="X22" i="18"/>
  <c r="X31" i="18"/>
  <c r="X16" i="18"/>
  <c r="X8" i="18"/>
  <c r="X36" i="18"/>
  <c r="X23" i="18"/>
  <c r="X33" i="18"/>
  <c r="X46" i="18"/>
  <c r="X11" i="18"/>
  <c r="G16" i="23"/>
  <c r="X27" i="18"/>
  <c r="X26" i="18"/>
  <c r="X21" i="18"/>
  <c r="X29" i="18"/>
  <c r="AC29" i="18" l="1"/>
  <c r="AC21" i="18"/>
  <c r="AC26" i="18"/>
  <c r="AC27" i="18"/>
  <c r="AC11" i="18"/>
  <c r="AC46" i="18"/>
  <c r="AC33" i="18"/>
  <c r="AC23" i="18"/>
  <c r="AC36" i="18"/>
  <c r="AC8" i="18"/>
  <c r="AC16" i="18"/>
  <c r="AC31" i="18"/>
  <c r="AC22" i="18"/>
  <c r="AC30" i="18"/>
  <c r="AC18" i="18"/>
  <c r="AC32" i="18"/>
  <c r="AC28" i="18"/>
  <c r="AC15" i="18"/>
  <c r="AC13" i="18"/>
  <c r="AC14" i="18"/>
  <c r="AC39" i="18"/>
  <c r="AC7" i="18"/>
  <c r="AC6" i="18"/>
  <c r="AC10" i="18"/>
  <c r="AC17" i="18"/>
  <c r="AC45" i="18"/>
  <c r="AC41" i="18"/>
  <c r="AC24" i="18"/>
  <c r="AC5" i="18"/>
  <c r="AC37" i="18"/>
  <c r="AC40" i="18"/>
  <c r="AC43" i="18"/>
  <c r="AC35" i="18"/>
  <c r="AC9" i="18"/>
  <c r="AC25" i="18"/>
  <c r="AC44" i="18"/>
  <c r="AC42" i="18"/>
  <c r="AC20" i="18"/>
  <c r="AC12" i="18"/>
  <c r="AC19" i="18"/>
  <c r="AC34" i="18"/>
  <c r="AC38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6" i="6"/>
  <c r="D13" i="6"/>
  <c r="D10" i="6"/>
  <c r="E7" i="6"/>
  <c r="D8" i="6"/>
  <c r="E9" i="6"/>
  <c r="D11" i="6"/>
  <c r="D12" i="6"/>
  <c r="D14" i="56" l="1"/>
  <c r="F9" i="6"/>
  <c r="D5" i="18" a="1"/>
  <c r="E10" i="6"/>
  <c r="E38" i="63"/>
  <c r="E63" i="63"/>
  <c r="E13" i="63"/>
  <c r="E54" i="63"/>
  <c r="E64" i="63"/>
  <c r="E53" i="63"/>
  <c r="E8" i="63"/>
  <c r="E17" i="63"/>
  <c r="E39" i="63"/>
  <c r="E12" i="6"/>
  <c r="E12" i="63"/>
  <c r="E10" i="63"/>
  <c r="E52" i="63"/>
  <c r="E22" i="63"/>
  <c r="E6" i="6"/>
  <c r="E67" i="63"/>
  <c r="E14" i="63"/>
  <c r="E56" i="63"/>
  <c r="E24" i="63"/>
  <c r="F7" i="6"/>
  <c r="E50" i="63"/>
  <c r="E66" i="63"/>
  <c r="E28" i="63"/>
  <c r="E42" i="63"/>
  <c r="E60" i="63"/>
  <c r="E27" i="63"/>
  <c r="E8" i="6"/>
  <c r="E51" i="63"/>
  <c r="E33" i="63"/>
  <c r="E26" i="63"/>
  <c r="E47" i="63"/>
  <c r="E15" i="63"/>
  <c r="E18" i="63"/>
  <c r="E65" i="63"/>
  <c r="E16" i="63"/>
  <c r="E49" i="63"/>
  <c r="E40" i="63"/>
  <c r="E55" i="63"/>
  <c r="E35" i="63"/>
  <c r="E36" i="63"/>
  <c r="E29" i="63"/>
  <c r="E48" i="63"/>
  <c r="E43" i="63"/>
  <c r="E61" i="63"/>
  <c r="E11" i="6"/>
  <c r="E23" i="63"/>
  <c r="E34" i="63"/>
  <c r="E11" i="63"/>
  <c r="E45" i="63"/>
  <c r="E37" i="63"/>
  <c r="E25" i="63"/>
  <c r="E19" i="63"/>
  <c r="E44" i="63"/>
  <c r="E20" i="63"/>
  <c r="E31" i="63"/>
  <c r="E41" i="63"/>
  <c r="E21" i="63"/>
  <c r="E59" i="63"/>
  <c r="E62" i="63"/>
  <c r="E58" i="63"/>
  <c r="E57" i="63"/>
  <c r="E32" i="63"/>
  <c r="E46" i="63"/>
  <c r="E30" i="63"/>
  <c r="E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8" i="6"/>
  <c r="F63" i="63"/>
  <c r="F53" i="63"/>
  <c r="F20" i="63"/>
  <c r="F17" i="63"/>
  <c r="F11" i="6"/>
  <c r="F32" i="63"/>
  <c r="F26" i="63"/>
  <c r="F11" i="63"/>
  <c r="F15" i="63"/>
  <c r="F13" i="63"/>
  <c r="F50" i="63"/>
  <c r="F30" i="63"/>
  <c r="F64" i="63"/>
  <c r="F10" i="63"/>
  <c r="F28" i="63"/>
  <c r="F66" i="63"/>
  <c r="F33" i="63"/>
  <c r="F57" i="63"/>
  <c r="F22" i="63"/>
  <c r="F19" i="63"/>
  <c r="F60" i="63"/>
  <c r="F35" i="63"/>
  <c r="F25" i="63"/>
  <c r="F36" i="63"/>
  <c r="F45" i="63"/>
  <c r="F52" i="63"/>
  <c r="F12" i="6"/>
  <c r="F62" i="63"/>
  <c r="F31" i="63"/>
  <c r="F18" i="63"/>
  <c r="F56" i="63"/>
  <c r="F49" i="63"/>
  <c r="F41" i="63"/>
  <c r="F16" i="63"/>
  <c r="F14" i="63"/>
  <c r="F12" i="63"/>
  <c r="F21" i="63"/>
  <c r="F65" i="63"/>
  <c r="F9" i="63"/>
  <c r="F47" i="63"/>
  <c r="F37" i="63"/>
  <c r="F29" i="63"/>
  <c r="F6" i="6"/>
  <c r="F42" i="63"/>
  <c r="F43" i="63"/>
  <c r="F58" i="63"/>
  <c r="F39" i="63"/>
  <c r="F67" i="63"/>
  <c r="F8" i="63"/>
  <c r="F59" i="63"/>
  <c r="F23" i="63"/>
  <c r="F40" i="63"/>
  <c r="F34" i="63"/>
  <c r="F54" i="63"/>
  <c r="F55" i="63"/>
  <c r="F51" i="63"/>
  <c r="F44" i="63"/>
  <c r="F38" i="63"/>
  <c r="F27" i="63"/>
  <c r="F24" i="63"/>
  <c r="F46" i="63"/>
  <c r="F48" i="63"/>
  <c r="F61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12" i="6"/>
  <c r="D5" i="56"/>
  <c r="B1" i="56"/>
  <c r="M9" i="6"/>
  <c r="M11" i="6"/>
  <c r="M8" i="6"/>
  <c r="L7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6" i="23"/>
  <c r="F12" i="23"/>
  <c r="F8" i="23"/>
  <c r="F13" i="23"/>
  <c r="F9" i="23"/>
  <c r="F11" i="23"/>
  <c r="L11" i="6"/>
  <c r="F5" i="23"/>
  <c r="F7" i="23"/>
  <c r="L8" i="6"/>
  <c r="F10" i="23"/>
  <c r="L12" i="6"/>
  <c r="L9" i="6"/>
  <c r="F15" i="23"/>
  <c r="F14" i="23"/>
  <c r="X8" i="22"/>
  <c r="X7" i="22"/>
  <c r="X6" i="22"/>
  <c r="X5" i="22"/>
  <c r="E12" i="25" l="1"/>
  <c r="G33" i="22"/>
  <c r="G11" i="23"/>
  <c r="G38" i="22"/>
  <c r="G51" i="22"/>
  <c r="G20" i="22"/>
  <c r="G25" i="22"/>
  <c r="G16" i="22"/>
  <c r="G14" i="23"/>
  <c r="G5" i="23"/>
  <c r="G9" i="23"/>
  <c r="G34" i="22"/>
  <c r="G56" i="22"/>
  <c r="G30" i="22"/>
  <c r="G49" i="22"/>
  <c r="G17" i="22"/>
  <c r="G57" i="22"/>
  <c r="G43" i="22"/>
  <c r="G6" i="22"/>
  <c r="G8" i="24"/>
  <c r="G19" i="22"/>
  <c r="G9" i="22"/>
  <c r="G15" i="23"/>
  <c r="G36" i="22"/>
  <c r="G54" i="22"/>
  <c r="G5" i="24"/>
  <c r="G5" i="22"/>
  <c r="G15" i="22"/>
  <c r="X7" i="24"/>
  <c r="G6" i="23"/>
  <c r="G13" i="22"/>
  <c r="G7" i="22"/>
  <c r="G50" i="22"/>
  <c r="G12" i="23"/>
  <c r="G13" i="23"/>
  <c r="G55" i="22"/>
  <c r="G45" i="22"/>
  <c r="G22" i="22"/>
  <c r="G10" i="22"/>
  <c r="G14" i="22"/>
  <c r="X10" i="24"/>
  <c r="G18" i="22"/>
  <c r="G39" i="22"/>
  <c r="G21" i="22"/>
  <c r="G27" i="22"/>
  <c r="X8" i="24"/>
  <c r="G11" i="24"/>
  <c r="G46" i="22"/>
  <c r="G11" i="22"/>
  <c r="G23" i="22"/>
  <c r="G41" i="22"/>
  <c r="G53" i="22"/>
  <c r="G37" i="22"/>
  <c r="X9" i="24"/>
  <c r="G10" i="23"/>
  <c r="G58" i="22"/>
  <c r="G12" i="22"/>
  <c r="G31" i="22"/>
  <c r="G48" i="22"/>
  <c r="G7" i="23"/>
  <c r="G35" i="22"/>
  <c r="G26" i="22"/>
  <c r="G29" i="22"/>
  <c r="G52" i="22"/>
  <c r="G10" i="24"/>
  <c r="G8" i="22"/>
  <c r="G44" i="22"/>
  <c r="G28" i="22"/>
  <c r="G6" i="24"/>
  <c r="G42" i="22"/>
  <c r="G47" i="22"/>
  <c r="X11" i="24"/>
  <c r="G8" i="23"/>
  <c r="X5" i="24"/>
  <c r="G24" i="22"/>
  <c r="G7" i="24"/>
  <c r="G40" i="22"/>
  <c r="G32" i="22"/>
  <c r="X6" i="24"/>
  <c r="G9" i="24"/>
  <c r="X40" i="22"/>
  <c r="X48" i="22"/>
  <c r="X16" i="22"/>
  <c r="X38" i="22"/>
  <c r="X45" i="22"/>
  <c r="X20" i="22"/>
  <c r="X6" i="23"/>
  <c r="X19" i="22"/>
  <c r="X53" i="22"/>
  <c r="X26" i="22"/>
  <c r="X23" i="22"/>
  <c r="X17" i="22"/>
  <c r="X46" i="22"/>
  <c r="X12" i="22"/>
  <c r="X55" i="22"/>
  <c r="X7" i="23"/>
  <c r="X24" i="22"/>
  <c r="X34" i="22"/>
  <c r="X36" i="22"/>
  <c r="X10" i="22"/>
  <c r="X43" i="22"/>
  <c r="X33" i="22"/>
  <c r="X51" i="22"/>
  <c r="X15" i="23"/>
  <c r="X41" i="22"/>
  <c r="X42" i="22"/>
  <c r="X49" i="22"/>
  <c r="X56" i="22"/>
  <c r="X14" i="23"/>
  <c r="X28" i="22"/>
  <c r="X11" i="22"/>
  <c r="X29" i="22"/>
  <c r="X58" i="22"/>
  <c r="X54" i="22"/>
  <c r="X52" i="22"/>
  <c r="X18" i="22"/>
  <c r="X50" i="22"/>
  <c r="X32" i="22"/>
  <c r="X27" i="22"/>
  <c r="X39" i="22"/>
  <c r="X13" i="22"/>
  <c r="X13" i="23"/>
  <c r="X15" i="22"/>
  <c r="X9" i="22"/>
  <c r="X22" i="22"/>
  <c r="X9" i="23"/>
  <c r="X44" i="22"/>
  <c r="X21" i="22"/>
  <c r="X31" i="22"/>
  <c r="X37" i="22"/>
  <c r="X47" i="22"/>
  <c r="X12" i="23"/>
  <c r="X35" i="22"/>
  <c r="X5" i="23"/>
  <c r="X11" i="23"/>
  <c r="X10" i="23"/>
  <c r="X25" i="22"/>
  <c r="X14" i="22"/>
  <c r="X57" i="22"/>
  <c r="X30" i="22"/>
  <c r="X8" i="23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29" i="25"/>
  <c r="G13" i="25"/>
  <c r="G11" i="25"/>
  <c r="G8" i="25"/>
  <c r="G19" i="25"/>
  <c r="G16" i="25"/>
  <c r="G12" i="25"/>
  <c r="G24" i="25"/>
  <c r="G37" i="25"/>
  <c r="X10" i="25"/>
  <c r="X41" i="25"/>
  <c r="X30" i="25"/>
  <c r="X38" i="25"/>
  <c r="X18" i="25"/>
  <c r="X7" i="25"/>
  <c r="X9" i="25"/>
  <c r="X37" i="25"/>
  <c r="X29" i="25"/>
  <c r="X15" i="25"/>
  <c r="X13" i="25"/>
  <c r="X26" i="25"/>
  <c r="X27" i="25"/>
  <c r="X8" i="25"/>
  <c r="X33" i="25"/>
  <c r="X16" i="25"/>
  <c r="X42" i="25"/>
  <c r="X17" i="25"/>
  <c r="X40" i="25"/>
  <c r="X31" i="25"/>
  <c r="X19" i="25"/>
  <c r="X11" i="25"/>
  <c r="X32" i="25"/>
  <c r="X6" i="25"/>
  <c r="X20" i="25"/>
  <c r="X12" i="25"/>
  <c r="X23" i="25"/>
  <c r="X21" i="25"/>
  <c r="X36" i="25"/>
  <c r="X39" i="25"/>
  <c r="X24" i="25"/>
  <c r="X14" i="25"/>
  <c r="X22" i="25"/>
  <c r="X25" i="25"/>
  <c r="X28" i="25"/>
  <c r="X35" i="25"/>
  <c r="X34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0" i="25"/>
  <c r="G36" i="25"/>
  <c r="C6" i="20"/>
  <c r="G7" i="25"/>
  <c r="G23" i="25"/>
  <c r="F9" i="16"/>
  <c r="G22" i="25"/>
  <c r="F8" i="15"/>
  <c r="G42" i="25"/>
  <c r="F9" i="15"/>
  <c r="F6" i="15"/>
  <c r="G28" i="25"/>
  <c r="F8" i="16"/>
  <c r="G31" i="25"/>
  <c r="G41" i="25"/>
  <c r="G26" i="25"/>
  <c r="F12" i="15"/>
  <c r="G14" i="25"/>
  <c r="G18" i="25"/>
  <c r="G17" i="25"/>
  <c r="F6" i="16"/>
  <c r="F11" i="15"/>
  <c r="F13" i="15"/>
  <c r="G38" i="25"/>
  <c r="G9" i="25"/>
  <c r="G40" i="25"/>
  <c r="F7" i="15"/>
  <c r="G20" i="25"/>
  <c r="G32" i="25"/>
  <c r="F7" i="16"/>
  <c r="G15" i="25"/>
  <c r="C5" i="20"/>
  <c r="G34" i="25"/>
  <c r="G33" i="25"/>
  <c r="G6" i="25"/>
  <c r="G39" i="25"/>
  <c r="F5" i="15"/>
  <c r="G27" i="25"/>
  <c r="F10" i="15"/>
  <c r="G35" i="25"/>
  <c r="G25" i="25"/>
  <c r="G10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9" i="18"/>
  <c r="G13" i="15"/>
  <c r="G5" i="15"/>
  <c r="F18" i="18"/>
  <c r="F16" i="18"/>
  <c r="G7" i="16"/>
  <c r="F25" i="18"/>
  <c r="G9" i="15"/>
  <c r="F27" i="18"/>
  <c r="F38" i="18"/>
  <c r="F22" i="18"/>
  <c r="G11" i="15"/>
  <c r="G8" i="16"/>
  <c r="F41" i="18"/>
  <c r="F31" i="18"/>
  <c r="F30" i="18"/>
  <c r="F23" i="18"/>
  <c r="D6" i="20"/>
  <c r="F40" i="18"/>
  <c r="F24" i="18"/>
  <c r="F37" i="18"/>
  <c r="F21" i="18"/>
  <c r="F12" i="18"/>
  <c r="F43" i="18"/>
  <c r="F14" i="18"/>
  <c r="F17" i="18"/>
  <c r="F42" i="18"/>
  <c r="F19" i="18"/>
  <c r="F11" i="18"/>
  <c r="F5" i="18"/>
  <c r="G12" i="15"/>
  <c r="F36" i="18"/>
  <c r="F9" i="18"/>
  <c r="G7" i="15"/>
  <c r="G6" i="15"/>
  <c r="F44" i="18"/>
  <c r="F28" i="18"/>
  <c r="F39" i="18"/>
  <c r="F6" i="18"/>
  <c r="F45" i="18"/>
  <c r="D5" i="20"/>
  <c r="G6" i="16"/>
  <c r="F26" i="18"/>
  <c r="F20" i="18"/>
  <c r="F10" i="18"/>
  <c r="F8" i="18"/>
  <c r="G10" i="15"/>
  <c r="F34" i="18"/>
  <c r="F15" i="18"/>
  <c r="F7" i="18"/>
  <c r="G8" i="15"/>
  <c r="F32" i="18"/>
  <c r="F35" i="18"/>
  <c r="G9" i="16"/>
  <c r="F33" i="18"/>
  <c r="F13" i="18"/>
  <c r="F46" i="18"/>
  <c r="X6" i="16"/>
  <c r="AD24" i="18"/>
  <c r="AD35" i="18"/>
  <c r="R10" i="15"/>
  <c r="AD14" i="18"/>
  <c r="R7" i="15"/>
  <c r="AD39" i="18"/>
  <c r="AD8" i="18"/>
  <c r="AD19" i="18"/>
  <c r="AD36" i="18"/>
  <c r="AD5" i="18"/>
  <c r="X9" i="16"/>
  <c r="X16" i="16"/>
  <c r="AD42" i="18"/>
  <c r="AD44" i="18"/>
  <c r="R5" i="15"/>
  <c r="AD15" i="18"/>
  <c r="AD43" i="18"/>
  <c r="AD9" i="18"/>
  <c r="AD31" i="18"/>
  <c r="AD10" i="18"/>
  <c r="AD21" i="18"/>
  <c r="AD13" i="18"/>
  <c r="R12" i="15"/>
  <c r="AD32" i="18"/>
  <c r="R13" i="15"/>
  <c r="R8" i="15"/>
  <c r="AD16" i="18"/>
  <c r="AD25" i="18"/>
  <c r="AD12" i="18"/>
  <c r="U5" i="20"/>
  <c r="AD34" i="18"/>
  <c r="AD46" i="18"/>
  <c r="AD27" i="18"/>
  <c r="R6" i="15"/>
  <c r="AD20" i="18"/>
  <c r="AD7" i="18"/>
  <c r="U6" i="20"/>
  <c r="AD37" i="18"/>
  <c r="AD17" i="18"/>
  <c r="AD45" i="18"/>
  <c r="R11" i="15"/>
  <c r="AD26" i="18"/>
  <c r="AD22" i="18"/>
  <c r="X8" i="16"/>
  <c r="AD23" i="18"/>
  <c r="AD29" i="18"/>
  <c r="AD33" i="18"/>
  <c r="AD30" i="18"/>
  <c r="R9" i="15"/>
  <c r="AD28" i="18"/>
  <c r="AD40" i="18"/>
  <c r="AD11" i="18"/>
  <c r="X7" i="16"/>
  <c r="AD41" i="18"/>
  <c r="AD38" i="18"/>
  <c r="AD18" i="18"/>
  <c r="AD6" i="18"/>
  <c r="E5" i="13" l="1"/>
  <c r="E5" i="11"/>
  <c r="E5" i="12"/>
  <c r="G6" i="18"/>
  <c r="F5" i="13"/>
  <c r="G38" i="18"/>
  <c r="A4" i="18"/>
  <c r="G24" i="18"/>
  <c r="G16" i="18"/>
  <c r="G12" i="18"/>
  <c r="F5" i="11"/>
  <c r="G23" i="18"/>
  <c r="F5" i="12"/>
  <c r="G8" i="18"/>
  <c r="G30" i="18"/>
  <c r="G45" i="18"/>
  <c r="G18" i="18"/>
  <c r="G9" i="18"/>
  <c r="G34" i="18"/>
  <c r="G46" i="18"/>
  <c r="G37" i="18"/>
  <c r="G41" i="18"/>
  <c r="G25" i="18"/>
  <c r="G29" i="18"/>
  <c r="G15" i="18"/>
  <c r="G14" i="18"/>
  <c r="G19" i="18"/>
  <c r="G39" i="18"/>
  <c r="G31" i="18"/>
  <c r="G42" i="18"/>
  <c r="G10" i="18"/>
  <c r="G17" i="18"/>
  <c r="G44" i="18"/>
  <c r="G22" i="18"/>
  <c r="G32" i="18"/>
  <c r="G20" i="18"/>
  <c r="G28" i="18"/>
  <c r="G21" i="18"/>
  <c r="G13" i="18"/>
  <c r="G26" i="18"/>
  <c r="G27" i="18"/>
  <c r="G43" i="18"/>
  <c r="G33" i="18"/>
  <c r="G11" i="18"/>
  <c r="G40" i="18"/>
  <c r="G35" i="18"/>
  <c r="G36" i="18"/>
  <c r="G7" i="18"/>
  <c r="U2" i="20"/>
  <c r="E6" i="13" l="1"/>
  <c r="E6" i="12"/>
  <c r="E6" i="11"/>
  <c r="G5" i="12"/>
  <c r="F6" i="13"/>
  <c r="F6" i="11"/>
  <c r="G5" i="13"/>
  <c r="G5" i="11"/>
  <c r="F6" i="12"/>
  <c r="E7" i="13" l="1"/>
  <c r="E7" i="12"/>
  <c r="E7" i="11"/>
  <c r="F7" i="11"/>
  <c r="F7" i="12"/>
  <c r="G6" i="11"/>
  <c r="G6" i="13"/>
  <c r="G6" i="12"/>
  <c r="F7" i="13"/>
  <c r="E8" i="13" l="1"/>
  <c r="E8" i="12"/>
  <c r="E8" i="11"/>
  <c r="G7" i="12"/>
  <c r="G7" i="13"/>
  <c r="G7" i="11"/>
  <c r="F8" i="12"/>
  <c r="F8" i="11"/>
  <c r="F8" i="13"/>
  <c r="E9" i="13" l="1"/>
  <c r="E9" i="12"/>
  <c r="E9" i="11"/>
  <c r="F9" i="11"/>
  <c r="G8" i="11"/>
  <c r="F9" i="12"/>
  <c r="G8" i="12"/>
  <c r="F9" i="13"/>
  <c r="G8" i="13"/>
  <c r="E10" i="13" l="1"/>
  <c r="E10" i="12"/>
  <c r="E10" i="11"/>
  <c r="F10" i="12"/>
  <c r="G9" i="11"/>
  <c r="G9" i="12"/>
  <c r="G9" i="13"/>
  <c r="F10" i="13"/>
  <c r="F10" i="11"/>
  <c r="E11" i="13" l="1"/>
  <c r="E11" i="12"/>
  <c r="E11" i="11"/>
  <c r="F11" i="11"/>
  <c r="G10" i="11"/>
  <c r="F11" i="13"/>
  <c r="F11" i="12"/>
  <c r="G10" i="13"/>
  <c r="G10" i="12"/>
  <c r="E12" i="13" l="1"/>
  <c r="E12" i="12"/>
  <c r="E12" i="11"/>
  <c r="F12" i="11"/>
  <c r="F12" i="13"/>
  <c r="G11" i="11"/>
  <c r="G11" i="13"/>
  <c r="G11" i="12"/>
  <c r="F12" i="12"/>
  <c r="E13" i="13" l="1"/>
  <c r="E13" i="12"/>
  <c r="E13" i="11"/>
  <c r="F13" i="12"/>
  <c r="G12" i="12"/>
  <c r="F13" i="11"/>
  <c r="G12" i="11"/>
  <c r="G12" i="13"/>
  <c r="F13" i="13"/>
  <c r="E14" i="13" l="1"/>
  <c r="E14" i="12"/>
  <c r="E14" i="11"/>
  <c r="G13" i="11"/>
  <c r="F14" i="12"/>
  <c r="G13" i="12"/>
  <c r="G13" i="13"/>
  <c r="F14" i="13"/>
  <c r="F14" i="11"/>
  <c r="E15" i="13" l="1"/>
  <c r="E15" i="12"/>
  <c r="E15" i="11"/>
  <c r="F15" i="13"/>
  <c r="G14" i="12"/>
  <c r="F15" i="11"/>
  <c r="F15" i="12"/>
  <c r="G14" i="11"/>
  <c r="G14" i="13"/>
  <c r="E16" i="13" l="1"/>
  <c r="E16" i="12"/>
  <c r="E16" i="11"/>
  <c r="F16" i="13"/>
  <c r="G15" i="11"/>
  <c r="F16" i="12"/>
  <c r="G15" i="12"/>
  <c r="G15" i="13"/>
  <c r="F16" i="11"/>
  <c r="E17" i="13" l="1"/>
  <c r="E17" i="12"/>
  <c r="E17" i="11"/>
  <c r="G16" i="11"/>
  <c r="F17" i="12"/>
  <c r="G16" i="13"/>
  <c r="G16" i="12"/>
  <c r="F17" i="13"/>
  <c r="F17" i="11"/>
  <c r="E18" i="13" l="1"/>
  <c r="E18" i="12"/>
  <c r="E18" i="11"/>
  <c r="F18" i="12"/>
  <c r="G17" i="12"/>
  <c r="G17" i="13"/>
  <c r="G17" i="11"/>
  <c r="F18" i="11"/>
  <c r="F18" i="13"/>
  <c r="E19" i="13" l="1"/>
  <c r="E19" i="12"/>
  <c r="E19" i="11"/>
  <c r="G18" i="13"/>
  <c r="G18" i="11"/>
  <c r="F19" i="12"/>
  <c r="G18" i="12"/>
  <c r="F19" i="11"/>
  <c r="F19" i="13"/>
  <c r="E20" i="13" l="1"/>
  <c r="E20" i="12"/>
  <c r="E20" i="11"/>
  <c r="G19" i="11"/>
  <c r="F20" i="12"/>
  <c r="F20" i="13"/>
  <c r="G19" i="13"/>
  <c r="F20" i="11"/>
  <c r="G19" i="12"/>
  <c r="E21" i="13" l="1"/>
  <c r="E21" i="12"/>
  <c r="E21" i="11"/>
  <c r="F21" i="13"/>
  <c r="G20" i="11"/>
  <c r="F21" i="11"/>
  <c r="G20" i="13"/>
  <c r="G20" i="12"/>
  <c r="F21" i="12"/>
  <c r="E22" i="13" l="1"/>
  <c r="E22" i="12"/>
  <c r="E22" i="11"/>
  <c r="G21" i="13"/>
  <c r="F22" i="13"/>
  <c r="G21" i="12"/>
  <c r="F22" i="12"/>
  <c r="F22" i="11"/>
  <c r="G21" i="11"/>
  <c r="E23" i="13" l="1"/>
  <c r="E23" i="12"/>
  <c r="E23" i="11"/>
  <c r="F23" i="13"/>
  <c r="G22" i="11"/>
  <c r="G22" i="13"/>
  <c r="F23" i="11"/>
  <c r="G22" i="12"/>
  <c r="F23" i="12"/>
  <c r="E24" i="13" l="1"/>
  <c r="E24" i="12"/>
  <c r="E24" i="11"/>
  <c r="G23" i="11"/>
  <c r="F24" i="11"/>
  <c r="G23" i="12"/>
  <c r="F24" i="13"/>
  <c r="G23" i="13"/>
  <c r="F24" i="12"/>
  <c r="E25" i="13" l="1"/>
  <c r="E25" i="12"/>
  <c r="E25" i="11"/>
  <c r="G24" i="11"/>
  <c r="F25" i="13"/>
  <c r="F25" i="11"/>
  <c r="F25" i="12"/>
  <c r="G24" i="13"/>
  <c r="G24" i="12"/>
  <c r="E26" i="13" l="1"/>
  <c r="E26" i="12"/>
  <c r="E26" i="11"/>
  <c r="F26" i="12"/>
  <c r="G25" i="11"/>
  <c r="F26" i="11"/>
  <c r="F26" i="13"/>
  <c r="G25" i="12"/>
  <c r="G25" i="13"/>
  <c r="E27" i="13" l="1"/>
  <c r="E27" i="12"/>
  <c r="E27" i="11"/>
  <c r="F27" i="11"/>
  <c r="G26" i="11"/>
  <c r="G26" i="13"/>
  <c r="F27" i="13"/>
  <c r="G26" i="12"/>
  <c r="F27" i="12"/>
  <c r="E28" i="13" l="1"/>
  <c r="E28" i="12"/>
  <c r="E28" i="11"/>
  <c r="G27" i="11"/>
  <c r="F28" i="11"/>
  <c r="F28" i="12"/>
  <c r="G27" i="13"/>
  <c r="F28" i="13"/>
  <c r="G27" i="12"/>
  <c r="E29" i="13" l="1"/>
  <c r="E29" i="12"/>
  <c r="E29" i="11"/>
  <c r="F29" i="13"/>
  <c r="G28" i="12"/>
  <c r="G28" i="13"/>
  <c r="G28" i="11"/>
  <c r="F29" i="11"/>
  <c r="F29" i="12"/>
  <c r="E30" i="13" l="1"/>
  <c r="E30" i="12"/>
  <c r="E30" i="11"/>
  <c r="F30" i="12"/>
  <c r="F30" i="11"/>
  <c r="G29" i="13"/>
  <c r="F30" i="13"/>
  <c r="G29" i="12"/>
  <c r="G29" i="11"/>
  <c r="E31" i="13" l="1"/>
  <c r="E31" i="12"/>
  <c r="E31" i="11"/>
  <c r="G30" i="12"/>
  <c r="G30" i="11"/>
  <c r="F31" i="13"/>
  <c r="F31" i="11"/>
  <c r="F31" i="12"/>
  <c r="G30" i="13"/>
  <c r="E32" i="13" l="1"/>
  <c r="E32" i="12"/>
  <c r="E32" i="11"/>
  <c r="G31" i="13"/>
  <c r="F32" i="13"/>
  <c r="G31" i="11"/>
  <c r="F32" i="11"/>
  <c r="G31" i="12"/>
  <c r="F32" i="12"/>
  <c r="E33" i="13" l="1"/>
  <c r="E33" i="12"/>
  <c r="E33" i="11"/>
  <c r="F33" i="11"/>
  <c r="G32" i="12"/>
  <c r="F33" i="13"/>
  <c r="G32" i="11"/>
  <c r="F33" i="12"/>
  <c r="G32" i="13"/>
  <c r="E34" i="13" l="1"/>
  <c r="E34" i="12"/>
  <c r="E34" i="11"/>
  <c r="G33" i="13"/>
  <c r="F34" i="11"/>
  <c r="F34" i="13"/>
  <c r="F34" i="12"/>
  <c r="G33" i="12"/>
  <c r="G33" i="11"/>
  <c r="E35" i="13" l="1"/>
  <c r="E35" i="12"/>
  <c r="E35" i="11"/>
  <c r="F35" i="11"/>
  <c r="G34" i="13"/>
  <c r="G34" i="11"/>
  <c r="F35" i="12"/>
  <c r="F35" i="13"/>
  <c r="G34" i="12"/>
  <c r="E36" i="13" l="1"/>
  <c r="E36" i="12"/>
  <c r="E36" i="11"/>
  <c r="G35" i="13"/>
  <c r="F36" i="11"/>
  <c r="F36" i="13"/>
  <c r="F36" i="12"/>
  <c r="G35" i="12"/>
  <c r="G35" i="11"/>
  <c r="E37" i="13" l="1"/>
  <c r="E37" i="12"/>
  <c r="E37" i="11"/>
  <c r="F37" i="12"/>
  <c r="F37" i="13"/>
  <c r="F37" i="11"/>
  <c r="G36" i="12"/>
  <c r="G36" i="11"/>
  <c r="G36" i="13"/>
  <c r="E38" i="13" l="1"/>
  <c r="E38" i="12"/>
  <c r="E38" i="11"/>
  <c r="F38" i="11"/>
  <c r="G37" i="12"/>
  <c r="G37" i="13"/>
  <c r="F38" i="12"/>
  <c r="G37" i="11"/>
  <c r="F38" i="13"/>
  <c r="E39" i="13" l="1"/>
  <c r="E39" i="12"/>
  <c r="E39" i="11"/>
  <c r="F39" i="12"/>
  <c r="F39" i="13"/>
  <c r="G38" i="11"/>
  <c r="G38" i="12"/>
  <c r="G38" i="13"/>
  <c r="F39" i="11"/>
  <c r="E40" i="13" l="1"/>
  <c r="E40" i="12"/>
  <c r="E40" i="11"/>
  <c r="F40" i="13"/>
  <c r="F40" i="12"/>
  <c r="G39" i="11"/>
  <c r="G39" i="13"/>
  <c r="F40" i="11"/>
  <c r="G39" i="12"/>
  <c r="E41" i="13" l="1"/>
  <c r="E42" i="13"/>
  <c r="E42" i="12"/>
  <c r="E41" i="12"/>
  <c r="E42" i="11"/>
  <c r="E41" i="11"/>
  <c r="S3" i="13"/>
  <c r="S3" i="12"/>
  <c r="F42" i="11"/>
  <c r="F41" i="11"/>
  <c r="G40" i="11"/>
  <c r="F41" i="12"/>
  <c r="G40" i="12"/>
  <c r="F42" i="13"/>
  <c r="G42" i="11"/>
  <c r="G42" i="13"/>
  <c r="G40" i="13"/>
  <c r="F42" i="12"/>
  <c r="F41" i="13"/>
  <c r="U5" i="12" a="1"/>
  <c r="S3" i="11"/>
  <c r="U5" i="13" a="1"/>
  <c r="G41" i="13"/>
  <c r="G41" i="11"/>
  <c r="G41" i="12"/>
  <c r="G42" i="12"/>
  <c r="U13" i="13" l="1"/>
  <c r="Y13" i="13" s="1"/>
  <c r="U26" i="13"/>
  <c r="Y26" i="13" s="1"/>
  <c r="U22" i="13"/>
  <c r="Y22" i="13" s="1"/>
  <c r="U30" i="13"/>
  <c r="Y30" i="13" s="1"/>
  <c r="U37" i="13"/>
  <c r="Y37" i="13" s="1"/>
  <c r="U33" i="13"/>
  <c r="Y33" i="13" s="1"/>
  <c r="U9" i="13"/>
  <c r="Y9" i="13" s="1"/>
  <c r="U19" i="13"/>
  <c r="Y19" i="13" s="1"/>
  <c r="U21" i="13"/>
  <c r="Y21" i="13" s="1"/>
  <c r="U7" i="13"/>
  <c r="Y7" i="13" s="1"/>
  <c r="U38" i="13"/>
  <c r="U11" i="13"/>
  <c r="Y11" i="13" s="1"/>
  <c r="U29" i="13"/>
  <c r="Y29" i="13" s="1"/>
  <c r="U32" i="13"/>
  <c r="Y32" i="13" s="1"/>
  <c r="U35" i="13"/>
  <c r="Y35" i="13" s="1"/>
  <c r="U31" i="13"/>
  <c r="Y31" i="13" s="1"/>
  <c r="U16" i="13"/>
  <c r="Y16" i="13" s="1"/>
  <c r="U25" i="13"/>
  <c r="Y25" i="13" s="1"/>
  <c r="U28" i="13"/>
  <c r="Y28" i="13" s="1"/>
  <c r="U15" i="13"/>
  <c r="Y15" i="13" s="1"/>
  <c r="U17" i="13"/>
  <c r="Y17" i="13" s="1"/>
  <c r="U20" i="13"/>
  <c r="Y20" i="13" s="1"/>
  <c r="U14" i="13"/>
  <c r="Y14" i="13" s="1"/>
  <c r="U5" i="13"/>
  <c r="Y5" i="13" s="1"/>
  <c r="U27" i="13"/>
  <c r="Y27" i="13" s="1"/>
  <c r="U36" i="13"/>
  <c r="Y36" i="13" s="1"/>
  <c r="U23" i="13"/>
  <c r="Y23" i="13" s="1"/>
  <c r="U8" i="13"/>
  <c r="Y8" i="13" s="1"/>
  <c r="U18" i="13"/>
  <c r="Y18" i="13" s="1"/>
  <c r="U10" i="13"/>
  <c r="Y10" i="13" s="1"/>
  <c r="U6" i="13"/>
  <c r="Y6" i="13" s="1"/>
  <c r="U34" i="13"/>
  <c r="Y34" i="13" s="1"/>
  <c r="U24" i="13"/>
  <c r="Y24" i="13" s="1"/>
  <c r="U12" i="13"/>
  <c r="Y12" i="13" s="1"/>
  <c r="U11" i="12"/>
  <c r="Y11" i="12" s="1"/>
  <c r="U22" i="12"/>
  <c r="Y22" i="12" s="1"/>
  <c r="U15" i="12"/>
  <c r="Y15" i="12" s="1"/>
  <c r="U23" i="12"/>
  <c r="Y23" i="12" s="1"/>
  <c r="U7" i="12"/>
  <c r="Y7" i="12" s="1"/>
  <c r="U17" i="12"/>
  <c r="Y17" i="12" s="1"/>
  <c r="U38" i="12"/>
  <c r="U16" i="12"/>
  <c r="Y16" i="12" s="1"/>
  <c r="U37" i="12"/>
  <c r="Y37" i="12" s="1"/>
  <c r="U20" i="12"/>
  <c r="Y20" i="12" s="1"/>
  <c r="U12" i="12"/>
  <c r="Y12" i="12" s="1"/>
  <c r="U24" i="12"/>
  <c r="Y24" i="12" s="1"/>
  <c r="U6" i="12"/>
  <c r="Y6" i="12" s="1"/>
  <c r="U25" i="12"/>
  <c r="Y25" i="12" s="1"/>
  <c r="U27" i="12"/>
  <c r="Y27" i="12" s="1"/>
  <c r="U29" i="12"/>
  <c r="Y29" i="12" s="1"/>
  <c r="U14" i="12"/>
  <c r="Y14" i="12" s="1"/>
  <c r="U19" i="12"/>
  <c r="Y19" i="12" s="1"/>
  <c r="U10" i="12"/>
  <c r="Y10" i="12" s="1"/>
  <c r="U8" i="12"/>
  <c r="Y8" i="12" s="1"/>
  <c r="U33" i="12"/>
  <c r="Y33" i="12" s="1"/>
  <c r="U36" i="12"/>
  <c r="Y36" i="12" s="1"/>
  <c r="U32" i="12"/>
  <c r="Y32" i="12" s="1"/>
  <c r="U28" i="12"/>
  <c r="Y28" i="12" s="1"/>
  <c r="U5" i="12"/>
  <c r="Y5" i="12" s="1"/>
  <c r="U31" i="12"/>
  <c r="Y31" i="12" s="1"/>
  <c r="U30" i="12"/>
  <c r="Y30" i="12" s="1"/>
  <c r="U26" i="12"/>
  <c r="Y26" i="12" s="1"/>
  <c r="U18" i="12"/>
  <c r="Y18" i="12" s="1"/>
  <c r="U21" i="12"/>
  <c r="Y21" i="12" s="1"/>
  <c r="U34" i="12"/>
  <c r="Y34" i="12" s="1"/>
  <c r="U35" i="12"/>
  <c r="Y35" i="12" s="1"/>
  <c r="U9" i="12"/>
  <c r="Y9" i="12" s="1"/>
  <c r="U13" i="12"/>
  <c r="Y13" i="12" s="1"/>
  <c r="U5" i="11" a="1"/>
  <c r="Y38" i="13" l="1"/>
  <c r="U39" i="13"/>
  <c r="Y38" i="12"/>
  <c r="U39" i="12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Y39" i="12" l="1"/>
  <c r="U40" i="12"/>
  <c r="Y39" i="13"/>
  <c r="U40" i="13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Y40" i="13" l="1"/>
  <c r="U41" i="13"/>
  <c r="Y40" i="12"/>
  <c r="U41" i="12"/>
  <c r="U39" i="11"/>
  <c r="Y39" i="11" s="1"/>
  <c r="Y41" i="13" l="1"/>
  <c r="U42" i="13"/>
  <c r="Y42" i="13" s="1"/>
  <c r="Y41" i="12"/>
  <c r="U42" i="12"/>
  <c r="Y42" i="12" s="1"/>
  <c r="U40" i="11"/>
  <c r="Y40" i="11" s="1"/>
  <c r="Z16" i="12"/>
  <c r="Z37" i="12"/>
  <c r="Z26" i="13"/>
  <c r="Z11" i="12"/>
  <c r="Z29" i="12"/>
  <c r="Z9" i="12"/>
  <c r="Z7" i="12"/>
  <c r="Z27" i="13"/>
  <c r="Z6" i="12"/>
  <c r="Z42" i="12"/>
  <c r="Z31" i="13"/>
  <c r="Z12" i="13"/>
  <c r="Z39" i="12"/>
  <c r="Z18" i="13"/>
  <c r="Z36" i="13"/>
  <c r="Z6" i="13"/>
  <c r="Z17" i="12"/>
  <c r="Z40" i="13"/>
  <c r="Z42" i="13"/>
  <c r="Z28" i="12"/>
  <c r="Z25" i="12"/>
  <c r="Z15" i="13"/>
  <c r="Z31" i="12"/>
  <c r="Z13" i="13"/>
  <c r="Z21" i="13"/>
  <c r="Z30" i="13"/>
  <c r="Z34" i="12"/>
  <c r="Z35" i="12"/>
  <c r="Z22" i="13"/>
  <c r="Z20" i="12"/>
  <c r="Z24" i="12"/>
  <c r="Z26" i="12"/>
  <c r="Z16" i="13"/>
  <c r="Z24" i="13"/>
  <c r="Z28" i="13"/>
  <c r="Z38" i="12"/>
  <c r="Z7" i="13"/>
  <c r="Z12" i="12"/>
  <c r="Z32" i="13"/>
  <c r="Z21" i="12"/>
  <c r="Z17" i="13"/>
  <c r="Z40" i="12"/>
  <c r="Z35" i="13"/>
  <c r="Z29" i="13"/>
  <c r="Z39" i="13"/>
  <c r="Z5" i="12"/>
  <c r="Z33" i="13"/>
  <c r="Z11" i="13"/>
  <c r="Z37" i="13"/>
  <c r="Z19" i="12"/>
  <c r="Z30" i="12"/>
  <c r="Z14" i="12"/>
  <c r="Z13" i="12"/>
  <c r="Z19" i="13"/>
  <c r="Z8" i="12"/>
  <c r="Z25" i="13"/>
  <c r="Z18" i="12"/>
  <c r="Z38" i="13"/>
  <c r="Z23" i="12"/>
  <c r="Z15" i="12"/>
  <c r="Z10" i="12"/>
  <c r="Z27" i="12"/>
  <c r="Z41" i="12"/>
  <c r="Z8" i="13"/>
  <c r="Z9" i="13"/>
  <c r="Z36" i="12"/>
  <c r="Z5" i="13"/>
  <c r="Z41" i="13"/>
  <c r="Z22" i="12"/>
  <c r="Z10" i="13"/>
  <c r="Z23" i="13"/>
  <c r="Z32" i="12"/>
  <c r="Z14" i="13"/>
  <c r="Z34" i="13"/>
  <c r="Z20" i="13"/>
  <c r="Z33" i="12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42" i="11"/>
  <c r="Z6" i="11"/>
  <c r="Z38" i="11"/>
  <c r="Z16" i="11"/>
  <c r="Z5" i="11"/>
  <c r="Z10" i="11"/>
  <c r="Z12" i="11"/>
  <c r="Z34" i="11"/>
  <c r="Z15" i="11"/>
  <c r="Z19" i="11"/>
  <c r="Z31" i="11"/>
  <c r="Z35" i="11"/>
  <c r="Z13" i="11"/>
  <c r="Z27" i="11"/>
  <c r="Z7" i="11"/>
  <c r="Z36" i="11"/>
  <c r="Z8" i="11"/>
  <c r="Z9" i="11"/>
  <c r="Z37" i="11"/>
  <c r="Z29" i="11"/>
  <c r="Z33" i="11"/>
  <c r="Z41" i="11"/>
  <c r="Z20" i="11"/>
  <c r="Z25" i="11"/>
  <c r="Z17" i="11"/>
  <c r="Z18" i="11"/>
  <c r="Z22" i="11"/>
  <c r="Z26" i="11"/>
  <c r="Z21" i="11"/>
  <c r="Z11" i="11"/>
  <c r="Z40" i="11"/>
  <c r="Z39" i="11"/>
  <c r="Z14" i="11"/>
  <c r="Z32" i="11"/>
  <c r="Z28" i="11"/>
  <c r="Z23" i="11"/>
  <c r="Z24" i="11"/>
  <c r="Z30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Z2" i="13"/>
  <c r="AD2" i="18"/>
  <c r="X2" i="25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38" i="18"/>
  <c r="I22" i="18"/>
  <c r="I13" i="18"/>
  <c r="R2" i="15"/>
  <c r="I9" i="18"/>
  <c r="I41" i="18"/>
  <c r="I10" i="18"/>
  <c r="I24" i="18"/>
  <c r="I40" i="18"/>
  <c r="I37" i="18"/>
  <c r="I36" i="18"/>
  <c r="I33" i="18"/>
  <c r="I35" i="18"/>
  <c r="I19" i="18"/>
  <c r="I34" i="18"/>
  <c r="I31" i="18"/>
  <c r="I25" i="18"/>
  <c r="I11" i="18"/>
  <c r="I21" i="18"/>
  <c r="I39" i="18"/>
  <c r="I6" i="18"/>
  <c r="I32" i="18"/>
  <c r="I14" i="18"/>
  <c r="I8" i="18"/>
  <c r="I27" i="18"/>
  <c r="I29" i="18"/>
  <c r="I46" i="18"/>
  <c r="I44" i="18"/>
  <c r="I15" i="18"/>
  <c r="I28" i="18"/>
  <c r="I45" i="18"/>
  <c r="I23" i="18"/>
  <c r="I30" i="18"/>
  <c r="I18" i="18"/>
  <c r="I12" i="18"/>
  <c r="I20" i="18"/>
  <c r="I7" i="18"/>
  <c r="I16" i="18"/>
  <c r="I17" i="18"/>
  <c r="I43" i="18"/>
  <c r="I26" i="18"/>
  <c r="I5" i="18"/>
  <c r="I42" i="18"/>
  <c r="L6" i="15" l="1"/>
  <c r="L7" i="15"/>
  <c r="L5" i="15"/>
  <c r="L10" i="6"/>
  <c r="D8" i="56"/>
  <c r="J39" i="18"/>
  <c r="J28" i="18"/>
  <c r="J12" i="18"/>
  <c r="J35" i="18"/>
  <c r="J30" i="18"/>
  <c r="J29" i="18"/>
  <c r="J45" i="18"/>
  <c r="J21" i="18"/>
  <c r="J43" i="18"/>
  <c r="J10" i="18"/>
  <c r="J46" i="18"/>
  <c r="J6" i="18"/>
  <c r="J15" i="18"/>
  <c r="J26" i="18"/>
  <c r="J32" i="18"/>
  <c r="J25" i="18"/>
  <c r="J19" i="18"/>
  <c r="J31" i="18"/>
  <c r="J22" i="18"/>
  <c r="J33" i="18"/>
  <c r="J20" i="18"/>
  <c r="J9" i="18"/>
  <c r="J5" i="18"/>
  <c r="J17" i="18"/>
  <c r="X2" i="23"/>
  <c r="J18" i="18"/>
  <c r="X2" i="22"/>
  <c r="J13" i="18"/>
  <c r="J42" i="18"/>
  <c r="J41" i="18"/>
  <c r="J38" i="18"/>
  <c r="J34" i="18"/>
  <c r="X2" i="65"/>
  <c r="Z2" i="11"/>
  <c r="J11" i="18"/>
  <c r="J14" i="18"/>
  <c r="J16" i="18"/>
  <c r="J8" i="18"/>
  <c r="J40" i="18"/>
  <c r="J36" i="18"/>
  <c r="J37" i="18"/>
  <c r="J27" i="18"/>
  <c r="J44" i="18"/>
  <c r="J24" i="18"/>
  <c r="J23" i="18"/>
  <c r="X2" i="64"/>
  <c r="J7" i="18"/>
  <c r="L4" i="15"/>
  <c r="R4" i="18"/>
  <c r="E5" i="16" l="1"/>
  <c r="L23" i="6"/>
  <c r="F5" i="16"/>
  <c r="L20" i="6"/>
  <c r="L26" i="6"/>
  <c r="G5" i="16"/>
  <c r="L17" i="6"/>
  <c r="X5" i="16"/>
  <c r="O4" i="64"/>
  <c r="N5" i="16" l="1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X2" i="66"/>
  <c r="O4" i="25"/>
  <c r="O4" i="11"/>
  <c r="O4" i="24"/>
  <c r="O4" i="66"/>
  <c r="O4" i="12"/>
  <c r="O4" i="23"/>
  <c r="O4" i="65"/>
  <c r="O4" i="22"/>
  <c r="O4" i="13"/>
  <c r="O4" i="16"/>
</calcChain>
</file>

<file path=xl/sharedStrings.xml><?xml version="1.0" encoding="utf-8"?>
<sst xmlns="http://schemas.openxmlformats.org/spreadsheetml/2006/main" count="1709" uniqueCount="267">
  <si>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</si>
  <si>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</si>
  <si>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</si>
  <si>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</si>
  <si>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</si>
  <si>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</si>
  <si>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</si>
  <si>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</si>
  <si>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</si>
  <si>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</si>
  <si>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</si>
  <si>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</si>
  <si>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</si>
  <si>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</si>
  <si>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</si>
  <si>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</si>
  <si>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</si>
  <si>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</si>
  <si>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</si>
  <si>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</si>
  <si>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</si>
  <si>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</si>
  <si>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</si>
  <si>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</si>
  <si>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</si>
  <si>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</si>
  <si>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</si>
  <si>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</si>
  <si>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</si>
  <si>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</si>
  <si>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</si>
  <si>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</si>
  <si>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</si>
  <si>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</si>
  <si>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</si>
  <si>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</si>
  <si>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</si>
  <si>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</si>
  <si>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</si>
  <si>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</si>
  <si>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</si>
  <si>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</si>
  <si>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</si>
  <si>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</si>
  <si>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</si>
  <si>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</si>
  <si>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</si>
  <si>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</si>
  <si>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</si>
  <si>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</si>
  <si>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</si>
  <si>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</si>
  <si>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</si>
  <si>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</si>
  <si>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</si>
  <si>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</si>
  <si>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</si>
  <si>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</si>
  <si>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</si>
  <si>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</si>
  <si>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</si>
  <si>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</si>
  <si>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</si>
  <si>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</si>
  <si>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</si>
  <si>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</si>
  <si>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</si>
  <si>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</si>
  <si>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</si>
  <si>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</si>
  <si>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</si>
  <si>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</si>
  <si>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</si>
  <si>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</si>
  <si>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</si>
  <si>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</si>
  <si>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</si>
  <si>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</si>
  <si>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</si>
  <si>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</si>
  <si>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</si>
  <si>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</si>
  <si>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</si>
  <si>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</si>
  <si>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</si>
  <si>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</si>
  <si>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</si>
  <si>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</si>
  <si>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</si>
  <si>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</si>
  <si>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</si>
  <si>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</si>
  <si>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</si>
  <si>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</si>
  <si>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</si>
  <si>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</si>
  <si>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</si>
  <si>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</si>
  <si>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</si>
  <si>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</si>
  <si>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</si>
  <si>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</si>
  <si>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</si>
  <si>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</si>
  <si>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</si>
  <si>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</si>
  <si>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</si>
  <si>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</si>
  <si>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</si>
  <si>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</si>
  <si>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</si>
  <si>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</si>
  <si>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</si>
  <si>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</si>
  <si>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</si>
  <si>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</si>
  <si>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</si>
  <si>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</si>
  <si>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</si>
  <si>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</si>
  <si>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</si>
  <si>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</si>
  <si>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</si>
  <si>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</si>
  <si>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</si>
  <si>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</si>
  <si>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</si>
  <si>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</si>
  <si>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</si>
  <si>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</si>
  <si>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</si>
  <si>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</si>
  <si>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</si>
  <si>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</si>
  <si>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</si>
  <si>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</si>
  <si>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</si>
  <si>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</si>
  <si>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</si>
  <si>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</si>
  <si>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</si>
  <si>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</si>
  <si>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</si>
  <si>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</si>
  <si>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</si>
  <si>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</si>
  <si>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</si>
  <si>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</si>
  <si>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</si>
  <si>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</si>
  <si>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</si>
  <si>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</si>
  <si>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</si>
  <si>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</si>
  <si>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</si>
  <si>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</si>
  <si>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</si>
  <si>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</si>
  <si>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</si>
  <si>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</si>
  <si>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</si>
  <si>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</si>
  <si>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</si>
  <si>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</si>
  <si>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</si>
  <si>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</si>
  <si>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</si>
  <si>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</si>
  <si>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</si>
  <si>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</si>
  <si>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</si>
  <si>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</si>
  <si>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</si>
  <si>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</si>
  <si>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</si>
  <si>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</si>
  <si>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</si>
  <si>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</si>
  <si>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</si>
  <si>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</si>
  <si>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</si>
  <si>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</si>
  <si>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</si>
  <si>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</si>
  <si>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</si>
  <si>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</si>
  <si>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</si>
  <si>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</si>
  <si>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</si>
  <si>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</si>
  <si>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</si>
  <si>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</si>
  <si>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</si>
  <si>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</si>
  <si>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</si>
  <si>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</si>
  <si>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</si>
  <si>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</si>
  <si>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</si>
  <si>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</si>
  <si>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</si>
  <si>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</si>
  <si>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</si>
  <si>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</si>
  <si>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</si>
  <si>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</si>
  <si>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</si>
  <si>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</si>
  <si>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</si>
  <si>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</si>
  <si>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</si>
  <si>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</si>
  <si>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</si>
  <si>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</si>
  <si>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</si>
  <si>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</si>
  <si>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</si>
  <si>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</si>
  <si>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</si>
  <si>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</si>
  <si>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</si>
  <si>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</si>
  <si>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</si>
  <si>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</si>
  <si>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</si>
  <si>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</si>
  <si>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</si>
  <si>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</si>
  <si>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</si>
  <si>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</si>
  <si>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</si>
  <si>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</si>
  <si>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</si>
  <si>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</si>
  <si>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</si>
  <si>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</si>
  <si>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</si>
  <si>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</si>
  <si>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</si>
  <si>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</si>
  <si>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</si>
  <si>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</si>
  <si>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</si>
  <si>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</si>
  <si>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</si>
  <si>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</si>
  <si>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</si>
  <si>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</si>
  <si>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</si>
  <si>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</si>
  <si>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</si>
  <si>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</si>
  <si>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</si>
  <si>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</si>
  <si>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</si>
  <si>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</si>
  <si>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</si>
  <si>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</si>
  <si>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</si>
  <si>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</si>
  <si>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</si>
  <si>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</si>
  <si>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</si>
  <si>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</si>
  <si>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</si>
  <si>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FF3L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</si>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</sst>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2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168" fontId="8" fillId="0" borderId="9" xfId="1" applyNumberFormat="1" applyFont="1" applyBorder="1"/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11:31:45</v>
        <stp/>
        <stp>{61BFAE5C-54DF-4C3F-B188-83972C4EE110}_x0000_</stp>
        <tr r="H16" s="6"/>
      </tp>
      <tp t="s">
        <v>Updated at 11:31:45</v>
        <stp/>
        <stp>{2DDE32B9-4CA2-4C40-ADCA-BB3D34D07F0E}_x0000_</stp>
        <tr r="H19" s="6"/>
      </tp>
    </main>
    <main first="pldatasource.rdatartdserver">
      <tp t="s">
        <v>Updated at 12:34:36</v>
        <stp/>
        <stp>{ECF425B6-AD3A-462B-BC17-BA817A921DA7}</stp>
        <tr r="L4" s="20"/>
      </tp>
      <tp t="s">
        <v>Updated at 12:34:29</v>
        <stp/>
        <stp>{D3AF5EE4-998C-41DF-A45D-C26211CA3E8B}</stp>
        <tr r="O4" s="16"/>
      </tp>
      <tp t="s">
        <v>Updated at 10:28:26</v>
        <stp/>
        <stp>{E1C0404B-E4D8-4A70-AD7D-C2349E4FFF27}</stp>
        <tr r="H5" s="6"/>
      </tp>
      <tp t="s">
        <v>Updated at 10:28:26</v>
        <stp/>
        <stp>{07CC4EC3-B0BF-4890-A5A6-8C4C5FD647FB}</stp>
        <tr r="L4" s="15"/>
      </tp>
      <tp t="s">
        <v>Updated at 12:29:41</v>
        <stp/>
        <stp>{DA94C5C8-CCC5-4236-A683-27DBB847DBE9}</stp>
        <tr r="O4" s="23"/>
      </tp>
      <tp t="s">
        <v>Updated at 12:34:16</v>
        <stp/>
        <stp>{7042A7DD-2595-499E-8836-1E86D31D89B0}</stp>
        <tr r="O4" s="25"/>
      </tp>
      <tp t="s">
        <v>Updated at 12:30:28</v>
        <stp/>
        <stp>{A3DC4772-51DA-425C-9B86-759846E96316}</stp>
        <tr r="O4" s="13"/>
      </tp>
      <tp t="s">
        <v>Updated at 12:34:19</v>
        <stp/>
        <stp>{8C6E8A5D-16C7-4BF8-B0B2-DC730BB5C54D}</stp>
        <tr r="R4" s="18"/>
      </tp>
      <tp t="s">
        <v>Updated at 12:29:45</v>
        <stp/>
        <stp>{9D73A205-BAF3-44C0-8CF9-28A943A39598}</stp>
        <tr r="O4" s="24"/>
      </tp>
      <tp t="s">
        <v>Updated at 12:34:29</v>
        <stp/>
        <stp>{20ABA347-6F8B-47A0-BD6F-D5B59AE88B7E}</stp>
        <tr r="O4" s="64"/>
      </tp>
      <tp t="s">
        <v>Updated at 12:28:14</v>
        <stp/>
        <stp>{84F48C5D-BCF2-4CA5-B7CE-AE9B70995877}</stp>
        <tr r="O4" s="66"/>
      </tp>
      <tp t="s">
        <v>Updated at 12:19:05</v>
        <stp/>
        <stp>{BDA3CEC2-921B-407E-8D1F-8C00ADF36FAC}</stp>
        <tr r="O4" s="12"/>
      </tp>
      <tp t="s">
        <v>Updated at 12:34:28</v>
        <stp/>
        <stp>{A298D910-9DAF-4D8B-995A-03FE824A1E0E}</stp>
        <tr r="O4" s="22"/>
      </tp>
      <tp t="s">
        <v>Updated at 12:34:02</v>
        <stp/>
        <stp>{86574415-F991-4FE2-A5CB-722E3B21F12D}</stp>
        <tr r="O4" s="65"/>
      </tp>
      <tp t="s">
        <v>Updated at 11:57:43</v>
        <stp/>
        <stp>{DD905267-433B-4DD9-AEFE-DA48A97A143D}</stp>
        <tr r="O4" s="11"/>
      </tp>
    </main>
    <main first="pldatasource.rhistoryrtdserver">
      <tp t="s">
        <v>Updated at 11:31:45</v>
        <stp/>
        <stp>{5B734E8A-A3AF-4A36-AC7C-485C7435B240}_x0000_</stp>
        <tr r="H22" s="6"/>
      </tp>
      <tp t="s">
        <v>Updated at 11:31:45</v>
        <stp/>
        <stp>{B2836B22-3C84-455E-9B10-1CE58C08975A}_x0000_</stp>
        <tr r="H2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Mar  7 2016 13:01:23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42437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3312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7</v>
      </c>
      <c r="E8" s="116"/>
      <c r="G8" s="115"/>
      <c r="H8" s="18" t="s">
        <v>162</v>
      </c>
      <c r="I8" s="74">
        <v>42283.674953703703</v>
      </c>
      <c r="J8" s="339"/>
      <c r="L8" s="329" t="s">
        <v>265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10:28:26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USDON#0006</v>
      </c>
      <c r="E6" s="312" t="str">
        <f>_xll.qlOvernightIndex(PROPER(Currency)&amp;"FedFunds","FedFunds",0,"USD",OverNightIndexCalendar,"act/360",D6,Permanent,Trigger,ObjectOverwrite)</f>
        <v>UsdFedFunds#0006</v>
      </c>
      <c r="F6" s="312" t="str">
        <f>_xll.qlLastFixingQuote(PROPER(Currency)&amp;"FedFunds"&amp;$F$5,E6,Permanent,Trigger,ObjectOverwrite)</f>
        <v>UsdFedFundsLastFixing_Quote#0006</v>
      </c>
      <c r="G6" s="4"/>
      <c r="H6" s="319" t="str">
        <f t="shared" ref="H6:H12" si="0">Currency&amp;C6&amp;$H$4&amp;"="</f>
        <v>USDONFSR=</v>
      </c>
      <c r="I6" s="387">
        <v>42436</v>
      </c>
      <c r="J6" s="388">
        <v>0.372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3.7199999999999998E-3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UsdLiborSW#0006</v>
      </c>
      <c r="F7" s="314" t="str">
        <f>_xll.qlLastFixingQuote(PROPER(Currency)&amp;FamilyName&amp;C7&amp;$F$5,E7,Permanent,Trigger,ObjectOverwrite)</f>
        <v>UsdLiborSWLastFixing_Quote#0006</v>
      </c>
      <c r="G7" s="4"/>
      <c r="H7" s="319" t="str">
        <f t="shared" si="0"/>
        <v>USDSWFSR=</v>
      </c>
      <c r="I7" s="387">
        <v>42436</v>
      </c>
      <c r="J7" s="388">
        <v>0.39910000000000001</v>
      </c>
      <c r="K7" s="320" t="b">
        <f t="shared" si="1"/>
        <v>1</v>
      </c>
      <c r="L7" s="321" t="b">
        <f>IF($K7,_xll.qlIndexAddFixings($E7,$I7,$J7/100,TRUE,ISERROR($M7)),NA())</f>
        <v>1</v>
      </c>
      <c r="M7" s="319">
        <f>_xll.qlIndexFixing($E7,$I7,TRUE,$K7)</f>
        <v>3.9909999999999998E-3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USD1M#0006</v>
      </c>
      <c r="E8" s="314" t="str">
        <f>_xll.qlLibor(PROPER(Currency)&amp;FamilyName&amp;C8,Currency,C8,D8,Permanent,Trigger,ObjectOverwrite)</f>
        <v>UsdLibor1M#0006</v>
      </c>
      <c r="F8" s="314" t="str">
        <f>_xll.qlLastFixingQuote(PROPER(Currency)&amp;FamilyName&amp;C8&amp;$F$5,E8,Permanent,Trigger,ObjectOverwrite)</f>
        <v>UsdLibor1MLastFixing_Quote#0006</v>
      </c>
      <c r="G8" s="4"/>
      <c r="H8" s="319" t="str">
        <f t="shared" si="0"/>
        <v>USD1MFSR=</v>
      </c>
      <c r="I8" s="387">
        <v>42436</v>
      </c>
      <c r="J8" s="388">
        <v>0.4405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4.4050000000000001E-3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UsdLibor2M#0006</v>
      </c>
      <c r="F9" s="314" t="str">
        <f>_xll.qlLastFixingQuote(PROPER(Currency)&amp;FamilyName&amp;C9&amp;$F$5,E9,Permanent,Trigger,ObjectOverwrite)</f>
        <v>UsdLibor2MLastFixing_Quote#0006</v>
      </c>
      <c r="G9" s="4"/>
      <c r="H9" s="319" t="str">
        <f t="shared" si="0"/>
        <v>USD2MFSR=</v>
      </c>
      <c r="I9" s="387">
        <v>42436</v>
      </c>
      <c r="J9" s="388">
        <v>0.52549999999999997</v>
      </c>
      <c r="K9" s="320" t="b">
        <f t="shared" si="1"/>
        <v>1</v>
      </c>
      <c r="L9" s="321" t="b">
        <f>IF($K9,_xll.qlIndexAddFixings($E9,$I9,$J9/100,TRUE,ISERROR($M9)),NA())</f>
        <v>1</v>
      </c>
      <c r="M9" s="319">
        <f>_xll.qlIndexFixing($E9,$I9,TRUE,$K9)</f>
        <v>5.2549999999999993E-3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USD3M#0006</v>
      </c>
      <c r="E10" s="314" t="str">
        <f>_xll.qlLibor(PROPER(Currency)&amp;FamilyName&amp;C10,Currency,C10,D10,Permanent,Trigger,ObjectOverwrite)</f>
        <v>UsdLibor3M#0006</v>
      </c>
      <c r="F10" s="314" t="str">
        <f>_xll.qlLastFixingQuote(PROPER(Currency)&amp;FamilyName&amp;C10&amp;$F$5,E10,Permanent,Trigger,ObjectOverwrite)</f>
        <v>UsdLibor3MLastFixing_Quote#0006</v>
      </c>
      <c r="G10" s="4"/>
      <c r="H10" s="319" t="str">
        <f t="shared" si="0"/>
        <v>USD3MFSR=</v>
      </c>
      <c r="I10" s="387">
        <v>42436</v>
      </c>
      <c r="J10" s="388">
        <v>0.6361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6.3610000000000003E-3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USD6M#0006</v>
      </c>
      <c r="E11" s="314" t="str">
        <f>_xll.qlLibor(PROPER(Currency)&amp;FamilyName&amp;C11,Currency,C11,D11,Permanent,Trigger,ObjectOverwrite)</f>
        <v>UsdLibor6M#0006</v>
      </c>
      <c r="F11" s="314" t="str">
        <f>_xll.qlLastFixingQuote(PROPER(Currency)&amp;FamilyName&amp;C11&amp;$F$5,E11,Permanent,Trigger,ObjectOverwrite)</f>
        <v>UsdLibor6MLastFixing_Quote#0006</v>
      </c>
      <c r="G11" s="4"/>
      <c r="H11" s="319" t="str">
        <f t="shared" si="0"/>
        <v>USD6MFSR=</v>
      </c>
      <c r="I11" s="387">
        <v>42436</v>
      </c>
      <c r="J11" s="388">
        <v>0.90065000000000006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9.0065000000000006E-3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USD1Y#0006</v>
      </c>
      <c r="E12" s="314" t="str">
        <f>_xll.qlLibor(PROPER(Currency)&amp;FamilyName&amp;C12,Currency,C12,D12,Permanent,Trigger,ObjectOverwrite)</f>
        <v>UsdLibor1Y#0006</v>
      </c>
      <c r="F12" s="314" t="str">
        <f>_xll.qlLastFixingQuote(PROPER(Currency)&amp;FamilyName&amp;C12&amp;$F$5,E12,Permanent,Trigger,ObjectOverwrite)</f>
        <v>UsdLibor1YLastFixing_Quote#0006</v>
      </c>
      <c r="G12" s="4"/>
      <c r="H12" s="322" t="str">
        <f t="shared" si="0"/>
        <v>USD1YFSR=</v>
      </c>
      <c r="I12" s="389">
        <v>42436</v>
      </c>
      <c r="J12" s="390">
        <v>1.21225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1.2122500000000001E-2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USDSTD#0006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START:42437 END:42437 INTERVAL:1D</v>
      </c>
      <c r="H16" s="354" t="str">
        <f>_xll.RHistory(I17,$F$18&amp;";"&amp;$F$19,$F$16,,"SORT:"&amp;$F$17&amp;" CH:Fd",J16)</f>
        <v>Updated at 11:31:45</v>
      </c>
      <c r="I16" s="351"/>
      <c r="J16" s="362" t="s">
        <v>266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0.4405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Updated at 11:31:45</v>
      </c>
      <c r="I19" s="351"/>
      <c r="J19" s="362" t="s">
        <v>266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0.63560000000000005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11:31:45</v>
      </c>
      <c r="I22" s="351"/>
      <c r="J22" s="362" t="s">
        <v>266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0.89490000000000003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11:31:45</v>
      </c>
      <c r="I25" s="351"/>
      <c r="J25" s="362" t="s">
        <v>266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1.20045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8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 t="str">
        <f>_xll.RData(L5:L7,M4,"RTFEED:IDN",ReutersRtMode,,M5)</f>
        <v>Updated at 10:28:26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USDOND_Quote#0006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1">
        <v>0.53</v>
      </c>
      <c r="N5" s="54" t="s">
        <v>196</v>
      </c>
      <c r="O5" s="35">
        <v>0.3</v>
      </c>
      <c r="P5" s="143"/>
      <c r="Q5" s="35">
        <f t="array" ref="Q5:Q13">QuoteLive</f>
        <v>0.53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USDTND_Quote#0006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2">
        <v>0.53</v>
      </c>
      <c r="N6" s="54" t="s">
        <v>196</v>
      </c>
      <c r="O6" s="36">
        <v>0.3</v>
      </c>
      <c r="P6" s="143"/>
      <c r="Q6" s="36">
        <v>0.53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USDSND_Quote#0006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3">
        <v>0.53</v>
      </c>
      <c r="N7" s="54" t="s">
        <v>196</v>
      </c>
      <c r="O7" s="37">
        <v>0.3</v>
      </c>
      <c r="P7" s="143"/>
      <c r="Q7" s="37">
        <v>0.53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USDSWD_Quote#0006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0.39910000000000001</v>
      </c>
      <c r="N8" s="54" t="s">
        <v>196</v>
      </c>
      <c r="O8" s="36">
        <v>0.15645000000000001</v>
      </c>
      <c r="P8" s="143"/>
      <c r="Q8" s="36">
        <v>0.39910000000000001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USD1MD_Quote#0006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0.4405</v>
      </c>
      <c r="N9" s="54" t="s">
        <v>196</v>
      </c>
      <c r="O9" s="36">
        <v>0.19409999999999999</v>
      </c>
      <c r="P9" s="143"/>
      <c r="Q9" s="36">
        <v>0.4405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USD2MD_Quote#0006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0.52549999999999997</v>
      </c>
      <c r="N10" s="54" t="s">
        <v>196</v>
      </c>
      <c r="O10" s="36">
        <v>0.24980000000000002</v>
      </c>
      <c r="P10" s="143"/>
      <c r="Q10" s="36">
        <v>0.52549999999999997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USD3MD_Quote#0006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0.6361</v>
      </c>
      <c r="N11" s="54" t="s">
        <v>196</v>
      </c>
      <c r="O11" s="36">
        <v>0.318</v>
      </c>
      <c r="P11" s="143"/>
      <c r="Q11" s="36">
        <v>0.6361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USD6MD_Quote#0006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0.90065000000000006</v>
      </c>
      <c r="N12" s="54" t="s">
        <v>196</v>
      </c>
      <c r="O12" s="36">
        <v>0.52500000000000002</v>
      </c>
      <c r="P12" s="143"/>
      <c r="Q12" s="36">
        <v>0.90065000000000006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USD1YD_Quote#0006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1.21225</v>
      </c>
      <c r="N13" s="54" t="s">
        <v>196</v>
      </c>
      <c r="O13" s="37">
        <v>0.83635000000000004</v>
      </c>
      <c r="P13" s="143"/>
      <c r="Q13" s="37">
        <v>1.21225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406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12:34:29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USD1x4F_Quote#0006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0.66300000000000003</v>
      </c>
      <c r="Q5" s="391">
        <v>0.70300000000000007</v>
      </c>
      <c r="R5" s="71">
        <f>IF(ISERROR(AVERAGE(P5,Q5)),#NUM!,AVERAGE(P5,Q5))</f>
        <v>0.68300000000000005</v>
      </c>
      <c r="S5" s="136">
        <f>Q5-P5</f>
        <v>4.0000000000000036E-2</v>
      </c>
      <c r="T5" s="138"/>
      <c r="U5" s="136">
        <v>0.33799999999999997</v>
      </c>
      <c r="V5" s="138"/>
      <c r="W5" s="136">
        <f t="array" ref="W5:W16">QuoteLive</f>
        <v>0.68300000000000005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USD2x5F_Quote#0006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0.69400000000000006</v>
      </c>
      <c r="Q6" s="392">
        <v>0.73399999999999999</v>
      </c>
      <c r="R6" s="65">
        <f t="shared" ref="R6:R16" si="5">IF(ISERROR(AVERAGE(P6,Q6)),#NUM!,AVERAGE(P6,Q6))</f>
        <v>0.71399999999999997</v>
      </c>
      <c r="S6" s="135">
        <f t="shared" ref="S6:S16" si="6">Q6-P6</f>
        <v>3.9999999999999925E-2</v>
      </c>
      <c r="T6" s="138"/>
      <c r="U6" s="135">
        <v>0.376</v>
      </c>
      <c r="V6" s="138"/>
      <c r="W6" s="135">
        <v>0.71399999999999997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USD3x6F_Quote#0006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0.73399999999999999</v>
      </c>
      <c r="Q7" s="392">
        <v>0.77400000000000002</v>
      </c>
      <c r="R7" s="65">
        <f t="shared" ref="R7:R15" si="7">IF(ISERROR(AVERAGE(P7,Q7)),#NUM!,AVERAGE(P7,Q7))</f>
        <v>0.754</v>
      </c>
      <c r="S7" s="135">
        <f t="shared" ref="S7:S15" si="8">Q7-P7</f>
        <v>4.0000000000000036E-2</v>
      </c>
      <c r="T7" s="138"/>
      <c r="U7" s="135">
        <v>0.41400000000000003</v>
      </c>
      <c r="V7" s="138"/>
      <c r="W7" s="135">
        <v>0.754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USD4x7F_Quote#0006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0.76400000000000001</v>
      </c>
      <c r="Q8" s="392">
        <v>0.80399999999999994</v>
      </c>
      <c r="R8" s="65">
        <f t="shared" si="7"/>
        <v>0.78400000000000003</v>
      </c>
      <c r="S8" s="135">
        <f t="shared" si="8"/>
        <v>3.9999999999999925E-2</v>
      </c>
      <c r="T8" s="138"/>
      <c r="U8" s="135">
        <v>0.45</v>
      </c>
      <c r="V8" s="138"/>
      <c r="W8" s="135">
        <v>0.78400000000000003</v>
      </c>
      <c r="X8" s="67">
        <f>_xll.qlSimpleQuoteSetValue(F8,W8/100,Trigger)</f>
        <v>1.0000000000001327E-5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USD5x8F_Quote#0006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0.78400000000000003</v>
      </c>
      <c r="Q9" s="392">
        <v>0.82400000000000007</v>
      </c>
      <c r="R9" s="65">
        <f t="shared" si="7"/>
        <v>0.80400000000000005</v>
      </c>
      <c r="S9" s="135">
        <f t="shared" si="8"/>
        <v>4.0000000000000036E-2</v>
      </c>
      <c r="T9" s="138"/>
      <c r="U9" s="135">
        <v>0.48299999999999998</v>
      </c>
      <c r="V9" s="138"/>
      <c r="W9" s="135">
        <v>0.80400000000000005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USD6x9F_Quote#0006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0.80399999999999994</v>
      </c>
      <c r="Q10" s="392">
        <v>0.84399999999999997</v>
      </c>
      <c r="R10" s="65">
        <f t="shared" si="7"/>
        <v>0.82399999999999995</v>
      </c>
      <c r="S10" s="135">
        <f t="shared" si="8"/>
        <v>4.0000000000000036E-2</v>
      </c>
      <c r="T10" s="138"/>
      <c r="U10" s="135">
        <v>0.52</v>
      </c>
      <c r="V10" s="138"/>
      <c r="W10" s="135">
        <v>0.82399999999999995</v>
      </c>
      <c r="X10" s="67">
        <f>_xll.qlSimpleQuoteSetValue(F10,W10/100,Trigger)</f>
        <v>9.9999999999995925E-6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USD7x10F_Quote#0006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0.82499999999999996</v>
      </c>
      <c r="Q11" s="392">
        <v>0.86499999999999999</v>
      </c>
      <c r="R11" s="65">
        <f t="shared" si="7"/>
        <v>0.84499999999999997</v>
      </c>
      <c r="S11" s="135">
        <f t="shared" si="8"/>
        <v>4.0000000000000036E-2</v>
      </c>
      <c r="T11" s="138"/>
      <c r="U11" s="135">
        <v>0.55899999999999994</v>
      </c>
      <c r="V11" s="138"/>
      <c r="W11" s="135">
        <v>0.84499999999999997</v>
      </c>
      <c r="X11" s="67">
        <f>_xll.qlSimpleQuoteSetValue(F11,W11/100,Trigger)</f>
        <v>9.9999999999978578E-6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USD8x11F_Quote#0006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0.84899999999999998</v>
      </c>
      <c r="Q12" s="392">
        <v>0.88900000000000001</v>
      </c>
      <c r="R12" s="65">
        <f t="shared" si="7"/>
        <v>0.86899999999999999</v>
      </c>
      <c r="S12" s="135">
        <f t="shared" si="8"/>
        <v>4.0000000000000036E-2</v>
      </c>
      <c r="T12" s="138"/>
      <c r="U12" s="135">
        <v>0.59800000000000009</v>
      </c>
      <c r="V12" s="138"/>
      <c r="W12" s="135">
        <v>0.86899999999999999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USD9x12F_Quote#0006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0.876</v>
      </c>
      <c r="Q13" s="392">
        <v>0.91600000000000004</v>
      </c>
      <c r="R13" s="65">
        <f t="shared" si="7"/>
        <v>0.89600000000000002</v>
      </c>
      <c r="S13" s="135">
        <f t="shared" si="8"/>
        <v>4.0000000000000036E-2</v>
      </c>
      <c r="T13" s="138"/>
      <c r="U13" s="135">
        <v>0.63900000000000001</v>
      </c>
      <c r="V13" s="138"/>
      <c r="W13" s="135">
        <v>0.89600000000000002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USD10x13F_Quote#0006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0.89800000000000002</v>
      </c>
      <c r="Q14" s="392">
        <v>0.93800000000000006</v>
      </c>
      <c r="R14" s="65">
        <f t="shared" si="7"/>
        <v>0.91800000000000004</v>
      </c>
      <c r="S14" s="135">
        <f t="shared" si="8"/>
        <v>4.0000000000000036E-2</v>
      </c>
      <c r="T14" s="138"/>
      <c r="U14" s="135">
        <v>0.68100000000000005</v>
      </c>
      <c r="V14" s="138"/>
      <c r="W14" s="135">
        <v>0.91800000000000004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USD11x14F_Quote#0006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0.91899999999999993</v>
      </c>
      <c r="Q15" s="392">
        <v>0.95899999999999996</v>
      </c>
      <c r="R15" s="65">
        <f t="shared" si="7"/>
        <v>0.93899999999999995</v>
      </c>
      <c r="S15" s="135">
        <f t="shared" si="8"/>
        <v>4.0000000000000036E-2</v>
      </c>
      <c r="T15" s="138"/>
      <c r="U15" s="135">
        <v>0.72499999999999998</v>
      </c>
      <c r="V15" s="138"/>
      <c r="W15" s="135">
        <v>0.93899999999999995</v>
      </c>
      <c r="X15" s="67">
        <f>_xll.qlSimpleQuoteSetValue(F15,W15/100,Trigger)</f>
        <v>-9.9999999999995925E-6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USD12x15F_Quote#0006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0.93800000000000006</v>
      </c>
      <c r="Q16" s="393">
        <v>0.97799999999999998</v>
      </c>
      <c r="R16" s="72">
        <f t="shared" si="5"/>
        <v>0.95799999999999996</v>
      </c>
      <c r="S16" s="137">
        <f t="shared" si="6"/>
        <v>3.9999999999999925E-2</v>
      </c>
      <c r="T16" s="138"/>
      <c r="U16" s="137">
        <v>0.77800000000000002</v>
      </c>
      <c r="V16" s="138"/>
      <c r="W16" s="137">
        <v>0.95799999999999996</v>
      </c>
      <c r="X16" s="69">
        <f>_xll.qlSimpleQuoteSetValue(F16,W16/100,Trigger)</f>
        <v>0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463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12:34:29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USD1x7F_Quote#0006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0.91700000000000004</v>
      </c>
      <c r="Q5" s="391">
        <v>0.95700000000000007</v>
      </c>
      <c r="R5" s="71">
        <f t="shared" ref="R5:R22" si="2">IF(ISERROR(AVERAGE(P5,Q5)),#NUM!,AVERAGE(P5,Q5))</f>
        <v>0.93700000000000006</v>
      </c>
      <c r="S5" s="136">
        <f t="shared" ref="S5:S22" si="3">Q5-P5</f>
        <v>4.0000000000000036E-2</v>
      </c>
      <c r="T5" s="138"/>
      <c r="U5" s="136">
        <v>0.54500000000000004</v>
      </c>
      <c r="V5" s="138"/>
      <c r="W5" s="136">
        <f t="array" ref="W5:W22">QuoteLive</f>
        <v>0.93700000000000006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USD2x8F_Quote#0006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0.93800000000000006</v>
      </c>
      <c r="Q6" s="392">
        <v>0.97799999999999998</v>
      </c>
      <c r="R6" s="65">
        <f t="shared" si="2"/>
        <v>0.95799999999999996</v>
      </c>
      <c r="S6" s="135">
        <f t="shared" si="3"/>
        <v>3.9999999999999925E-2</v>
      </c>
      <c r="T6" s="138"/>
      <c r="U6" s="135">
        <v>0.57400000000000007</v>
      </c>
      <c r="V6" s="138"/>
      <c r="W6" s="135">
        <v>0.95799999999999996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USD3x9F_Quote#0006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0.96199999999999997</v>
      </c>
      <c r="Q7" s="392">
        <v>1.002</v>
      </c>
      <c r="R7" s="65">
        <f t="shared" si="2"/>
        <v>0.98199999999999998</v>
      </c>
      <c r="S7" s="135">
        <f t="shared" si="3"/>
        <v>4.0000000000000036E-2</v>
      </c>
      <c r="T7" s="138"/>
      <c r="U7" s="135">
        <v>0.60399999999999998</v>
      </c>
      <c r="V7" s="138"/>
      <c r="W7" s="135">
        <v>0.98199999999999998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USD4x10F_Quote#0006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0.98399999999999999</v>
      </c>
      <c r="Q8" s="392">
        <v>1.024</v>
      </c>
      <c r="R8" s="65">
        <f t="shared" si="2"/>
        <v>1.004</v>
      </c>
      <c r="S8" s="135">
        <f t="shared" si="3"/>
        <v>4.0000000000000036E-2</v>
      </c>
      <c r="T8" s="138"/>
      <c r="U8" s="135">
        <v>0.63400000000000001</v>
      </c>
      <c r="V8" s="138"/>
      <c r="W8" s="135">
        <v>1.004</v>
      </c>
      <c r="X8" s="67">
        <f>_xll.qlSimpleQuoteSetValue(F8,W8/100,Trigger)</f>
        <v>1.0000000000001327E-5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USD5x11F_Quote#0006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1.0029999999999999</v>
      </c>
      <c r="Q9" s="392">
        <v>1.0429999999999999</v>
      </c>
      <c r="R9" s="65">
        <f t="shared" si="2"/>
        <v>1.0229999999999999</v>
      </c>
      <c r="S9" s="135">
        <f t="shared" si="3"/>
        <v>4.0000000000000036E-2</v>
      </c>
      <c r="T9" s="138"/>
      <c r="U9" s="135">
        <v>0.66399999999999992</v>
      </c>
      <c r="V9" s="138"/>
      <c r="W9" s="135">
        <v>1.0229999999999999</v>
      </c>
      <c r="X9" s="67">
        <f>_xll.qlSimpleQuoteSetValue(F9,W9/100,Trigger)</f>
        <v>9.9999999999995925E-6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USD6x12F_Quote#0006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1.0209999999999999</v>
      </c>
      <c r="Q10" s="392">
        <v>1.0609999999999999</v>
      </c>
      <c r="R10" s="65">
        <f t="shared" si="2"/>
        <v>1.0409999999999999</v>
      </c>
      <c r="S10" s="135">
        <f t="shared" si="3"/>
        <v>4.0000000000000036E-2</v>
      </c>
      <c r="T10" s="138"/>
      <c r="U10" s="135">
        <v>0.69599999999999995</v>
      </c>
      <c r="V10" s="138"/>
      <c r="W10" s="135">
        <v>1.0409999999999999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USD7x13F_Quote#0006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1.04</v>
      </c>
      <c r="Q11" s="392">
        <v>1.08</v>
      </c>
      <c r="R11" s="65">
        <f t="shared" si="2"/>
        <v>1.06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1.06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USD8x14F_Quote#0006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1.06</v>
      </c>
      <c r="Q12" s="392">
        <v>1.1000000000000001</v>
      </c>
      <c r="R12" s="65">
        <f t="shared" si="2"/>
        <v>1.08</v>
      </c>
      <c r="S12" s="135">
        <f t="shared" si="3"/>
        <v>4.0000000000000036E-2</v>
      </c>
      <c r="T12" s="138"/>
      <c r="U12" s="135">
        <v>0.77400000000000002</v>
      </c>
      <c r="V12" s="138"/>
      <c r="W12" s="135">
        <v>1.08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USD9x15F_Quote#0006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1.081</v>
      </c>
      <c r="Q13" s="392">
        <v>1.121</v>
      </c>
      <c r="R13" s="65">
        <f t="shared" si="2"/>
        <v>1.101</v>
      </c>
      <c r="S13" s="135">
        <f t="shared" si="3"/>
        <v>4.0000000000000036E-2</v>
      </c>
      <c r="T13" s="138"/>
      <c r="U13" s="135">
        <v>0.81800000000000006</v>
      </c>
      <c r="V13" s="138"/>
      <c r="W13" s="135">
        <v>1.101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USD10x16F_Quote#0006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1.099</v>
      </c>
      <c r="Q14" s="392">
        <v>1.139</v>
      </c>
      <c r="R14" s="65">
        <f t="shared" si="2"/>
        <v>1.119</v>
      </c>
      <c r="S14" s="135">
        <f t="shared" si="3"/>
        <v>4.0000000000000036E-2</v>
      </c>
      <c r="T14" s="138"/>
      <c r="U14" s="135">
        <v>0.86099999999999999</v>
      </c>
      <c r="V14" s="138"/>
      <c r="W14" s="135">
        <v>1.119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USD11x17F_Quote#0006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USD12x18F_Quote#0006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1.133</v>
      </c>
      <c r="Q16" s="392">
        <v>1.173</v>
      </c>
      <c r="R16" s="65">
        <f t="shared" si="2"/>
        <v>1.153</v>
      </c>
      <c r="S16" s="135">
        <f t="shared" si="3"/>
        <v>4.0000000000000036E-2</v>
      </c>
      <c r="T16" s="138"/>
      <c r="U16" s="135">
        <v>0.95399999999999996</v>
      </c>
      <c r="V16" s="138"/>
      <c r="W16" s="135">
        <v>1.153</v>
      </c>
      <c r="X16" s="67">
        <f>_xll.qlSimpleQuoteSetValue(F16,W16/100,Trigger)</f>
        <v>0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USD13x19F_Quote#0006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1.151</v>
      </c>
      <c r="Q17" s="392">
        <v>1.1910000000000001</v>
      </c>
      <c r="R17" s="65">
        <f t="shared" si="2"/>
        <v>1.171</v>
      </c>
      <c r="S17" s="135">
        <f t="shared" si="3"/>
        <v>4.0000000000000036E-2</v>
      </c>
      <c r="T17" s="138"/>
      <c r="U17" s="135">
        <v>0.99499999999999988</v>
      </c>
      <c r="V17" s="138"/>
      <c r="W17" s="135">
        <v>1.171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USD14x20F_Quote#0006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USD15x21F_Quote#0006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USD16x22F_Quote#0006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USD17x23F_Quote#0006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USD18x24F_Quote#0006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1.2490000000000001</v>
      </c>
      <c r="Q22" s="393">
        <v>1.2890000000000001</v>
      </c>
      <c r="R22" s="72">
        <f t="shared" si="2"/>
        <v>1.2690000000000001</v>
      </c>
      <c r="S22" s="137">
        <f t="shared" si="3"/>
        <v>4.0000000000000036E-2</v>
      </c>
      <c r="T22" s="138"/>
      <c r="U22" s="137">
        <v>1.202</v>
      </c>
      <c r="V22" s="138"/>
      <c r="W22" s="137">
        <v>1.2690000000000001</v>
      </c>
      <c r="X22" s="69">
        <f>_xll.qlSimpleQuoteSetValue(F22,W22/100,Trigger)</f>
        <v>0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505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12:34:02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USD1x13F_Quote#0006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1.1850000000000001</v>
      </c>
      <c r="Q5" s="392">
        <v>1.2250000000000001</v>
      </c>
      <c r="R5" s="71">
        <f t="shared" ref="R5:R28" si="2">IF(ISERROR(AVERAGE(P5,Q5)),#NUM!,AVERAGE(P5,Q5))</f>
        <v>1.2050000000000001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1.2050000000000001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USD2x14F_Quote#0006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1.175</v>
      </c>
      <c r="Q6" s="392">
        <v>1.2150000000000001</v>
      </c>
      <c r="R6" s="65">
        <f t="shared" si="2"/>
        <v>1.1950000000000001</v>
      </c>
      <c r="S6" s="135">
        <f t="shared" si="3"/>
        <v>4.0000000000000036E-2</v>
      </c>
      <c r="T6" s="138"/>
      <c r="U6" s="135">
        <v>0.78700000000000003</v>
      </c>
      <c r="V6" s="138"/>
      <c r="W6" s="135">
        <v>1.1950000000000001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USD3x15F_Quote#0006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1.165</v>
      </c>
      <c r="Q7" s="392">
        <v>1.2050000000000001</v>
      </c>
      <c r="R7" s="65">
        <f t="shared" si="2"/>
        <v>1.1850000000000001</v>
      </c>
      <c r="S7" s="135">
        <f t="shared" si="3"/>
        <v>4.0000000000000036E-2</v>
      </c>
      <c r="T7" s="138"/>
      <c r="U7" s="135">
        <v>0.7649999999999999</v>
      </c>
      <c r="V7" s="138"/>
      <c r="W7" s="135">
        <v>1.1850000000000001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USD4x16F_Quote#0006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1.1819999999999999</v>
      </c>
      <c r="Q8" s="392">
        <v>1.222</v>
      </c>
      <c r="R8" s="65">
        <f t="shared" si="2"/>
        <v>1.202</v>
      </c>
      <c r="S8" s="135">
        <f t="shared" si="3"/>
        <v>4.0000000000000036E-2</v>
      </c>
      <c r="T8" s="138"/>
      <c r="U8" s="135">
        <v>0.80899999999999994</v>
      </c>
      <c r="V8" s="138"/>
      <c r="W8" s="135">
        <v>1.202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USD5x17F_Quote#0006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1.198</v>
      </c>
      <c r="Q9" s="392">
        <v>1.238</v>
      </c>
      <c r="R9" s="65">
        <f t="shared" si="2"/>
        <v>1.218</v>
      </c>
      <c r="S9" s="135">
        <f t="shared" si="3"/>
        <v>4.0000000000000036E-2</v>
      </c>
      <c r="T9" s="138"/>
      <c r="U9" s="135">
        <v>0.85100000000000009</v>
      </c>
      <c r="V9" s="138"/>
      <c r="W9" s="135">
        <v>1.218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USD6x18F_Quote#0006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1.214</v>
      </c>
      <c r="Q10" s="392">
        <v>1.254</v>
      </c>
      <c r="R10" s="65">
        <f t="shared" si="2"/>
        <v>1.234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1.234</v>
      </c>
      <c r="X10" s="67">
        <f>_xll.qlSimpleQuoteSetValue(F10,W10/100,Trigger)</f>
        <v>0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USD7x19F_Quote#0006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USD8x20F_Quote#0006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USD9x21F_Quote#0006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1.2749999999999999</v>
      </c>
      <c r="Q13" s="392">
        <v>1.3149999999999999</v>
      </c>
      <c r="R13" s="65">
        <f t="shared" si="2"/>
        <v>1.2949999999999999</v>
      </c>
      <c r="S13" s="135">
        <f t="shared" si="3"/>
        <v>4.0000000000000036E-2</v>
      </c>
      <c r="T13" s="138"/>
      <c r="U13" s="135">
        <v>1.028</v>
      </c>
      <c r="V13" s="138"/>
      <c r="W13" s="135">
        <v>1.2949999999999999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USD10x22F_Quote#0006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USD11x23F_Quote#0006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USD12x24F_Quote#0006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1.335</v>
      </c>
      <c r="Q16" s="392">
        <v>1.375</v>
      </c>
      <c r="R16" s="65">
        <f t="shared" si="2"/>
        <v>1.355</v>
      </c>
      <c r="S16" s="135">
        <f t="shared" si="3"/>
        <v>4.0000000000000036E-2</v>
      </c>
      <c r="T16" s="138"/>
      <c r="U16" s="135">
        <v>1.163</v>
      </c>
      <c r="V16" s="138"/>
      <c r="W16" s="135">
        <v>1.355</v>
      </c>
      <c r="X16" s="67">
        <f>_xll.qlSimpleQuoteSetValue(F16,W16/100,Trigger)</f>
        <v>0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USD13x25F_Quote#0006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USD14x26F_Quote#0006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USD15x27F_Quote#0006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1.395</v>
      </c>
      <c r="Q19" s="392">
        <v>1.4350000000000001</v>
      </c>
      <c r="R19" s="65">
        <f t="shared" si="2"/>
        <v>1.415</v>
      </c>
      <c r="S19" s="135">
        <f t="shared" si="3"/>
        <v>4.0000000000000036E-2</v>
      </c>
      <c r="T19" s="138"/>
      <c r="U19" s="135">
        <v>1.2890000000000001</v>
      </c>
      <c r="V19" s="138"/>
      <c r="W19" s="135">
        <v>1.415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USD16x28F_Quote#0006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USD17x29F_Quote#0006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USD18x30F_Quote#0006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1.452</v>
      </c>
      <c r="Q22" s="392">
        <v>1.492</v>
      </c>
      <c r="R22" s="65">
        <f t="shared" si="2"/>
        <v>1.472</v>
      </c>
      <c r="S22" s="135">
        <f t="shared" si="3"/>
        <v>4.0000000000000036E-2</v>
      </c>
      <c r="T22" s="138"/>
      <c r="U22" s="135">
        <v>1.4100000000000001</v>
      </c>
      <c r="V22" s="138"/>
      <c r="W22" s="135">
        <v>1.472</v>
      </c>
      <c r="X22" s="67">
        <f>_xll.qlSimpleQuoteSetValue(F22,W22/100,Trigger)</f>
        <v>-9.9999999999978578E-6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USD19x31F_Quote#0006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USD20x32F_Quote#0006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USD21x33F_Quote#0006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1.5049999999999999</v>
      </c>
      <c r="Q25" s="392">
        <v>1.5449999999999999</v>
      </c>
      <c r="R25" s="65">
        <f t="shared" si="2"/>
        <v>1.5249999999999999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1.5249999999999999</v>
      </c>
      <c r="X25" s="67">
        <f>_xll.qlSimpleQuoteSetValue(F25,W25/100,Trigger)</f>
        <v>-1.0000000000001327E-5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USD22x34F_Quote#0006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USD23x35F_Quote#0006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USD24x36F_Quote#0006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1.556</v>
      </c>
      <c r="Q28" s="393">
        <v>1.5960000000000001</v>
      </c>
      <c r="R28" s="72">
        <f t="shared" si="2"/>
        <v>1.5760000000000001</v>
      </c>
      <c r="S28" s="137">
        <f t="shared" si="3"/>
        <v>4.0000000000000036E-2</v>
      </c>
      <c r="T28" s="138"/>
      <c r="U28" s="137">
        <v>1.681</v>
      </c>
      <c r="V28" s="138"/>
      <c r="W28" s="137">
        <v>1.5760000000000001</v>
      </c>
      <c r="X28" s="69">
        <f>_xll.qlSimpleQuoteSetValue(F28,W28/100,Trigger)</f>
        <v>-9.9999999999995925E-6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1120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12:34:28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USDOISSW_Quote#0006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1">
        <v>0.34599999999999997</v>
      </c>
      <c r="Q5" s="391">
        <v>0.39600000000000002</v>
      </c>
      <c r="R5" s="35">
        <f>IF(ISERROR(AVERAGE(P5,Q5)),#NUM!,AVERAGE(P5,Q5))</f>
        <v>0.371</v>
      </c>
      <c r="S5" s="36">
        <f>Q5-P5</f>
        <v>5.0000000000000044E-2</v>
      </c>
      <c r="T5" s="140"/>
      <c r="U5" s="141">
        <v>0.13100000000000001</v>
      </c>
      <c r="V5" s="140"/>
      <c r="W5" s="35">
        <f t="array" ref="W5:W58">QuoteLive</f>
        <v>0.371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USDOIS2W_Quote#0006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0.35099999999999998</v>
      </c>
      <c r="Q6" s="392">
        <v>0.40099999999999997</v>
      </c>
      <c r="R6" s="36">
        <f t="shared" ref="R6:R58" si="3">IF(ISERROR(AVERAGE(P6,Q6)),#NUM!,AVERAGE(P6,Q6))</f>
        <v>0.376</v>
      </c>
      <c r="S6" s="36">
        <f t="shared" ref="S6:S58" si="4">Q6-P6</f>
        <v>4.9999999999999989E-2</v>
      </c>
      <c r="T6" s="140"/>
      <c r="U6" s="142">
        <v>0.13100000000000001</v>
      </c>
      <c r="V6" s="140"/>
      <c r="W6" s="36">
        <v>0.376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USDOIS3W_Quote#0006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2">
        <v>0.35199999999999998</v>
      </c>
      <c r="Q7" s="392">
        <v>0.40199999999999997</v>
      </c>
      <c r="R7" s="36">
        <f t="shared" si="3"/>
        <v>0.377</v>
      </c>
      <c r="S7" s="36">
        <f t="shared" si="4"/>
        <v>4.9999999999999989E-2</v>
      </c>
      <c r="T7" s="140"/>
      <c r="U7" s="142">
        <v>0.13200000000000001</v>
      </c>
      <c r="V7" s="140"/>
      <c r="W7" s="36">
        <v>0.377</v>
      </c>
      <c r="X7" s="133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USDOIS1M_Quote#0006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2">
        <v>0.35300000000000004</v>
      </c>
      <c r="Q8" s="392">
        <v>0.40300000000000002</v>
      </c>
      <c r="R8" s="36">
        <f t="shared" si="3"/>
        <v>0.378</v>
      </c>
      <c r="S8" s="36">
        <f t="shared" si="4"/>
        <v>4.9999999999999989E-2</v>
      </c>
      <c r="T8" s="140"/>
      <c r="U8" s="142">
        <v>0.13600000000000001</v>
      </c>
      <c r="V8" s="140"/>
      <c r="W8" s="36">
        <v>0.378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USDOIS2M_Quote#0006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2">
        <v>0.36499999999999999</v>
      </c>
      <c r="Q9" s="392">
        <v>0.41500000000000004</v>
      </c>
      <c r="R9" s="36">
        <f t="shared" si="3"/>
        <v>0.39</v>
      </c>
      <c r="S9" s="36">
        <f t="shared" si="4"/>
        <v>5.0000000000000044E-2</v>
      </c>
      <c r="T9" s="140"/>
      <c r="U9" s="142">
        <v>0.14100000000000001</v>
      </c>
      <c r="V9" s="140"/>
      <c r="W9" s="36">
        <v>0.39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USDOIS3M_Quote#0006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2">
        <v>0.378</v>
      </c>
      <c r="Q10" s="392">
        <v>0.42800000000000005</v>
      </c>
      <c r="R10" s="36">
        <f t="shared" si="3"/>
        <v>0.40300000000000002</v>
      </c>
      <c r="S10" s="36">
        <f t="shared" si="4"/>
        <v>5.0000000000000044E-2</v>
      </c>
      <c r="T10" s="140"/>
      <c r="U10" s="142">
        <v>0.15999999999999998</v>
      </c>
      <c r="V10" s="140"/>
      <c r="W10" s="36">
        <v>0.40300000000000002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USDOIS4M_Quote#0006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2">
        <v>0.41</v>
      </c>
      <c r="Q11" s="392">
        <v>0.44000000000000006</v>
      </c>
      <c r="R11" s="36">
        <f t="shared" si="3"/>
        <v>0.42500000000000004</v>
      </c>
      <c r="S11" s="36">
        <f t="shared" si="4"/>
        <v>3.0000000000000082E-2</v>
      </c>
      <c r="T11" s="140"/>
      <c r="U11" s="142">
        <v>0.17699999999999999</v>
      </c>
      <c r="V11" s="140"/>
      <c r="W11" s="36">
        <v>0.42500000000000004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USDOIS5M_Quote#0006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2">
        <v>0.42499999999999999</v>
      </c>
      <c r="Q12" s="392">
        <v>0.45499999999999996</v>
      </c>
      <c r="R12" s="36">
        <f t="shared" si="3"/>
        <v>0.43999999999999995</v>
      </c>
      <c r="S12" s="36">
        <f t="shared" si="4"/>
        <v>2.9999999999999971E-2</v>
      </c>
      <c r="T12" s="140"/>
      <c r="U12" s="142">
        <v>0.192</v>
      </c>
      <c r="V12" s="140"/>
      <c r="W12" s="36">
        <v>0.43999999999999995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USDOIS6M_Quote#0006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2">
        <v>0.437</v>
      </c>
      <c r="Q13" s="392">
        <v>0.46699999999999997</v>
      </c>
      <c r="R13" s="36">
        <f t="shared" si="3"/>
        <v>0.45199999999999996</v>
      </c>
      <c r="S13" s="36">
        <f t="shared" si="4"/>
        <v>2.9999999999999971E-2</v>
      </c>
      <c r="T13" s="140"/>
      <c r="U13" s="142">
        <v>0.20900000000000002</v>
      </c>
      <c r="V13" s="140"/>
      <c r="W13" s="36">
        <v>0.45199999999999996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USDOIS7M_Quote#0006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2">
        <v>0.44900000000000001</v>
      </c>
      <c r="Q14" s="392">
        <v>0.47899999999999998</v>
      </c>
      <c r="R14" s="36">
        <f t="shared" si="3"/>
        <v>0.46399999999999997</v>
      </c>
      <c r="S14" s="36">
        <f t="shared" si="4"/>
        <v>2.9999999999999971E-2</v>
      </c>
      <c r="T14" s="140"/>
      <c r="U14" s="142">
        <v>0.22500000000000001</v>
      </c>
      <c r="V14" s="140"/>
      <c r="W14" s="36">
        <v>0.46399999999999997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USDOIS8M_Quote#0006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2">
        <v>0.46100000000000002</v>
      </c>
      <c r="Q15" s="392">
        <v>0.49099999999999999</v>
      </c>
      <c r="R15" s="36">
        <f t="shared" si="3"/>
        <v>0.47599999999999998</v>
      </c>
      <c r="S15" s="36">
        <f t="shared" si="4"/>
        <v>2.9999999999999971E-2</v>
      </c>
      <c r="T15" s="140"/>
      <c r="U15" s="142">
        <v>0.24</v>
      </c>
      <c r="V15" s="140"/>
      <c r="W15" s="36">
        <v>0.47599999999999998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USDOIS9M_Quote#0006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2">
        <v>0.47300000000000003</v>
      </c>
      <c r="Q16" s="392">
        <v>0.503</v>
      </c>
      <c r="R16" s="36">
        <f t="shared" si="3"/>
        <v>0.48799999999999999</v>
      </c>
      <c r="S16" s="36">
        <f t="shared" si="4"/>
        <v>2.9999999999999971E-2</v>
      </c>
      <c r="T16" s="140"/>
      <c r="U16" s="142">
        <v>0.25600000000000001</v>
      </c>
      <c r="V16" s="140"/>
      <c r="W16" s="36">
        <v>0.48799999999999999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USDOIS10M_Quote#0006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2">
        <v>0.48899999999999999</v>
      </c>
      <c r="Q17" s="392">
        <v>0.51900000000000002</v>
      </c>
      <c r="R17" s="36">
        <f t="shared" si="3"/>
        <v>0.504</v>
      </c>
      <c r="S17" s="36">
        <f t="shared" si="4"/>
        <v>3.0000000000000027E-2</v>
      </c>
      <c r="T17" s="140"/>
      <c r="U17" s="142">
        <v>0.27300000000000002</v>
      </c>
      <c r="V17" s="140"/>
      <c r="W17" s="36">
        <v>0.504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USDOIS11M_Quote#0006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2">
        <v>0.501</v>
      </c>
      <c r="Q18" s="392">
        <v>0.53099999999999992</v>
      </c>
      <c r="R18" s="36">
        <f t="shared" si="3"/>
        <v>0.51600000000000001</v>
      </c>
      <c r="S18" s="36">
        <f t="shared" si="4"/>
        <v>2.9999999999999916E-2</v>
      </c>
      <c r="T18" s="140"/>
      <c r="U18" s="142">
        <v>0.28900000000000003</v>
      </c>
      <c r="V18" s="140"/>
      <c r="W18" s="36">
        <v>0.51600000000000001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USDOIS1Y_Quote#0006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2">
        <v>0.51200000000000001</v>
      </c>
      <c r="Q19" s="392">
        <v>0.54200000000000004</v>
      </c>
      <c r="R19" s="36">
        <f t="shared" si="3"/>
        <v>0.52700000000000002</v>
      </c>
      <c r="S19" s="36">
        <f t="shared" si="4"/>
        <v>3.0000000000000027E-2</v>
      </c>
      <c r="T19" s="140"/>
      <c r="U19" s="142">
        <v>0.309</v>
      </c>
      <c r="V19" s="140"/>
      <c r="W19" s="36">
        <v>0.52700000000000002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USDOIS13M_Quote#0006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2">
        <v>0.52300000000000002</v>
      </c>
      <c r="Q20" s="392">
        <v>0.55300000000000005</v>
      </c>
      <c r="R20" s="36">
        <f t="shared" si="3"/>
        <v>0.53800000000000003</v>
      </c>
      <c r="S20" s="36">
        <f t="shared" si="4"/>
        <v>3.0000000000000027E-2</v>
      </c>
      <c r="T20" s="140"/>
      <c r="U20" s="142">
        <v>0.32499999999999996</v>
      </c>
      <c r="V20" s="140"/>
      <c r="W20" s="36">
        <v>0.53800000000000003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USDOIS14M_Quote#0006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2">
        <v>0.53300000000000003</v>
      </c>
      <c r="Q21" s="392">
        <v>0.56299999999999994</v>
      </c>
      <c r="R21" s="36">
        <f t="shared" si="3"/>
        <v>0.54800000000000004</v>
      </c>
      <c r="S21" s="36">
        <f t="shared" si="4"/>
        <v>2.9999999999999916E-2</v>
      </c>
      <c r="T21" s="140"/>
      <c r="U21" s="142">
        <v>0.34099999999999997</v>
      </c>
      <c r="V21" s="140"/>
      <c r="W21" s="36">
        <v>0.54800000000000004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USDOIS15M_Quote#0006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2">
        <v>0.54400000000000004</v>
      </c>
      <c r="Q22" s="392">
        <v>0.57400000000000007</v>
      </c>
      <c r="R22" s="36">
        <f t="shared" si="3"/>
        <v>0.55900000000000005</v>
      </c>
      <c r="S22" s="36">
        <f t="shared" si="4"/>
        <v>3.0000000000000027E-2</v>
      </c>
      <c r="T22" s="140"/>
      <c r="U22" s="142">
        <v>0.35899999999999999</v>
      </c>
      <c r="V22" s="140"/>
      <c r="W22" s="36">
        <v>0.55900000000000005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USDOIS16M_Quote#0006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2">
        <v>0.55300000000000005</v>
      </c>
      <c r="Q23" s="392">
        <v>0.58299999999999996</v>
      </c>
      <c r="R23" s="36">
        <f t="shared" si="3"/>
        <v>0.56800000000000006</v>
      </c>
      <c r="S23" s="36">
        <f t="shared" si="4"/>
        <v>2.9999999999999916E-2</v>
      </c>
      <c r="T23" s="140"/>
      <c r="U23" s="142">
        <v>0.378</v>
      </c>
      <c r="V23" s="140"/>
      <c r="W23" s="36">
        <v>0.56800000000000006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USDOIS17M_Quote#0006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2">
        <v>0.56299999999999994</v>
      </c>
      <c r="Q24" s="392">
        <v>0.59299999999999997</v>
      </c>
      <c r="R24" s="36">
        <f t="shared" si="3"/>
        <v>0.57799999999999996</v>
      </c>
      <c r="S24" s="36">
        <f t="shared" si="4"/>
        <v>3.0000000000000027E-2</v>
      </c>
      <c r="T24" s="140"/>
      <c r="U24" s="142">
        <v>0.39600000000000002</v>
      </c>
      <c r="V24" s="140"/>
      <c r="W24" s="36">
        <v>0.57799999999999996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USDOIS18M_Quote#0006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2">
        <v>0.57400000000000007</v>
      </c>
      <c r="Q25" s="392">
        <v>0.60399999999999998</v>
      </c>
      <c r="R25" s="36">
        <f t="shared" si="3"/>
        <v>0.58899999999999997</v>
      </c>
      <c r="S25" s="36">
        <f t="shared" si="4"/>
        <v>2.9999999999999916E-2</v>
      </c>
      <c r="T25" s="140"/>
      <c r="U25" s="142">
        <v>0.41700000000000004</v>
      </c>
      <c r="V25" s="140"/>
      <c r="W25" s="36">
        <v>0.58899999999999997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USDOIS19M_Quote#0006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2">
        <v>0.58299999999999996</v>
      </c>
      <c r="Q26" s="392">
        <v>0.61299999999999999</v>
      </c>
      <c r="R26" s="36">
        <f t="shared" si="3"/>
        <v>0.59799999999999998</v>
      </c>
      <c r="S26" s="36">
        <f t="shared" si="4"/>
        <v>3.0000000000000027E-2</v>
      </c>
      <c r="T26" s="140"/>
      <c r="U26" s="142">
        <v>0.43500000000000005</v>
      </c>
      <c r="V26" s="140"/>
      <c r="W26" s="36">
        <v>0.59799999999999998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USDOIS20M_Quote#0006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2">
        <v>0.59299999999999997</v>
      </c>
      <c r="Q27" s="392">
        <v>0.623</v>
      </c>
      <c r="R27" s="36">
        <f t="shared" si="3"/>
        <v>0.60799999999999998</v>
      </c>
      <c r="S27" s="36">
        <f t="shared" si="4"/>
        <v>3.0000000000000027E-2</v>
      </c>
      <c r="T27" s="140"/>
      <c r="U27" s="142">
        <v>0.45500000000000007</v>
      </c>
      <c r="V27" s="140"/>
      <c r="W27" s="36">
        <v>0.60799999999999998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USDOIS21M_Quote#0006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2">
        <v>0.60299999999999998</v>
      </c>
      <c r="Q28" s="392">
        <v>0.63300000000000001</v>
      </c>
      <c r="R28" s="36">
        <f t="shared" si="3"/>
        <v>0.61799999999999999</v>
      </c>
      <c r="S28" s="36">
        <f t="shared" si="4"/>
        <v>3.0000000000000027E-2</v>
      </c>
      <c r="T28" s="140"/>
      <c r="U28" s="142">
        <v>0.47599999999999998</v>
      </c>
      <c r="V28" s="140"/>
      <c r="W28" s="36">
        <v>0.61799999999999999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USDOIS22M_Quote#0006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2">
        <v>0.61399999999999999</v>
      </c>
      <c r="Q29" s="392">
        <v>0.64400000000000002</v>
      </c>
      <c r="R29" s="36">
        <f t="shared" si="3"/>
        <v>0.629</v>
      </c>
      <c r="S29" s="36">
        <f t="shared" si="4"/>
        <v>3.0000000000000027E-2</v>
      </c>
      <c r="T29" s="140"/>
      <c r="U29" s="142">
        <v>0.49399999999999999</v>
      </c>
      <c r="V29" s="140"/>
      <c r="W29" s="36">
        <v>0.629</v>
      </c>
      <c r="X29" s="133">
        <f>_xll.qlSimpleQuoteSetValue(F29,W29/100,Trigger)</f>
        <v>1.000000000000046E-5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USDOIS23M_Quote#0006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2">
        <v>0.625</v>
      </c>
      <c r="Q30" s="392">
        <v>0.65500000000000003</v>
      </c>
      <c r="R30" s="36">
        <f t="shared" si="3"/>
        <v>0.64</v>
      </c>
      <c r="S30" s="36">
        <f t="shared" si="4"/>
        <v>3.0000000000000027E-2</v>
      </c>
      <c r="T30" s="140"/>
      <c r="U30" s="142">
        <v>0.51400000000000001</v>
      </c>
      <c r="V30" s="140"/>
      <c r="W30" s="36">
        <v>0.64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USDOIS2Y_Quote#0006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2">
        <v>0.63400000000000001</v>
      </c>
      <c r="Q31" s="392">
        <v>0.66399999999999992</v>
      </c>
      <c r="R31" s="36">
        <f t="shared" si="3"/>
        <v>0.64900000000000002</v>
      </c>
      <c r="S31" s="36">
        <f t="shared" si="4"/>
        <v>2.9999999999999916E-2</v>
      </c>
      <c r="T31" s="140"/>
      <c r="U31" s="142">
        <v>0.53400000000000003</v>
      </c>
      <c r="V31" s="140"/>
      <c r="W31" s="36">
        <v>0.64900000000000002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USDOIS27M_Quote#0006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2">
        <v>0.65199999999999991</v>
      </c>
      <c r="Q32" s="392">
        <v>0.70199999999999996</v>
      </c>
      <c r="R32" s="36">
        <f t="shared" si="3"/>
        <v>0.67699999999999994</v>
      </c>
      <c r="S32" s="36">
        <f t="shared" si="4"/>
        <v>5.0000000000000044E-2</v>
      </c>
      <c r="T32" s="140"/>
      <c r="U32" s="142">
        <v>0.59000000000000008</v>
      </c>
      <c r="V32" s="140"/>
      <c r="W32" s="36">
        <v>0.67699999999999994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USDOIS30M_Quote#0006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2">
        <v>0.68099999999999994</v>
      </c>
      <c r="Q33" s="392">
        <v>0.73099999999999998</v>
      </c>
      <c r="R33" s="36">
        <f t="shared" si="3"/>
        <v>0.70599999999999996</v>
      </c>
      <c r="S33" s="36">
        <f t="shared" si="4"/>
        <v>5.0000000000000044E-2</v>
      </c>
      <c r="T33" s="140"/>
      <c r="U33" s="142">
        <v>0.64600000000000002</v>
      </c>
      <c r="V33" s="140"/>
      <c r="W33" s="36">
        <v>0.70599999999999996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USDOIS33M_Quote#0006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2">
        <v>0.70899999999999996</v>
      </c>
      <c r="Q34" s="392">
        <v>0.75900000000000001</v>
      </c>
      <c r="R34" s="36">
        <f t="shared" si="3"/>
        <v>0.73399999999999999</v>
      </c>
      <c r="S34" s="36">
        <f t="shared" si="4"/>
        <v>5.0000000000000044E-2</v>
      </c>
      <c r="T34" s="140"/>
      <c r="U34" s="142">
        <v>0.70199999999999996</v>
      </c>
      <c r="V34" s="140"/>
      <c r="W34" s="36">
        <v>0.73399999999999999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USDOIS3Y_Quote#0006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2">
        <v>0.73699999999999999</v>
      </c>
      <c r="Q35" s="392">
        <v>0.78700000000000003</v>
      </c>
      <c r="R35" s="36">
        <f t="shared" si="3"/>
        <v>0.76200000000000001</v>
      </c>
      <c r="S35" s="36">
        <f t="shared" si="4"/>
        <v>5.0000000000000044E-2</v>
      </c>
      <c r="T35" s="140"/>
      <c r="U35" s="142">
        <v>0.75600000000000001</v>
      </c>
      <c r="V35" s="140"/>
      <c r="W35" s="36">
        <v>0.76200000000000001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USDOIS39M_Quote#0006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2">
        <v>0.76400000000000001</v>
      </c>
      <c r="Q36" s="392">
        <v>0.81400000000000006</v>
      </c>
      <c r="R36" s="36">
        <f t="shared" si="3"/>
        <v>0.78900000000000003</v>
      </c>
      <c r="S36" s="36">
        <f t="shared" si="4"/>
        <v>5.0000000000000044E-2</v>
      </c>
      <c r="T36" s="140"/>
      <c r="U36" s="142">
        <v>0.80899999999999994</v>
      </c>
      <c r="V36" s="140"/>
      <c r="W36" s="36">
        <v>0.78900000000000003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USDOIS42M_Quote#0006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2">
        <v>0.79500000000000004</v>
      </c>
      <c r="Q37" s="392">
        <v>0.84499999999999997</v>
      </c>
      <c r="R37" s="36">
        <f t="shared" si="3"/>
        <v>0.82000000000000006</v>
      </c>
      <c r="S37" s="36">
        <f t="shared" si="4"/>
        <v>4.9999999999999933E-2</v>
      </c>
      <c r="T37" s="140"/>
      <c r="U37" s="142">
        <v>0.8640000000000001</v>
      </c>
      <c r="V37" s="140"/>
      <c r="W37" s="36">
        <v>0.82000000000000006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USDOIS45M_Quote#0006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2">
        <v>0.81799999999999995</v>
      </c>
      <c r="Q38" s="392">
        <v>0.86799999999999999</v>
      </c>
      <c r="R38" s="36">
        <f t="shared" si="3"/>
        <v>0.84299999999999997</v>
      </c>
      <c r="S38" s="36">
        <f t="shared" si="4"/>
        <v>5.0000000000000044E-2</v>
      </c>
      <c r="T38" s="140"/>
      <c r="U38" s="142">
        <v>0.91199999999999992</v>
      </c>
      <c r="V38" s="140"/>
      <c r="W38" s="36">
        <v>0.84299999999999997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USDOIS4Y_Quote#0006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2">
        <v>0.85</v>
      </c>
      <c r="Q39" s="392">
        <v>0.9</v>
      </c>
      <c r="R39" s="36">
        <f t="shared" si="3"/>
        <v>0.875</v>
      </c>
      <c r="S39" s="36">
        <f t="shared" si="4"/>
        <v>5.0000000000000044E-2</v>
      </c>
      <c r="T39" s="140"/>
      <c r="U39" s="142">
        <v>0.96799999999999997</v>
      </c>
      <c r="V39" s="140"/>
      <c r="W39" s="36">
        <v>0.875</v>
      </c>
      <c r="X39" s="133">
        <f>_xll.qlSimpleQuoteSetValue(F39,W39/100,Trigger)</f>
        <v>0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USDOIS51M_Quote#0006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2">
        <v>0.87200000000000011</v>
      </c>
      <c r="Q40" s="392">
        <v>0.92200000000000004</v>
      </c>
      <c r="R40" s="36">
        <f t="shared" si="3"/>
        <v>0.89700000000000002</v>
      </c>
      <c r="S40" s="36">
        <f t="shared" si="4"/>
        <v>4.9999999999999933E-2</v>
      </c>
      <c r="T40" s="140"/>
      <c r="U40" s="142">
        <v>1.012</v>
      </c>
      <c r="V40" s="140"/>
      <c r="W40" s="36">
        <v>0.89700000000000002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USDOIS54M_Quote#0006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2">
        <v>0.89399999999999991</v>
      </c>
      <c r="Q41" s="392">
        <v>0.94399999999999995</v>
      </c>
      <c r="R41" s="36">
        <f t="shared" si="3"/>
        <v>0.91899999999999993</v>
      </c>
      <c r="S41" s="36">
        <f t="shared" si="4"/>
        <v>5.0000000000000044E-2</v>
      </c>
      <c r="T41" s="140"/>
      <c r="U41" s="142">
        <v>1.0670000000000002</v>
      </c>
      <c r="V41" s="140"/>
      <c r="W41" s="36">
        <v>0.91899999999999993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USDOIS57M_Quote#0006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2">
        <v>0.92300000000000004</v>
      </c>
      <c r="Q42" s="392">
        <v>0.97300000000000009</v>
      </c>
      <c r="R42" s="36">
        <f t="shared" si="3"/>
        <v>0.94800000000000006</v>
      </c>
      <c r="S42" s="36">
        <f t="shared" si="4"/>
        <v>5.0000000000000044E-2</v>
      </c>
      <c r="T42" s="140"/>
      <c r="U42" s="142">
        <v>1.1070000000000002</v>
      </c>
      <c r="V42" s="140"/>
      <c r="W42" s="36">
        <v>0.94800000000000006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USDOIS5Y_Quote#0006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2">
        <v>0.95</v>
      </c>
      <c r="Q43" s="392">
        <v>1</v>
      </c>
      <c r="R43" s="36">
        <f t="shared" si="3"/>
        <v>0.97499999999999998</v>
      </c>
      <c r="S43" s="36">
        <f t="shared" si="4"/>
        <v>5.0000000000000044E-2</v>
      </c>
      <c r="T43" s="140"/>
      <c r="U43" s="142">
        <v>1.165</v>
      </c>
      <c r="V43" s="140"/>
      <c r="W43" s="36">
        <v>0.97499999999999998</v>
      </c>
      <c r="X43" s="133">
        <f>_xll.qlSimpleQuoteSetValue(F43,W43/100,Trigger)</f>
        <v>0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USDOIS6Y_Quote#0006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2">
        <v>1.04</v>
      </c>
      <c r="Q44" s="392">
        <v>1.0900000000000001</v>
      </c>
      <c r="R44" s="36">
        <f t="shared" si="3"/>
        <v>1.0649999999999999</v>
      </c>
      <c r="S44" s="36">
        <f t="shared" si="4"/>
        <v>5.0000000000000044E-2</v>
      </c>
      <c r="T44" s="140"/>
      <c r="U44" s="142">
        <v>1.3330000000000002</v>
      </c>
      <c r="V44" s="140"/>
      <c r="W44" s="36">
        <v>1.0649999999999999</v>
      </c>
      <c r="X44" s="133">
        <f>_xll.qlSimpleQuoteSetValue(F44,W44/100,Trigger)</f>
        <v>0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USDOIS7Y_Quote#0006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2">
        <v>1.123</v>
      </c>
      <c r="Q45" s="392">
        <v>1.173</v>
      </c>
      <c r="R45" s="36">
        <f t="shared" si="3"/>
        <v>1.1480000000000001</v>
      </c>
      <c r="S45" s="36">
        <f t="shared" si="4"/>
        <v>5.0000000000000044E-2</v>
      </c>
      <c r="T45" s="140"/>
      <c r="U45" s="142">
        <v>1.484</v>
      </c>
      <c r="V45" s="140"/>
      <c r="W45" s="36">
        <v>1.1480000000000001</v>
      </c>
      <c r="X45" s="133">
        <f>_xll.qlSimpleQuoteSetValue(F45,W45/100,Trigger)</f>
        <v>0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USDOIS8Y_Quote#0006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2">
        <v>1.198</v>
      </c>
      <c r="Q46" s="392">
        <v>1.248</v>
      </c>
      <c r="R46" s="36">
        <f t="shared" si="3"/>
        <v>1.2229999999999999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1.2229999999999999</v>
      </c>
      <c r="X46" s="133">
        <f>_xll.qlSimpleQuoteSetValue(F46,W46/100,Trigger)</f>
        <v>0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USDOIS9Y_Quote#0006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2">
        <v>1.27</v>
      </c>
      <c r="Q47" s="392">
        <v>1.32</v>
      </c>
      <c r="R47" s="36">
        <f t="shared" si="3"/>
        <v>1.2949999999999999</v>
      </c>
      <c r="S47" s="36">
        <f t="shared" si="4"/>
        <v>5.0000000000000044E-2</v>
      </c>
      <c r="T47" s="140"/>
      <c r="U47" s="142">
        <v>1.7189999999999999</v>
      </c>
      <c r="V47" s="140"/>
      <c r="W47" s="36">
        <v>1.2949999999999999</v>
      </c>
      <c r="X47" s="133">
        <f>_xll.qlSimpleQuoteSetValue(F47,W47/100,Trigger)</f>
        <v>0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USDOIS10Y_Quote#0006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2">
        <v>1.33</v>
      </c>
      <c r="Q48" s="392">
        <v>1.38</v>
      </c>
      <c r="R48" s="36">
        <f t="shared" si="3"/>
        <v>1.355</v>
      </c>
      <c r="S48" s="36">
        <f t="shared" si="4"/>
        <v>4.9999999999999822E-2</v>
      </c>
      <c r="T48" s="140"/>
      <c r="U48" s="142">
        <v>1.8119999999999998</v>
      </c>
      <c r="V48" s="140"/>
      <c r="W48" s="36">
        <v>1.355</v>
      </c>
      <c r="X48" s="133">
        <f>_xll.qlSimpleQuoteSetValue(F48,W48/100,Trigger)</f>
        <v>0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USDOIS12Y_Quote#0006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2">
        <v>1.44</v>
      </c>
      <c r="Q49" s="392">
        <v>1.49</v>
      </c>
      <c r="R49" s="36">
        <f t="shared" si="3"/>
        <v>1.4649999999999999</v>
      </c>
      <c r="S49" s="36">
        <f t="shared" si="4"/>
        <v>5.0000000000000044E-2</v>
      </c>
      <c r="T49" s="140"/>
      <c r="U49" s="142">
        <v>1.9569999999999999</v>
      </c>
      <c r="V49" s="140"/>
      <c r="W49" s="36">
        <v>1.4649999999999999</v>
      </c>
      <c r="X49" s="133">
        <f>_xll.qlSimpleQuoteSetValue(F49,W49/100,Trigger)</f>
        <v>0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USDOIS15Y_Quote#0006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2">
        <v>1.546</v>
      </c>
      <c r="Q50" s="392">
        <v>1.5960000000000001</v>
      </c>
      <c r="R50" s="36">
        <f t="shared" si="3"/>
        <v>1.5710000000000002</v>
      </c>
      <c r="S50" s="36">
        <f t="shared" si="4"/>
        <v>5.0000000000000044E-2</v>
      </c>
      <c r="T50" s="140"/>
      <c r="U50" s="142">
        <v>2.1019999999999999</v>
      </c>
      <c r="V50" s="140"/>
      <c r="W50" s="36">
        <v>1.5710000000000002</v>
      </c>
      <c r="X50" s="133">
        <f>_xll.qlSimpleQuoteSetValue(F50,W50/100,Trigger)</f>
        <v>0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USDOIS20Y_Quote#0006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2">
        <v>1.663</v>
      </c>
      <c r="Q51" s="392">
        <v>1.7130000000000001</v>
      </c>
      <c r="R51" s="36">
        <f t="shared" si="3"/>
        <v>1.6880000000000002</v>
      </c>
      <c r="S51" s="36">
        <f t="shared" si="4"/>
        <v>5.0000000000000044E-2</v>
      </c>
      <c r="T51" s="140"/>
      <c r="U51" s="142">
        <v>2.238</v>
      </c>
      <c r="V51" s="140"/>
      <c r="W51" s="36">
        <v>1.6880000000000002</v>
      </c>
      <c r="X51" s="133">
        <f>_xll.qlSimpleQuoteSetValue(F51,W51/100,Trigger)</f>
        <v>0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USDOIS25Y_Quote#0006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2">
        <v>1.71</v>
      </c>
      <c r="Q52" s="392">
        <v>1.76</v>
      </c>
      <c r="R52" s="36">
        <f t="shared" si="3"/>
        <v>1.7349999999999999</v>
      </c>
      <c r="S52" s="36">
        <f t="shared" si="4"/>
        <v>5.0000000000000044E-2</v>
      </c>
      <c r="T52" s="140"/>
      <c r="U52" s="142">
        <v>2.306</v>
      </c>
      <c r="V52" s="140"/>
      <c r="W52" s="36">
        <v>1.7349999999999999</v>
      </c>
      <c r="X52" s="133">
        <f>_xll.qlSimpleQuoteSetValue(F52,W52/100,Trigger)</f>
        <v>0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USDOIS27Y_Quote#0006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USDOIS30Y_Quote#0006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2">
        <v>1.734</v>
      </c>
      <c r="Q54" s="392">
        <v>1.784</v>
      </c>
      <c r="R54" s="36">
        <f t="shared" si="3"/>
        <v>1.7589999999999999</v>
      </c>
      <c r="S54" s="36">
        <f t="shared" si="4"/>
        <v>5.0000000000000044E-2</v>
      </c>
      <c r="T54" s="140"/>
      <c r="U54" s="142">
        <v>2.3439999999999999</v>
      </c>
      <c r="V54" s="140"/>
      <c r="W54" s="36">
        <v>1.7589999999999999</v>
      </c>
      <c r="X54" s="133">
        <f>_xll.qlSimpleQuoteSetValue(F54,W54/100,Trigger)</f>
        <v>0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USDOIS35Y_Quote#0006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2">
        <v>1.7429999999999999</v>
      </c>
      <c r="Q55" s="392">
        <v>1.7929999999999999</v>
      </c>
      <c r="R55" s="36">
        <f t="shared" si="3"/>
        <v>1.7679999999999998</v>
      </c>
      <c r="S55" s="36">
        <f t="shared" si="4"/>
        <v>5.0000000000000044E-2</v>
      </c>
      <c r="T55" s="140"/>
      <c r="U55" s="142">
        <v>2.355</v>
      </c>
      <c r="V55" s="140"/>
      <c r="W55" s="36">
        <v>1.7679999999999998</v>
      </c>
      <c r="X55" s="133">
        <f>_xll.qlSimpleQuoteSetValue(F55,W55/100,Trigger)</f>
        <v>0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USDOIS40Y_Quote#0006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2">
        <v>1.788</v>
      </c>
      <c r="Q56" s="392">
        <v>1.8380000000000001</v>
      </c>
      <c r="R56" s="36">
        <f t="shared" si="3"/>
        <v>1.8130000000000002</v>
      </c>
      <c r="S56" s="36">
        <f t="shared" si="4"/>
        <v>5.0000000000000044E-2</v>
      </c>
      <c r="T56" s="140"/>
      <c r="U56" s="142">
        <v>2.3559999999999999</v>
      </c>
      <c r="V56" s="140"/>
      <c r="W56" s="36">
        <v>1.8130000000000002</v>
      </c>
      <c r="X56" s="133">
        <f>_xll.qlSimpleQuoteSetValue(F56,W56/100,Trigger)</f>
        <v>0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USDOIS45Y_Quote#0006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2">
        <v>1.784</v>
      </c>
      <c r="Q57" s="392">
        <v>1.8340000000000001</v>
      </c>
      <c r="R57" s="36">
        <f t="shared" si="3"/>
        <v>1.8090000000000002</v>
      </c>
      <c r="S57" s="36">
        <f t="shared" si="4"/>
        <v>5.0000000000000044E-2</v>
      </c>
      <c r="T57" s="140"/>
      <c r="U57" s="142">
        <v>2.3490000000000002</v>
      </c>
      <c r="V57" s="140"/>
      <c r="W57" s="36">
        <v>1.8090000000000002</v>
      </c>
      <c r="X57" s="133">
        <f>_xll.qlSimpleQuoteSetValue(F57,W57/100,Trigger)</f>
        <v>0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USDOIS50Y_Quote#0006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3">
        <v>1.776</v>
      </c>
      <c r="Q58" s="393">
        <v>1.8260000000000001</v>
      </c>
      <c r="R58" s="37">
        <f t="shared" si="3"/>
        <v>1.8010000000000002</v>
      </c>
      <c r="S58" s="37">
        <f t="shared" si="4"/>
        <v>5.0000000000000044E-2</v>
      </c>
      <c r="T58" s="140"/>
      <c r="U58" s="146">
        <v>2.339</v>
      </c>
      <c r="V58" s="140"/>
      <c r="W58" s="37">
        <v>1.8010000000000002</v>
      </c>
      <c r="X58" s="134">
        <f>_xll.qlSimpleQuoteSetValue(F58,W58/100,Trigger)</f>
        <v>0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265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/>
      <c r="Q2" s="356"/>
      <c r="R2" s="356"/>
      <c r="S2" s="356"/>
      <c r="T2" s="358"/>
      <c r="U2" s="358"/>
      <c r="V2" s="358"/>
      <c r="W2" s="358"/>
      <c r="X2" s="363">
        <f>_xll.ohTrigger(X5:X58)</f>
        <v>139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Updated at 12:28:14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265</v>
      </c>
      <c r="D5" s="41" t="str">
        <f>L5</f>
        <v>SW</v>
      </c>
      <c r="E5" s="58" t="str">
        <f>Currency&amp;C5&amp;D5&amp;QuoteSuffix</f>
        <v>USDFF3LSW_Quote</v>
      </c>
      <c r="F5" s="42" t="str">
        <f>_xll.qlSimpleQuote(E5,,RateTickValue,Permanent,Trigger,ObjectOverwrite)</f>
        <v>USDFF3LSW_Quote#0014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265</v>
      </c>
      <c r="N5" s="127" t="str">
        <f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 t="shared" ref="R5:R18" si="0">IF($Q$59=0,IF(ISNUMBER(P5),P5,#NUM!),IF(ISERROR(AVERAGE(P5,Q5)),#NUM!,AVERAGE(P5,Q5)))</f>
        <v>#NUM!</v>
      </c>
      <c r="S5" s="36" t="e">
        <f>Q5-P5</f>
        <v>#VALUE!</v>
      </c>
      <c r="T5" s="140"/>
      <c r="U5" s="141" t="e">
        <v>#VALUE!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265</v>
      </c>
      <c r="D6" s="42" t="str">
        <f t="shared" ref="D6:D58" si="1">L6</f>
        <v>2W</v>
      </c>
      <c r="E6" s="58" t="str">
        <f>Currency&amp;C6&amp;D6&amp;QuoteSuffix</f>
        <v>USDFF3L2W_Quote</v>
      </c>
      <c r="F6" s="42" t="str">
        <f>_xll.qlSimpleQuote(E6,,RateTickValue,Permanent,Trigger,ObjectOverwrite)</f>
        <v>USDFF3L2W_Quote#0010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265</v>
      </c>
      <c r="N6" s="129" t="str">
        <f>IF(Contributor="ICAP LN",LEFT(Currency,2)&amp;"LIFF"&amp;L6,Currency&amp;$M6&amp;$L6)</f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si="0"/>
        <v>#NUM!</v>
      </c>
      <c r="S6" s="36" t="e">
        <f t="shared" ref="S6:S58" si="2">Q6-P6</f>
        <v>#VALUE!</v>
      </c>
      <c r="T6" s="140"/>
      <c r="U6" s="142" t="e">
        <v>#VALUE!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265</v>
      </c>
      <c r="D7" s="42" t="str">
        <f t="shared" si="1"/>
        <v>3W</v>
      </c>
      <c r="E7" s="58" t="str">
        <f>Currency&amp;C7&amp;D7&amp;QuoteSuffix</f>
        <v>USDFF3L3W_Quote</v>
      </c>
      <c r="F7" s="42" t="str">
        <f>_xll.qlSimpleQuote(E7,,RateTickValue,Permanent,Trigger,ObjectOverwrite)</f>
        <v>USDFF3L3W_Quote#0010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265</v>
      </c>
      <c r="N7" s="129" t="str">
        <f>IF(Contributor="ICAP LN",LEFT(Currency,2)&amp;"LIFF"&amp;L7,Currency&amp;$M7&amp;$L7)</f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0"/>
        <v>#NUM!</v>
      </c>
      <c r="S7" s="36" t="e">
        <f t="shared" si="2"/>
        <v>#VALUE!</v>
      </c>
      <c r="T7" s="140"/>
      <c r="U7" s="142" t="e">
        <v>#VALUE!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265</v>
      </c>
      <c r="D8" s="42" t="str">
        <f t="shared" si="1"/>
        <v>1M</v>
      </c>
      <c r="E8" s="58" t="str">
        <f>Currency&amp;C8&amp;D8&amp;QuoteSuffix</f>
        <v>USDFF3L1M_Quote</v>
      </c>
      <c r="F8" s="42" t="str">
        <f>_xll.qlSimpleQuote(E8,,RateTickValue,Permanent,Trigger,ObjectOverwrite)</f>
        <v>USDFF3L1M_Quote#0010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265</v>
      </c>
      <c r="N8" s="129" t="str">
        <f>IF(Contributor="ICAP LN",LEFT(Currency,2)&amp;"LIFF"&amp;L8,Currency&amp;$M8&amp;$L8)</f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0"/>
        <v>#NUM!</v>
      </c>
      <c r="S8" s="36" t="e">
        <f t="shared" si="2"/>
        <v>#VALUE!</v>
      </c>
      <c r="T8" s="140"/>
      <c r="U8" s="142" t="e">
        <v>#VALUE!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265</v>
      </c>
      <c r="D9" s="42" t="str">
        <f t="shared" si="1"/>
        <v>2M</v>
      </c>
      <c r="E9" s="58" t="str">
        <f>Currency&amp;C9&amp;D9&amp;QuoteSuffix</f>
        <v>USDFF3L2M_Quote</v>
      </c>
      <c r="F9" s="42" t="str">
        <f>_xll.qlSimpleQuote(E9,,RateTickValue,Permanent,Trigger,ObjectOverwrite)</f>
        <v>USDFF3L2M_Quote#0010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265</v>
      </c>
      <c r="N9" s="129" t="str">
        <f>IF(Contributor="ICAP LN",LEFT(Currency,2)&amp;"LIFF"&amp;L9,Currency&amp;$M9&amp;$L9)</f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0"/>
        <v>#NUM!</v>
      </c>
      <c r="S9" s="36" t="e">
        <f t="shared" si="2"/>
        <v>#VALUE!</v>
      </c>
      <c r="T9" s="140"/>
      <c r="U9" s="142" t="e">
        <v>#VALUE!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265</v>
      </c>
      <c r="D10" s="42" t="str">
        <f t="shared" si="1"/>
        <v>3M</v>
      </c>
      <c r="E10" s="58" t="str">
        <f>Currency&amp;C10&amp;D10&amp;QuoteSuffix</f>
        <v>USDFF3L3M_Quote</v>
      </c>
      <c r="F10" s="42" t="str">
        <f>_xll.qlSimpleQuote(E10,,RateTickValue,Permanent,Trigger,ObjectOverwrite)</f>
        <v>USDFF3L3M_Quote#0010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265</v>
      </c>
      <c r="N10" s="129" t="str">
        <f>IF(Contributor="ICAP LN",LEFT(Currency,2)&amp;"LIFF"&amp;L10,Currency&amp;$M10&amp;$L10)</f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0"/>
        <v>#NUM!</v>
      </c>
      <c r="S10" s="36" t="e">
        <f t="shared" si="2"/>
        <v>#VALUE!</v>
      </c>
      <c r="T10" s="140"/>
      <c r="U10" s="142" t="e">
        <v>#VALUE!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265</v>
      </c>
      <c r="D11" s="42" t="str">
        <f t="shared" si="1"/>
        <v>4M</v>
      </c>
      <c r="E11" s="58" t="str">
        <f>Currency&amp;C11&amp;D11&amp;QuoteSuffix</f>
        <v>USDFF3L4M_Quote</v>
      </c>
      <c r="F11" s="42" t="str">
        <f>_xll.qlSimpleQuote(E11,,RateTickValue,Permanent,Trigger,ObjectOverwrite)</f>
        <v>USDFF3L4M_Quote#0010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265</v>
      </c>
      <c r="N11" s="129" t="str">
        <f>IF(Contributor="ICAP LN",LEFT(Currency,2)&amp;"LIFF"&amp;L11,Currency&amp;$M11&amp;$L11)</f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0"/>
        <v>#NUM!</v>
      </c>
      <c r="S11" s="36" t="e">
        <f t="shared" si="2"/>
        <v>#VALUE!</v>
      </c>
      <c r="T11" s="140"/>
      <c r="U11" s="142" t="e">
        <v>#VALUE!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265</v>
      </c>
      <c r="D12" s="42" t="str">
        <f t="shared" si="1"/>
        <v>5M</v>
      </c>
      <c r="E12" s="58" t="str">
        <f>Currency&amp;C12&amp;D12&amp;QuoteSuffix</f>
        <v>USDFF3L5M_Quote</v>
      </c>
      <c r="F12" s="42" t="str">
        <f>_xll.qlSimpleQuote(E12,,RateTickValue,Permanent,Trigger,ObjectOverwrite)</f>
        <v>USDFF3L5M_Quote#0010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265</v>
      </c>
      <c r="N12" s="129" t="str">
        <f>IF(Contributor="ICAP LN",LEFT(Currency,2)&amp;"LIFF"&amp;L12,Currency&amp;$M12&amp;$L12)</f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0"/>
        <v>#NUM!</v>
      </c>
      <c r="S12" s="36" t="e">
        <f t="shared" si="2"/>
        <v>#VALUE!</v>
      </c>
      <c r="T12" s="140"/>
      <c r="U12" s="142" t="e">
        <v>#VALUE!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265</v>
      </c>
      <c r="D13" s="42" t="str">
        <f t="shared" si="1"/>
        <v>6M</v>
      </c>
      <c r="E13" s="58" t="str">
        <f>Currency&amp;C13&amp;D13&amp;QuoteSuffix</f>
        <v>USDFF3L6M_Quote</v>
      </c>
      <c r="F13" s="42" t="str">
        <f>_xll.qlSimpleQuote(E13,,RateTickValue,Permanent,Trigger,ObjectOverwrite)</f>
        <v>USDFF3L6M_Quote#0010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265</v>
      </c>
      <c r="N13" s="129" t="str">
        <f>IF(Contributor="ICAP LN",LEFT(Currency,2)&amp;"LIFF"&amp;L13,Currency&amp;$M13&amp;$L13)</f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0"/>
        <v>#NUM!</v>
      </c>
      <c r="S13" s="36" t="e">
        <f t="shared" si="2"/>
        <v>#VALUE!</v>
      </c>
      <c r="T13" s="140"/>
      <c r="U13" s="142" t="e">
        <v>#VALUE!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265</v>
      </c>
      <c r="D14" s="42" t="str">
        <f t="shared" si="1"/>
        <v>7M</v>
      </c>
      <c r="E14" s="58" t="str">
        <f>Currency&amp;C14&amp;D14&amp;QuoteSuffix</f>
        <v>USDFF3L7M_Quote</v>
      </c>
      <c r="F14" s="42" t="str">
        <f>_xll.qlSimpleQuote(E14,,RateTickValue,Permanent,Trigger,ObjectOverwrite)</f>
        <v>USDFF3L7M_Quote#0010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265</v>
      </c>
      <c r="N14" s="129" t="str">
        <f>IF(Contributor="ICAP LN",LEFT(Currency,2)&amp;"LIFF"&amp;L14,Currency&amp;$M14&amp;$L14)</f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0"/>
        <v>#NUM!</v>
      </c>
      <c r="S14" s="36" t="e">
        <f t="shared" si="2"/>
        <v>#VALUE!</v>
      </c>
      <c r="T14" s="140"/>
      <c r="U14" s="142" t="e">
        <v>#VALUE!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265</v>
      </c>
      <c r="D15" s="42" t="str">
        <f t="shared" si="1"/>
        <v>8M</v>
      </c>
      <c r="E15" s="58" t="str">
        <f>Currency&amp;C15&amp;D15&amp;QuoteSuffix</f>
        <v>USDFF3L8M_Quote</v>
      </c>
      <c r="F15" s="42" t="str">
        <f>_xll.qlSimpleQuote(E15,,RateTickValue,Permanent,Trigger,ObjectOverwrite)</f>
        <v>USDFF3L8M_Quote#0010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265</v>
      </c>
      <c r="N15" s="129" t="str">
        <f>IF(Contributor="ICAP LN",LEFT(Currency,2)&amp;"LIFF"&amp;L15,Currency&amp;$M15&amp;$L15)</f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0"/>
        <v>#NUM!</v>
      </c>
      <c r="S15" s="36" t="e">
        <f t="shared" si="2"/>
        <v>#VALUE!</v>
      </c>
      <c r="T15" s="140"/>
      <c r="U15" s="142" t="e">
        <v>#VALUE!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265</v>
      </c>
      <c r="D16" s="42" t="str">
        <f t="shared" si="1"/>
        <v>9M</v>
      </c>
      <c r="E16" s="58" t="str">
        <f>Currency&amp;C16&amp;D16&amp;QuoteSuffix</f>
        <v>USDFF3L9M_Quote</v>
      </c>
      <c r="F16" s="42" t="str">
        <f>_xll.qlSimpleQuote(E16,,RateTickValue,Permanent,Trigger,ObjectOverwrite)</f>
        <v>USDFF3L9M_Quote#0010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265</v>
      </c>
      <c r="N16" s="129" t="str">
        <f>IF(Contributor="ICAP LN",LEFT(Currency,2)&amp;"LIFF"&amp;L16,Currency&amp;$M16&amp;$L16)</f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0"/>
        <v>#NUM!</v>
      </c>
      <c r="S16" s="36" t="e">
        <f t="shared" si="2"/>
        <v>#VALUE!</v>
      </c>
      <c r="T16" s="140"/>
      <c r="U16" s="142" t="e">
        <v>#VALUE!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265</v>
      </c>
      <c r="D17" s="42" t="str">
        <f t="shared" si="1"/>
        <v>10M</v>
      </c>
      <c r="E17" s="58" t="str">
        <f>Currency&amp;C17&amp;D17&amp;QuoteSuffix</f>
        <v>USDFF3L10M_Quote</v>
      </c>
      <c r="F17" s="42" t="str">
        <f>_xll.qlSimpleQuote(E17,,RateTickValue,Permanent,Trigger,ObjectOverwrite)</f>
        <v>USDFF3L10M_Quote#0010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265</v>
      </c>
      <c r="N17" s="129" t="str">
        <f>IF(Contributor="ICAP LN",LEFT(Currency,2)&amp;"LIFF"&amp;L17,Currency&amp;$M17&amp;$L17)</f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0"/>
        <v>#NUM!</v>
      </c>
      <c r="S17" s="36" t="e">
        <f t="shared" si="2"/>
        <v>#VALUE!</v>
      </c>
      <c r="T17" s="140"/>
      <c r="U17" s="142" t="e">
        <v>#VALUE!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265</v>
      </c>
      <c r="D18" s="42" t="str">
        <f t="shared" si="1"/>
        <v>11M</v>
      </c>
      <c r="E18" s="58" t="str">
        <f>Currency&amp;C18&amp;D18&amp;QuoteSuffix</f>
        <v>USDFF3L11M_Quote</v>
      </c>
      <c r="F18" s="42" t="str">
        <f>_xll.qlSimpleQuote(E18,,RateTickValue,Permanent,Trigger,ObjectOverwrite)</f>
        <v>USDFF3L11M_Quote#0010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265</v>
      </c>
      <c r="N18" s="129" t="str">
        <f>IF(Contributor="ICAP LN",LEFT(Currency,2)&amp;"LIFF"&amp;L18,Currency&amp;$M18&amp;$L18)</f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0"/>
        <v>#NUM!</v>
      </c>
      <c r="S18" s="36" t="e">
        <f t="shared" si="2"/>
        <v>#VALUE!</v>
      </c>
      <c r="T18" s="140"/>
      <c r="U18" s="142" t="e">
        <v>#VALUE!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265</v>
      </c>
      <c r="D19" s="42" t="str">
        <f t="shared" si="1"/>
        <v>1Y</v>
      </c>
      <c r="E19" s="58" t="str">
        <f>Currency&amp;C19&amp;D19&amp;QuoteSuffix</f>
        <v>USDFF3L1Y_Quote</v>
      </c>
      <c r="F19" s="42" t="str">
        <f>_xll.qlSimpleQuote(E19,,RateTickValue,Permanent,Trigger,ObjectOverwrite)</f>
        <v>USDFF3L1Y_Quote#0010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265</v>
      </c>
      <c r="N19" s="129" t="str">
        <f>IF(Contributor="ICAP LN",LEFT(Currency,2)&amp;"LIFF"&amp;L19,Currency&amp;$M19&amp;$L19)</f>
        <v>USLIFF1Y</v>
      </c>
      <c r="O19" s="129" t="str">
        <v>USLIFF1Y=ICAP</v>
      </c>
      <c r="P19" s="392">
        <v>25.3</v>
      </c>
      <c r="Q19" s="392">
        <v>0</v>
      </c>
      <c r="R19" s="36">
        <f>IF($Q$59=0,IF(ISNUMBER(P19),P19,#NUM!),IF(ISERROR(AVERAGE(P19,Q19)),#NUM!,AVERAGE(P19,Q19)))</f>
        <v>25.3</v>
      </c>
      <c r="S19" s="36">
        <f t="shared" si="2"/>
        <v>-25.3</v>
      </c>
      <c r="T19" s="140"/>
      <c r="U19" s="142">
        <v>-25</v>
      </c>
      <c r="V19" s="140"/>
      <c r="W19" s="36">
        <v>25.3</v>
      </c>
      <c r="X19" s="133" t="e">
        <f>_xll.qlSimpleQuoteSetValue(F19,W19/10000,Trigger)</f>
        <v>#N/A</v>
      </c>
      <c r="Y19" s="28"/>
    </row>
    <row r="20" spans="1:25" x14ac:dyDescent="0.2">
      <c r="A20" s="27"/>
      <c r="B20" s="42"/>
      <c r="C20" s="42" t="s">
        <v>265</v>
      </c>
      <c r="D20" s="42" t="str">
        <f t="shared" si="1"/>
        <v>13M</v>
      </c>
      <c r="E20" s="58" t="str">
        <f>Currency&amp;C20&amp;D20&amp;QuoteSuffix</f>
        <v>USDFF3L13M_Quote</v>
      </c>
      <c r="F20" s="42" t="str">
        <f>_xll.qlSimpleQuote(E20,,RateTickValue,Permanent,Trigger,ObjectOverwrite)</f>
        <v>USDFF3L13M_Quote#0010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265</v>
      </c>
      <c r="N20" s="129" t="str">
        <f>IF(Contributor="ICAP LN",LEFT(Currency,2)&amp;"LIFF"&amp;L20,Currency&amp;$M20&amp;$L20)</f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ref="R20:R58" si="3">IF($Q$59=0,IF(ISNUMBER(P20),P20,#NUM!),IF(ISERROR(AVERAGE(P20,Q20)),#NUM!,AVERAGE(P20,Q20)))</f>
        <v>#NUM!</v>
      </c>
      <c r="S20" s="36" t="e">
        <f t="shared" si="2"/>
        <v>#VALUE!</v>
      </c>
      <c r="T20" s="140"/>
      <c r="U20" s="142" t="e">
        <v>#VALUE!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265</v>
      </c>
      <c r="D21" s="42" t="str">
        <f t="shared" si="1"/>
        <v>14M</v>
      </c>
      <c r="E21" s="58" t="str">
        <f>Currency&amp;C21&amp;D21&amp;QuoteSuffix</f>
        <v>USDFF3L14M_Quote</v>
      </c>
      <c r="F21" s="42" t="str">
        <f>_xll.qlSimpleQuote(E21,,RateTickValue,Permanent,Trigger,ObjectOverwrite)</f>
        <v>USDFF3L14M_Quote#0010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265</v>
      </c>
      <c r="N21" s="129" t="str">
        <f>IF(Contributor="ICAP LN",LEFT(Currency,2)&amp;"LIFF"&amp;L21,Currency&amp;$M21&amp;$L21)</f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2"/>
        <v>#VALUE!</v>
      </c>
      <c r="T21" s="140"/>
      <c r="U21" s="142" t="e">
        <v>#VALUE!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265</v>
      </c>
      <c r="D22" s="42" t="str">
        <f t="shared" si="1"/>
        <v>15M</v>
      </c>
      <c r="E22" s="58" t="str">
        <f>Currency&amp;C22&amp;D22&amp;QuoteSuffix</f>
        <v>USDFF3L15M_Quote</v>
      </c>
      <c r="F22" s="42" t="str">
        <f>_xll.qlSimpleQuote(E22,,RateTickValue,Permanent,Trigger,ObjectOverwrite)</f>
        <v>USDFF3L15M_Quote#0010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265</v>
      </c>
      <c r="N22" s="129" t="str">
        <f>IF(Contributor="ICAP LN",LEFT(Currency,2)&amp;"LIFF"&amp;L22,Currency&amp;$M22&amp;$L22)</f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3"/>
        <v>#NUM!</v>
      </c>
      <c r="S22" s="36" t="e">
        <f t="shared" si="2"/>
        <v>#VALUE!</v>
      </c>
      <c r="T22" s="140"/>
      <c r="U22" s="142" t="e">
        <v>#VALUE!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265</v>
      </c>
      <c r="D23" s="42" t="str">
        <f t="shared" si="1"/>
        <v>16M</v>
      </c>
      <c r="E23" s="58" t="str">
        <f>Currency&amp;C23&amp;D23&amp;QuoteSuffix</f>
        <v>USDFF3L16M_Quote</v>
      </c>
      <c r="F23" s="42" t="str">
        <f>_xll.qlSimpleQuote(E23,,RateTickValue,Permanent,Trigger,ObjectOverwrite)</f>
        <v>USDFF3L16M_Quote#0010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265</v>
      </c>
      <c r="N23" s="129" t="str">
        <f>IF(Contributor="ICAP LN",LEFT(Currency,2)&amp;"LIFF"&amp;L23,Currency&amp;$M23&amp;$L23)</f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2"/>
        <v>#VALUE!</v>
      </c>
      <c r="T23" s="140"/>
      <c r="U23" s="142" t="e">
        <v>#VALUE!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265</v>
      </c>
      <c r="D24" s="42" t="str">
        <f t="shared" si="1"/>
        <v>17M</v>
      </c>
      <c r="E24" s="58" t="str">
        <f>Currency&amp;C24&amp;D24&amp;QuoteSuffix</f>
        <v>USDFF3L17M_Quote</v>
      </c>
      <c r="F24" s="42" t="str">
        <f>_xll.qlSimpleQuote(E24,,RateTickValue,Permanent,Trigger,ObjectOverwrite)</f>
        <v>USDFF3L17M_Quote#0010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265</v>
      </c>
      <c r="N24" s="129" t="str">
        <f>IF(Contributor="ICAP LN",LEFT(Currency,2)&amp;"LIFF"&amp;L24,Currency&amp;$M24&amp;$L24)</f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2"/>
        <v>#VALUE!</v>
      </c>
      <c r="T24" s="140"/>
      <c r="U24" s="142" t="e">
        <v>#VALUE!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265</v>
      </c>
      <c r="D25" s="42" t="str">
        <f t="shared" si="1"/>
        <v>18M</v>
      </c>
      <c r="E25" s="58" t="str">
        <f>Currency&amp;C25&amp;D25&amp;QuoteSuffix</f>
        <v>USDFF3L18M_Quote</v>
      </c>
      <c r="F25" s="42" t="str">
        <f>_xll.qlSimpleQuote(E25,,RateTickValue,Permanent,Trigger,ObjectOverwrite)</f>
        <v>USDFF3L18M_Quote#0010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265</v>
      </c>
      <c r="N25" s="129" t="str">
        <f>IF(Contributor="ICAP LN",LEFT(Currency,2)&amp;"LIFF"&amp;L25,Currency&amp;$M25&amp;$L25)</f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3"/>
        <v>#NUM!</v>
      </c>
      <c r="S25" s="36" t="e">
        <f t="shared" si="2"/>
        <v>#VALUE!</v>
      </c>
      <c r="T25" s="140"/>
      <c r="U25" s="142" t="e">
        <v>#VALUE!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265</v>
      </c>
      <c r="D26" s="42" t="str">
        <f t="shared" si="1"/>
        <v>19M</v>
      </c>
      <c r="E26" s="58" t="str">
        <f>Currency&amp;C26&amp;D26&amp;QuoteSuffix</f>
        <v>USDFF3L19M_Quote</v>
      </c>
      <c r="F26" s="42" t="str">
        <f>_xll.qlSimpleQuote(E26,,RateTickValue,Permanent,Trigger,ObjectOverwrite)</f>
        <v>USDFF3L19M_Quote#0010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265</v>
      </c>
      <c r="N26" s="129" t="str">
        <f>IF(Contributor="ICAP LN",LEFT(Currency,2)&amp;"LIFF"&amp;L26,Currency&amp;$M26&amp;$L26)</f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2"/>
        <v>#VALUE!</v>
      </c>
      <c r="T26" s="140"/>
      <c r="U26" s="142" t="e">
        <v>#VALUE!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265</v>
      </c>
      <c r="D27" s="42" t="str">
        <f t="shared" si="1"/>
        <v>20M</v>
      </c>
      <c r="E27" s="58" t="str">
        <f>Currency&amp;C27&amp;D27&amp;QuoteSuffix</f>
        <v>USDFF3L20M_Quote</v>
      </c>
      <c r="F27" s="42" t="str">
        <f>_xll.qlSimpleQuote(E27,,RateTickValue,Permanent,Trigger,ObjectOverwrite)</f>
        <v>USDFF3L20M_Quote#0010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265</v>
      </c>
      <c r="N27" s="129" t="str">
        <f>IF(Contributor="ICAP LN",LEFT(Currency,2)&amp;"LIFF"&amp;L27,Currency&amp;$M27&amp;$L27)</f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2"/>
        <v>#VALUE!</v>
      </c>
      <c r="T27" s="140"/>
      <c r="U27" s="142" t="e">
        <v>#VALUE!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265</v>
      </c>
      <c r="D28" s="42" t="str">
        <f t="shared" si="1"/>
        <v>21M</v>
      </c>
      <c r="E28" s="58" t="str">
        <f>Currency&amp;C28&amp;D28&amp;QuoteSuffix</f>
        <v>USDFF3L21M_Quote</v>
      </c>
      <c r="F28" s="42" t="str">
        <f>_xll.qlSimpleQuote(E28,,RateTickValue,Permanent,Trigger,ObjectOverwrite)</f>
        <v>USDFF3L21M_Quote#0010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265</v>
      </c>
      <c r="N28" s="129" t="str">
        <f>IF(Contributor="ICAP LN",LEFT(Currency,2)&amp;"LIFF"&amp;L28,Currency&amp;$M28&amp;$L28)</f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3"/>
        <v>#NUM!</v>
      </c>
      <c r="S28" s="36" t="e">
        <f t="shared" si="2"/>
        <v>#VALUE!</v>
      </c>
      <c r="T28" s="140"/>
      <c r="U28" s="142" t="e">
        <v>#VALUE!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265</v>
      </c>
      <c r="D29" s="42" t="str">
        <f t="shared" si="1"/>
        <v>22M</v>
      </c>
      <c r="E29" s="58" t="str">
        <f>Currency&amp;C29&amp;D29&amp;QuoteSuffix</f>
        <v>USDFF3L22M_Quote</v>
      </c>
      <c r="F29" s="42" t="str">
        <f>_xll.qlSimpleQuote(E29,,RateTickValue,Permanent,Trigger,ObjectOverwrite)</f>
        <v>USDFF3L22M_Quote#0010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265</v>
      </c>
      <c r="N29" s="129" t="str">
        <f>IF(Contributor="ICAP LN",LEFT(Currency,2)&amp;"LIFF"&amp;L29,Currency&amp;$M29&amp;$L29)</f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2"/>
        <v>#VALUE!</v>
      </c>
      <c r="T29" s="140"/>
      <c r="U29" s="142" t="e">
        <v>#VALUE!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265</v>
      </c>
      <c r="D30" s="42" t="str">
        <f t="shared" si="1"/>
        <v>23M</v>
      </c>
      <c r="E30" s="58" t="str">
        <f>Currency&amp;C30&amp;D30&amp;QuoteSuffix</f>
        <v>USDFF3L23M_Quote</v>
      </c>
      <c r="F30" s="42" t="str">
        <f>_xll.qlSimpleQuote(E30,,RateTickValue,Permanent,Trigger,ObjectOverwrite)</f>
        <v>USDFF3L23M_Quote#0010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265</v>
      </c>
      <c r="N30" s="129" t="str">
        <f>IF(Contributor="ICAP LN",LEFT(Currency,2)&amp;"LIFF"&amp;L30,Currency&amp;$M30&amp;$L30)</f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2"/>
        <v>#VALUE!</v>
      </c>
      <c r="T30" s="140"/>
      <c r="U30" s="142" t="e">
        <v>#VALUE!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265</v>
      </c>
      <c r="D31" s="42" t="str">
        <f t="shared" si="1"/>
        <v>2Y</v>
      </c>
      <c r="E31" s="58" t="str">
        <f>Currency&amp;C31&amp;D31&amp;QuoteSuffix</f>
        <v>USDFF3L2Y_Quote</v>
      </c>
      <c r="F31" s="42" t="str">
        <f>_xll.qlSimpleQuote(E31,,RateTickValue,Permanent,Trigger,ObjectOverwrite)</f>
        <v>USDFF3L2Y_Quote#0010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265</v>
      </c>
      <c r="N31" s="129" t="str">
        <f>IF(Contributor="ICAP LN",LEFT(Currency,2)&amp;"LIFF"&amp;L31,Currency&amp;$M31&amp;$L31)</f>
        <v>USLIFF2Y</v>
      </c>
      <c r="O31" s="129" t="str">
        <v>USLIFF2Y=ICAP</v>
      </c>
      <c r="P31" s="392">
        <v>26.9</v>
      </c>
      <c r="Q31" s="392">
        <v>0</v>
      </c>
      <c r="R31" s="36">
        <f t="shared" si="3"/>
        <v>26.9</v>
      </c>
      <c r="S31" s="36">
        <f t="shared" si="2"/>
        <v>-26.9</v>
      </c>
      <c r="T31" s="140"/>
      <c r="U31" s="142">
        <v>-26.9</v>
      </c>
      <c r="V31" s="140"/>
      <c r="W31" s="36">
        <v>26.9</v>
      </c>
      <c r="X31" s="133" t="e">
        <f>_xll.qlSimpleQuoteSetValue(F31,W31/10000,Trigger)</f>
        <v>#N/A</v>
      </c>
      <c r="Y31" s="28"/>
    </row>
    <row r="32" spans="1:25" x14ac:dyDescent="0.2">
      <c r="A32" s="27"/>
      <c r="B32" s="42"/>
      <c r="C32" s="42" t="s">
        <v>265</v>
      </c>
      <c r="D32" s="42" t="str">
        <f t="shared" si="1"/>
        <v>27M</v>
      </c>
      <c r="E32" s="58" t="str">
        <f>Currency&amp;C32&amp;D32&amp;QuoteSuffix</f>
        <v>USDFF3L27M_Quote</v>
      </c>
      <c r="F32" s="42" t="str">
        <f>_xll.qlSimpleQuote(E32,,RateTickValue,Permanent,Trigger,ObjectOverwrite)</f>
        <v>USDFF3L27M_Quote#0010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265</v>
      </c>
      <c r="N32" s="129" t="str">
        <f>IF(Contributor="ICAP LN",LEFT(Currency,2)&amp;"LIFF"&amp;L32,Currency&amp;$M32&amp;$L32)</f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2"/>
        <v>#VALUE!</v>
      </c>
      <c r="T32" s="140"/>
      <c r="U32" s="142" t="e">
        <v>#VALUE!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265</v>
      </c>
      <c r="D33" s="42" t="str">
        <f t="shared" si="1"/>
        <v>30M</v>
      </c>
      <c r="E33" s="58" t="str">
        <f>Currency&amp;C33&amp;D33&amp;QuoteSuffix</f>
        <v>USDFF3L30M_Quote</v>
      </c>
      <c r="F33" s="42" t="str">
        <f>_xll.qlSimpleQuote(E33,,RateTickValue,Permanent,Trigger,ObjectOverwrite)</f>
        <v>USDFF3L30M_Quote#0010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265</v>
      </c>
      <c r="N33" s="129" t="str">
        <f>IF(Contributor="ICAP LN",LEFT(Currency,2)&amp;"LIFF"&amp;L33,Currency&amp;$M33&amp;$L33)</f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2"/>
        <v>#VALUE!</v>
      </c>
      <c r="T33" s="140"/>
      <c r="U33" s="142" t="e">
        <v>#VALUE!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265</v>
      </c>
      <c r="D34" s="42" t="str">
        <f t="shared" si="1"/>
        <v>33M</v>
      </c>
      <c r="E34" s="58" t="str">
        <f>Currency&amp;C34&amp;D34&amp;QuoteSuffix</f>
        <v>USDFF3L33M_Quote</v>
      </c>
      <c r="F34" s="42" t="str">
        <f>_xll.qlSimpleQuote(E34,,RateTickValue,Permanent,Trigger,ObjectOverwrite)</f>
        <v>USDFF3L33M_Quote#0010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265</v>
      </c>
      <c r="N34" s="129" t="str">
        <f>IF(Contributor="ICAP LN",LEFT(Currency,2)&amp;"LIFF"&amp;L34,Currency&amp;$M34&amp;$L34)</f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2"/>
        <v>#VALUE!</v>
      </c>
      <c r="T34" s="140"/>
      <c r="U34" s="142" t="e">
        <v>#VALUE!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265</v>
      </c>
      <c r="D35" s="42" t="str">
        <f t="shared" si="1"/>
        <v>3Y</v>
      </c>
      <c r="E35" s="58" t="str">
        <f>Currency&amp;C35&amp;D35&amp;QuoteSuffix</f>
        <v>USDFF3L3Y_Quote</v>
      </c>
      <c r="F35" s="42" t="str">
        <f>_xll.qlSimpleQuote(E35,,RateTickValue,Permanent,Trigger,ObjectOverwrite)</f>
        <v>USDFF3L3Y_Quote#0010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265</v>
      </c>
      <c r="N35" s="129" t="str">
        <f>IF(Contributor="ICAP LN",LEFT(Currency,2)&amp;"LIFF"&amp;L35,Currency&amp;$M35&amp;$L35)</f>
        <v>USLIFF3Y</v>
      </c>
      <c r="O35" s="129" t="str">
        <v>USLIFF3Y=ICAP</v>
      </c>
      <c r="P35" s="392">
        <v>28.5</v>
      </c>
      <c r="Q35" s="392">
        <v>0</v>
      </c>
      <c r="R35" s="36">
        <f t="shared" si="3"/>
        <v>28.5</v>
      </c>
      <c r="S35" s="36">
        <f t="shared" si="2"/>
        <v>-28.5</v>
      </c>
      <c r="T35" s="140"/>
      <c r="U35" s="142">
        <v>-28.5</v>
      </c>
      <c r="V35" s="140"/>
      <c r="W35" s="36">
        <v>28.5</v>
      </c>
      <c r="X35" s="133" t="e">
        <f>_xll.qlSimpleQuoteSetValue(F35,W35/10000,Trigger)</f>
        <v>#N/A</v>
      </c>
      <c r="Y35" s="28"/>
    </row>
    <row r="36" spans="1:25" x14ac:dyDescent="0.2">
      <c r="A36" s="27"/>
      <c r="B36" s="42"/>
      <c r="C36" s="42" t="s">
        <v>265</v>
      </c>
      <c r="D36" s="42" t="str">
        <f t="shared" si="1"/>
        <v>39M</v>
      </c>
      <c r="E36" s="58" t="str">
        <f>Currency&amp;C36&amp;D36&amp;QuoteSuffix</f>
        <v>USDFF3L39M_Quote</v>
      </c>
      <c r="F36" s="42" t="str">
        <f>_xll.qlSimpleQuote(E36,,RateTickValue,Permanent,Trigger,ObjectOverwrite)</f>
        <v>USDFF3L39M_Quote#0010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265</v>
      </c>
      <c r="N36" s="129" t="str">
        <f>IF(Contributor="ICAP LN",LEFT(Currency,2)&amp;"LIFF"&amp;L36,Currency&amp;$M36&amp;$L36)</f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2"/>
        <v>#VALUE!</v>
      </c>
      <c r="T36" s="140"/>
      <c r="U36" s="142" t="e">
        <v>#VALUE!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265</v>
      </c>
      <c r="D37" s="42" t="str">
        <f t="shared" si="1"/>
        <v>42M</v>
      </c>
      <c r="E37" s="58" t="str">
        <f>Currency&amp;C37&amp;D37&amp;QuoteSuffix</f>
        <v>USDFF3L42M_Quote</v>
      </c>
      <c r="F37" s="42" t="str">
        <f>_xll.qlSimpleQuote(E37,,RateTickValue,Permanent,Trigger,ObjectOverwrite)</f>
        <v>USDFF3L42M_Quote#0010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265</v>
      </c>
      <c r="N37" s="129" t="str">
        <f>IF(Contributor="ICAP LN",LEFT(Currency,2)&amp;"LIFF"&amp;L37,Currency&amp;$M37&amp;$L37)</f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2"/>
        <v>#VALUE!</v>
      </c>
      <c r="T37" s="140"/>
      <c r="U37" s="142" t="e">
        <v>#VALUE!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265</v>
      </c>
      <c r="D38" s="42" t="str">
        <f t="shared" si="1"/>
        <v>45M</v>
      </c>
      <c r="E38" s="58" t="str">
        <f>Currency&amp;C38&amp;D38&amp;QuoteSuffix</f>
        <v>USDFF3L45M_Quote</v>
      </c>
      <c r="F38" s="42" t="str">
        <f>_xll.qlSimpleQuote(E38,,RateTickValue,Permanent,Trigger,ObjectOverwrite)</f>
        <v>USDFF3L45M_Quote#0010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265</v>
      </c>
      <c r="N38" s="129" t="str">
        <f>IF(Contributor="ICAP LN",LEFT(Currency,2)&amp;"LIFF"&amp;L38,Currency&amp;$M38&amp;$L38)</f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2"/>
        <v>#VALUE!</v>
      </c>
      <c r="T38" s="140"/>
      <c r="U38" s="142" t="e">
        <v>#VALUE!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265</v>
      </c>
      <c r="D39" s="42" t="str">
        <f t="shared" si="1"/>
        <v>4Y</v>
      </c>
      <c r="E39" s="58" t="str">
        <f>Currency&amp;C39&amp;D39&amp;QuoteSuffix</f>
        <v>USDFF3L4Y_Quote</v>
      </c>
      <c r="F39" s="42" t="str">
        <f>_xll.qlSimpleQuote(E39,,RateTickValue,Permanent,Trigger,ObjectOverwrite)</f>
        <v>USDFF3L4Y_Quote#0010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265</v>
      </c>
      <c r="N39" s="129" t="str">
        <f>IF(Contributor="ICAP LN",LEFT(Currency,2)&amp;"LIFF"&amp;L39,Currency&amp;$M39&amp;$L39)</f>
        <v>USLIFF4Y</v>
      </c>
      <c r="O39" s="129" t="str">
        <v>USLIFF4Y=ICAP</v>
      </c>
      <c r="P39" s="392">
        <v>29.6</v>
      </c>
      <c r="Q39" s="392">
        <v>0</v>
      </c>
      <c r="R39" s="36">
        <f t="shared" si="3"/>
        <v>29.6</v>
      </c>
      <c r="S39" s="36">
        <f t="shared" si="2"/>
        <v>-29.6</v>
      </c>
      <c r="T39" s="140"/>
      <c r="U39" s="142">
        <v>-29.5</v>
      </c>
      <c r="V39" s="140"/>
      <c r="W39" s="36">
        <v>29.6</v>
      </c>
      <c r="X39" s="133" t="e">
        <f>_xll.qlSimpleQuoteSetValue(F39,W39/10000,Trigger)</f>
        <v>#N/A</v>
      </c>
      <c r="Y39" s="28"/>
    </row>
    <row r="40" spans="1:25" x14ac:dyDescent="0.2">
      <c r="A40" s="27"/>
      <c r="B40" s="42"/>
      <c r="C40" s="42" t="s">
        <v>265</v>
      </c>
      <c r="D40" s="42" t="str">
        <f t="shared" si="1"/>
        <v>51M</v>
      </c>
      <c r="E40" s="58" t="str">
        <f>Currency&amp;C40&amp;D40&amp;QuoteSuffix</f>
        <v>USDFF3L51M_Quote</v>
      </c>
      <c r="F40" s="42" t="str">
        <f>_xll.qlSimpleQuote(E40,,RateTickValue,Permanent,Trigger,ObjectOverwrite)</f>
        <v>USDFF3L51M_Quote#0010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265</v>
      </c>
      <c r="N40" s="129" t="str">
        <f>IF(Contributor="ICAP LN",LEFT(Currency,2)&amp;"LIFF"&amp;L40,Currency&amp;$M40&amp;$L40)</f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2"/>
        <v>#VALUE!</v>
      </c>
      <c r="T40" s="140"/>
      <c r="U40" s="142" t="e">
        <v>#VALUE!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265</v>
      </c>
      <c r="D41" s="42" t="str">
        <f t="shared" si="1"/>
        <v>54M</v>
      </c>
      <c r="E41" s="58" t="str">
        <f>Currency&amp;C41&amp;D41&amp;QuoteSuffix</f>
        <v>USDFF3L54M_Quote</v>
      </c>
      <c r="F41" s="42" t="str">
        <f>_xll.qlSimpleQuote(E41,,RateTickValue,Permanent,Trigger,ObjectOverwrite)</f>
        <v>USDFF3L54M_Quote#0010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265</v>
      </c>
      <c r="N41" s="129" t="str">
        <f>IF(Contributor="ICAP LN",LEFT(Currency,2)&amp;"LIFF"&amp;L41,Currency&amp;$M41&amp;$L41)</f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2"/>
        <v>#VALUE!</v>
      </c>
      <c r="T41" s="140"/>
      <c r="U41" s="142" t="e">
        <v>#VALUE!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265</v>
      </c>
      <c r="D42" s="42" t="str">
        <f t="shared" si="1"/>
        <v>57M</v>
      </c>
      <c r="E42" s="58" t="str">
        <f>Currency&amp;C42&amp;D42&amp;QuoteSuffix</f>
        <v>USDFF3L57M_Quote</v>
      </c>
      <c r="F42" s="42" t="str">
        <f>_xll.qlSimpleQuote(E42,,RateTickValue,Permanent,Trigger,ObjectOverwrite)</f>
        <v>USDFF3L57M_Quote#0010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265</v>
      </c>
      <c r="N42" s="129" t="str">
        <f>IF(Contributor="ICAP LN",LEFT(Currency,2)&amp;"LIFF"&amp;L42,Currency&amp;$M42&amp;$L42)</f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2"/>
        <v>#VALUE!</v>
      </c>
      <c r="T42" s="140"/>
      <c r="U42" s="142" t="e">
        <v>#VALUE!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265</v>
      </c>
      <c r="D43" s="42" t="str">
        <f t="shared" si="1"/>
        <v>5Y</v>
      </c>
      <c r="E43" s="58" t="str">
        <f>Currency&amp;C43&amp;D43&amp;QuoteSuffix</f>
        <v>USDFF3L5Y_Quote</v>
      </c>
      <c r="F43" s="42" t="str">
        <f>_xll.qlSimpleQuote(E43,,RateTickValue,Permanent,Trigger,ObjectOverwrite)</f>
        <v>USDFF3L5Y_Quote#0010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265</v>
      </c>
      <c r="N43" s="129" t="str">
        <f>IF(Contributor="ICAP LN",LEFT(Currency,2)&amp;"LIFF"&amp;L43,Currency&amp;$M43&amp;$L43)</f>
        <v>USLIFF5Y</v>
      </c>
      <c r="O43" s="129" t="str">
        <v>USLIFF5Y=ICAP</v>
      </c>
      <c r="P43" s="392">
        <v>30.5</v>
      </c>
      <c r="Q43" s="392">
        <v>0</v>
      </c>
      <c r="R43" s="36">
        <f t="shared" si="3"/>
        <v>30.5</v>
      </c>
      <c r="S43" s="36">
        <f t="shared" si="2"/>
        <v>-30.5</v>
      </c>
      <c r="T43" s="140"/>
      <c r="U43" s="142">
        <v>-30.4</v>
      </c>
      <c r="V43" s="140"/>
      <c r="W43" s="36">
        <v>30.5</v>
      </c>
      <c r="X43" s="133" t="e">
        <f>_xll.qlSimpleQuoteSetValue(F43,W43/10000,Trigger)</f>
        <v>#N/A</v>
      </c>
      <c r="Y43" s="28"/>
    </row>
    <row r="44" spans="1:25" x14ac:dyDescent="0.2">
      <c r="A44" s="27"/>
      <c r="B44" s="42"/>
      <c r="C44" s="42" t="s">
        <v>265</v>
      </c>
      <c r="D44" s="42" t="str">
        <f t="shared" si="1"/>
        <v>6Y</v>
      </c>
      <c r="E44" s="58" t="str">
        <f>Currency&amp;C44&amp;D44&amp;QuoteSuffix</f>
        <v>USDFF3L6Y_Quote</v>
      </c>
      <c r="F44" s="42" t="str">
        <f>_xll.qlSimpleQuote(E44,,RateTickValue,Permanent,Trigger,ObjectOverwrite)</f>
        <v>USDFF3L6Y_Quote#0010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265</v>
      </c>
      <c r="N44" s="129" t="str">
        <f>IF(Contributor="ICAP LN",LEFT(Currency,2)&amp;"LIFF"&amp;L44,Currency&amp;$M44&amp;$L44)</f>
        <v>USLIFF6Y</v>
      </c>
      <c r="O44" s="129" t="str">
        <v>USLIFF6Y=ICAP</v>
      </c>
      <c r="P44" s="392">
        <v>31.4</v>
      </c>
      <c r="Q44" s="392">
        <v>0</v>
      </c>
      <c r="R44" s="36">
        <f t="shared" si="3"/>
        <v>31.4</v>
      </c>
      <c r="S44" s="36">
        <f t="shared" si="2"/>
        <v>-31.4</v>
      </c>
      <c r="T44" s="140"/>
      <c r="U44" s="142">
        <v>-31.1</v>
      </c>
      <c r="V44" s="140"/>
      <c r="W44" s="36">
        <v>31.4</v>
      </c>
      <c r="X44" s="133" t="e">
        <f>_xll.qlSimpleQuoteSetValue(F44,W44/10000,Trigger)</f>
        <v>#N/A</v>
      </c>
      <c r="Y44" s="28"/>
    </row>
    <row r="45" spans="1:25" x14ac:dyDescent="0.2">
      <c r="A45" s="27"/>
      <c r="B45" s="42"/>
      <c r="C45" s="42" t="s">
        <v>265</v>
      </c>
      <c r="D45" s="42" t="str">
        <f t="shared" si="1"/>
        <v>7Y</v>
      </c>
      <c r="E45" s="58" t="str">
        <f>Currency&amp;C45&amp;D45&amp;QuoteSuffix</f>
        <v>USDFF3L7Y_Quote</v>
      </c>
      <c r="F45" s="42" t="str">
        <f>_xll.qlSimpleQuote(E45,,RateTickValue,Permanent,Trigger,ObjectOverwrite)</f>
        <v>USDFF3L7Y_Quote#0010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265</v>
      </c>
      <c r="N45" s="129" t="str">
        <f>IF(Contributor="ICAP LN",LEFT(Currency,2)&amp;"LIFF"&amp;L45,Currency&amp;$M45&amp;$L45)</f>
        <v>USLIFF7Y</v>
      </c>
      <c r="O45" s="129" t="str">
        <v>USLIFF7Y=ICAP</v>
      </c>
      <c r="P45" s="392">
        <v>32.1</v>
      </c>
      <c r="Q45" s="392">
        <v>0</v>
      </c>
      <c r="R45" s="36">
        <f t="shared" si="3"/>
        <v>32.1</v>
      </c>
      <c r="S45" s="36">
        <f t="shared" si="2"/>
        <v>-32.1</v>
      </c>
      <c r="T45" s="140"/>
      <c r="U45" s="142">
        <v>-31.7</v>
      </c>
      <c r="V45" s="140"/>
      <c r="W45" s="36">
        <v>32.1</v>
      </c>
      <c r="X45" s="133" t="e">
        <f>_xll.qlSimpleQuoteSetValue(F45,W45/10000,Trigger)</f>
        <v>#N/A</v>
      </c>
      <c r="Y45" s="28"/>
    </row>
    <row r="46" spans="1:25" x14ac:dyDescent="0.2">
      <c r="A46" s="27"/>
      <c r="B46" s="42"/>
      <c r="C46" s="42" t="s">
        <v>265</v>
      </c>
      <c r="D46" s="42" t="str">
        <f t="shared" si="1"/>
        <v>8Y</v>
      </c>
      <c r="E46" s="58" t="str">
        <f>Currency&amp;C46&amp;D46&amp;QuoteSuffix</f>
        <v>USDFF3L8Y_Quote</v>
      </c>
      <c r="F46" s="42" t="str">
        <f>_xll.qlSimpleQuote(E46,,RateTickValue,Permanent,Trigger,ObjectOverwrite)</f>
        <v>USDFF3L8Y_Quote#0010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265</v>
      </c>
      <c r="N46" s="129" t="str">
        <f>IF(Contributor="ICAP LN",LEFT(Currency,2)&amp;"LIFF"&amp;L46,Currency&amp;$M46&amp;$L46)</f>
        <v>USLIFF8Y</v>
      </c>
      <c r="O46" s="129" t="str">
        <v>USLIFF8Y=ICAP</v>
      </c>
      <c r="P46" s="392">
        <v>32.6</v>
      </c>
      <c r="Q46" s="392">
        <v>0</v>
      </c>
      <c r="R46" s="36">
        <f t="shared" si="3"/>
        <v>32.6</v>
      </c>
      <c r="S46" s="36">
        <f t="shared" si="2"/>
        <v>-32.6</v>
      </c>
      <c r="T46" s="140"/>
      <c r="U46" s="142">
        <v>-32.200000000000003</v>
      </c>
      <c r="V46" s="140"/>
      <c r="W46" s="36">
        <v>32.6</v>
      </c>
      <c r="X46" s="133" t="e">
        <f>_xll.qlSimpleQuoteSetValue(F46,W46/10000,Trigger)</f>
        <v>#N/A</v>
      </c>
      <c r="Y46" s="28"/>
    </row>
    <row r="47" spans="1:25" x14ac:dyDescent="0.2">
      <c r="A47" s="27"/>
      <c r="B47" s="42"/>
      <c r="C47" s="42" t="s">
        <v>265</v>
      </c>
      <c r="D47" s="42" t="str">
        <f t="shared" si="1"/>
        <v>9Y</v>
      </c>
      <c r="E47" s="58" t="str">
        <f>Currency&amp;C47&amp;D47&amp;QuoteSuffix</f>
        <v>USDFF3L9Y_Quote</v>
      </c>
      <c r="F47" s="42" t="str">
        <f>_xll.qlSimpleQuote(E47,,RateTickValue,Permanent,Trigger,ObjectOverwrite)</f>
        <v>USDFF3L9Y_Quote#0010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265</v>
      </c>
      <c r="N47" s="129" t="str">
        <f>IF(Contributor="ICAP LN",LEFT(Currency,2)&amp;"LIFF"&amp;L47,Currency&amp;$M47&amp;$L47)</f>
        <v>USLIFF9Y</v>
      </c>
      <c r="O47" s="129" t="str">
        <v>USLIFF9Y=ICAP</v>
      </c>
      <c r="P47" s="392">
        <v>33.1</v>
      </c>
      <c r="Q47" s="392">
        <v>0</v>
      </c>
      <c r="R47" s="36">
        <f t="shared" si="3"/>
        <v>33.1</v>
      </c>
      <c r="S47" s="36">
        <f t="shared" si="2"/>
        <v>-33.1</v>
      </c>
      <c r="T47" s="140"/>
      <c r="U47" s="142">
        <v>-32.6</v>
      </c>
      <c r="V47" s="140"/>
      <c r="W47" s="36">
        <v>33.1</v>
      </c>
      <c r="X47" s="133" t="e">
        <f>_xll.qlSimpleQuoteSetValue(F47,W47/10000,Trigger)</f>
        <v>#N/A</v>
      </c>
      <c r="Y47" s="28"/>
    </row>
    <row r="48" spans="1:25" x14ac:dyDescent="0.2">
      <c r="A48" s="27"/>
      <c r="B48" s="42"/>
      <c r="C48" s="42" t="s">
        <v>265</v>
      </c>
      <c r="D48" s="42" t="str">
        <f t="shared" si="1"/>
        <v>10Y</v>
      </c>
      <c r="E48" s="58" t="str">
        <f>Currency&amp;C48&amp;D48&amp;QuoteSuffix</f>
        <v>USDFF3L10Y_Quote</v>
      </c>
      <c r="F48" s="42" t="str">
        <f>_xll.qlSimpleQuote(E48,,RateTickValue,Permanent,Trigger,ObjectOverwrite)</f>
        <v>USDFF3L10Y_Quote#0010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265</v>
      </c>
      <c r="N48" s="129" t="str">
        <f>IF(Contributor="ICAP LN",LEFT(Currency,2)&amp;"LIFF"&amp;L48,Currency&amp;$M48&amp;$L48)</f>
        <v>USLIFF10Y</v>
      </c>
      <c r="O48" s="129" t="str">
        <v>USLIFF10Y=ICAP</v>
      </c>
      <c r="P48" s="392">
        <v>33.4</v>
      </c>
      <c r="Q48" s="392">
        <v>0</v>
      </c>
      <c r="R48" s="36">
        <f t="shared" si="3"/>
        <v>33.4</v>
      </c>
      <c r="S48" s="36">
        <f t="shared" si="2"/>
        <v>-33.4</v>
      </c>
      <c r="T48" s="140"/>
      <c r="U48" s="142">
        <v>-32.9</v>
      </c>
      <c r="V48" s="140"/>
      <c r="W48" s="36">
        <v>33.4</v>
      </c>
      <c r="X48" s="133" t="e">
        <f>_xll.qlSimpleQuoteSetValue(F48,W48/10000,Trigger)</f>
        <v>#N/A</v>
      </c>
      <c r="Y48" s="28"/>
    </row>
    <row r="49" spans="1:25" x14ac:dyDescent="0.2">
      <c r="A49" s="27"/>
      <c r="B49" s="42"/>
      <c r="C49" s="42" t="s">
        <v>265</v>
      </c>
      <c r="D49" s="42" t="str">
        <f t="shared" si="1"/>
        <v>12Y</v>
      </c>
      <c r="E49" s="58" t="str">
        <f>Currency&amp;C49&amp;D49&amp;QuoteSuffix</f>
        <v>USDFF3L12Y_Quote</v>
      </c>
      <c r="F49" s="42" t="str">
        <f>_xll.qlSimpleQuote(E49,,RateTickValue,Permanent,Trigger,ObjectOverwrite)</f>
        <v>USDFF3L12Y_Quote#0010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265</v>
      </c>
      <c r="N49" s="129" t="str">
        <f>IF(Contributor="ICAP LN",LEFT(Currency,2)&amp;"LIFF"&amp;L49,Currency&amp;$M49&amp;$L49)</f>
        <v>USLIFF12Y</v>
      </c>
      <c r="O49" s="129" t="str">
        <v>USLIFF12Y=ICAP</v>
      </c>
      <c r="P49" s="392">
        <v>33.9</v>
      </c>
      <c r="Q49" s="392">
        <v>0</v>
      </c>
      <c r="R49" s="36">
        <f t="shared" si="3"/>
        <v>33.9</v>
      </c>
      <c r="S49" s="36">
        <f t="shared" si="2"/>
        <v>-33.9</v>
      </c>
      <c r="T49" s="140"/>
      <c r="U49" s="142">
        <v>-33.4</v>
      </c>
      <c r="V49" s="140"/>
      <c r="W49" s="36">
        <v>33.9</v>
      </c>
      <c r="X49" s="133" t="e">
        <f>_xll.qlSimpleQuoteSetValue(F49,W49/10000,Trigger)</f>
        <v>#N/A</v>
      </c>
      <c r="Y49" s="28"/>
    </row>
    <row r="50" spans="1:25" x14ac:dyDescent="0.2">
      <c r="A50" s="27"/>
      <c r="B50" s="42"/>
      <c r="C50" s="42" t="s">
        <v>265</v>
      </c>
      <c r="D50" s="42" t="str">
        <f t="shared" si="1"/>
        <v>15Y</v>
      </c>
      <c r="E50" s="58" t="str">
        <f>Currency&amp;C50&amp;D50&amp;QuoteSuffix</f>
        <v>USDFF3L15Y_Quote</v>
      </c>
      <c r="F50" s="42" t="str">
        <f>_xll.qlSimpleQuote(E50,,RateTickValue,Permanent,Trigger,ObjectOverwrite)</f>
        <v>USDFF3L15Y_Quote#0010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265</v>
      </c>
      <c r="N50" s="129" t="str">
        <f>IF(Contributor="ICAP LN",LEFT(Currency,2)&amp;"LIFF"&amp;L50,Currency&amp;$M50&amp;$L50)</f>
        <v>USLIFF15Y</v>
      </c>
      <c r="O50" s="129" t="str">
        <v>USLIFF15Y=ICAP</v>
      </c>
      <c r="P50" s="392">
        <v>34.4</v>
      </c>
      <c r="Q50" s="392">
        <v>0</v>
      </c>
      <c r="R50" s="36">
        <f t="shared" si="3"/>
        <v>34.4</v>
      </c>
      <c r="S50" s="36">
        <f t="shared" si="2"/>
        <v>-34.4</v>
      </c>
      <c r="T50" s="140"/>
      <c r="U50" s="142">
        <v>-33.9</v>
      </c>
      <c r="V50" s="140"/>
      <c r="W50" s="36">
        <v>34.4</v>
      </c>
      <c r="X50" s="133" t="e">
        <f>_xll.qlSimpleQuoteSetValue(F50,W50/10000,Trigger)</f>
        <v>#N/A</v>
      </c>
      <c r="Y50" s="28"/>
    </row>
    <row r="51" spans="1:25" x14ac:dyDescent="0.2">
      <c r="A51" s="27"/>
      <c r="B51" s="42"/>
      <c r="C51" s="42" t="s">
        <v>265</v>
      </c>
      <c r="D51" s="42" t="str">
        <f t="shared" si="1"/>
        <v>20Y</v>
      </c>
      <c r="E51" s="58" t="str">
        <f>Currency&amp;C51&amp;D51&amp;QuoteSuffix</f>
        <v>USDFF3L20Y_Quote</v>
      </c>
      <c r="F51" s="42" t="str">
        <f>_xll.qlSimpleQuote(E51,,RateTickValue,Permanent,Trigger,ObjectOverwrite)</f>
        <v>USDFF3L20Y_Quote#0010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265</v>
      </c>
      <c r="N51" s="129" t="str">
        <f>IF(Contributor="ICAP LN",LEFT(Currency,2)&amp;"LIFF"&amp;L51,Currency&amp;$M51&amp;$L51)</f>
        <v>USLIFF20Y</v>
      </c>
      <c r="O51" s="129" t="str">
        <v>USLIFF20Y=ICAP</v>
      </c>
      <c r="P51" s="392">
        <v>34.9</v>
      </c>
      <c r="Q51" s="392">
        <v>0</v>
      </c>
      <c r="R51" s="36">
        <f t="shared" si="3"/>
        <v>34.9</v>
      </c>
      <c r="S51" s="36">
        <f t="shared" si="2"/>
        <v>-34.9</v>
      </c>
      <c r="T51" s="140"/>
      <c r="U51" s="142">
        <v>-34.4</v>
      </c>
      <c r="V51" s="140"/>
      <c r="W51" s="36">
        <v>34.9</v>
      </c>
      <c r="X51" s="133" t="e">
        <f>_xll.qlSimpleQuoteSetValue(F51,W51/10000,Trigger)</f>
        <v>#N/A</v>
      </c>
      <c r="Y51" s="28"/>
    </row>
    <row r="52" spans="1:25" x14ac:dyDescent="0.2">
      <c r="A52" s="27"/>
      <c r="B52" s="42"/>
      <c r="C52" s="42" t="s">
        <v>265</v>
      </c>
      <c r="D52" s="42" t="str">
        <f t="shared" si="1"/>
        <v>25Y</v>
      </c>
      <c r="E52" s="58" t="str">
        <f>Currency&amp;C52&amp;D52&amp;QuoteSuffix</f>
        <v>USDFF3L25Y_Quote</v>
      </c>
      <c r="F52" s="42" t="str">
        <f>_xll.qlSimpleQuote(E52,,RateTickValue,Permanent,Trigger,ObjectOverwrite)</f>
        <v>USDFF3L25Y_Quote#0010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265</v>
      </c>
      <c r="N52" s="129" t="str">
        <f>IF(Contributor="ICAP LN",LEFT(Currency,2)&amp;"LIFF"&amp;L52,Currency&amp;$M52&amp;$L52)</f>
        <v>USLIFF25Y</v>
      </c>
      <c r="O52" s="129" t="str">
        <v>USLIFF25Y=ICAP</v>
      </c>
      <c r="P52" s="392">
        <v>35.200000000000003</v>
      </c>
      <c r="Q52" s="392">
        <v>0</v>
      </c>
      <c r="R52" s="36">
        <f t="shared" si="3"/>
        <v>35.200000000000003</v>
      </c>
      <c r="S52" s="36">
        <f t="shared" si="2"/>
        <v>-35.200000000000003</v>
      </c>
      <c r="T52" s="140"/>
      <c r="U52" s="142">
        <v>-34.9</v>
      </c>
      <c r="V52" s="140"/>
      <c r="W52" s="36">
        <v>35.200000000000003</v>
      </c>
      <c r="X52" s="133" t="e">
        <f>_xll.qlSimpleQuoteSetValue(F52,W52/10000,Trigger)</f>
        <v>#N/A</v>
      </c>
      <c r="Y52" s="28"/>
    </row>
    <row r="53" spans="1:25" x14ac:dyDescent="0.2">
      <c r="A53" s="27"/>
      <c r="B53" s="42"/>
      <c r="C53" s="42" t="s">
        <v>265</v>
      </c>
      <c r="D53" s="42" t="str">
        <f t="shared" si="1"/>
        <v>27Y</v>
      </c>
      <c r="E53" s="58" t="str">
        <f>Currency&amp;C53&amp;D53&amp;QuoteSuffix</f>
        <v>USDFF3L27Y_Quote</v>
      </c>
      <c r="F53" s="42" t="str">
        <f>_xll.qlSimpleQuote(E53,,RateTickValue,Permanent,Trigger,ObjectOverwrite)</f>
        <v>USDFF3L27Y_Quote#0010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265</v>
      </c>
      <c r="N53" s="129" t="str">
        <f>IF(Contributor="ICAP LN",LEFT(Currency,2)&amp;"LIFF"&amp;L53,Currency&amp;$M53&amp;$L53)</f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2"/>
        <v>#VALUE!</v>
      </c>
      <c r="T53" s="140"/>
      <c r="U53" s="142" t="e">
        <v>#VALUE!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265</v>
      </c>
      <c r="D54" s="42" t="str">
        <f t="shared" si="1"/>
        <v>30Y</v>
      </c>
      <c r="E54" s="58" t="str">
        <f>Currency&amp;C54&amp;D54&amp;QuoteSuffix</f>
        <v>USDFF3L30Y_Quote</v>
      </c>
      <c r="F54" s="42" t="str">
        <f>_xll.qlSimpleQuote(E54,,RateTickValue,Permanent,Trigger,ObjectOverwrite)</f>
        <v>USDFF3L30Y_Quote#0010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265</v>
      </c>
      <c r="N54" s="129" t="str">
        <f>IF(Contributor="ICAP LN",LEFT(Currency,2)&amp;"LIFF"&amp;L54,Currency&amp;$M54&amp;$L54)</f>
        <v>USLIFF30Y</v>
      </c>
      <c r="O54" s="129" t="str">
        <v>USLIFF30Y=ICAP</v>
      </c>
      <c r="P54" s="392">
        <v>35.4</v>
      </c>
      <c r="Q54" s="392">
        <v>0</v>
      </c>
      <c r="R54" s="36">
        <f t="shared" si="3"/>
        <v>35.4</v>
      </c>
      <c r="S54" s="36">
        <f t="shared" si="2"/>
        <v>-35.4</v>
      </c>
      <c r="T54" s="140"/>
      <c r="U54" s="142">
        <v>-35.299999999999997</v>
      </c>
      <c r="V54" s="140"/>
      <c r="W54" s="36">
        <v>35.4</v>
      </c>
      <c r="X54" s="133" t="e">
        <f>_xll.qlSimpleQuoteSetValue(F54,W54/10000,Trigger)</f>
        <v>#N/A</v>
      </c>
      <c r="Y54" s="28"/>
    </row>
    <row r="55" spans="1:25" x14ac:dyDescent="0.2">
      <c r="A55" s="27"/>
      <c r="B55" s="42"/>
      <c r="C55" s="42" t="s">
        <v>265</v>
      </c>
      <c r="D55" s="42" t="str">
        <f t="shared" si="1"/>
        <v>35Y</v>
      </c>
      <c r="E55" s="58" t="str">
        <f>Currency&amp;C55&amp;D55&amp;QuoteSuffix</f>
        <v>USDFF3L35Y_Quote</v>
      </c>
      <c r="F55" s="42" t="str">
        <f>_xll.qlSimpleQuote(E55,,RateTickValue,Permanent,Trigger,ObjectOverwrite)</f>
        <v>USDFF3L35Y_Quote#0010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265</v>
      </c>
      <c r="N55" s="129" t="str">
        <f>IF(Contributor="ICAP LN",LEFT(Currency,2)&amp;"LIFF"&amp;L55,Currency&amp;$M55&amp;$L55)</f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2"/>
        <v>#VALUE!</v>
      </c>
      <c r="T55" s="140"/>
      <c r="U55" s="142" t="e">
        <v>#VALUE!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265</v>
      </c>
      <c r="D56" s="42" t="str">
        <f t="shared" si="1"/>
        <v>40Y</v>
      </c>
      <c r="E56" s="58" t="str">
        <f>Currency&amp;C56&amp;D56&amp;QuoteSuffix</f>
        <v>USDFF3L40Y_Quote</v>
      </c>
      <c r="F56" s="42" t="str">
        <f>_xll.qlSimpleQuote(E56,,RateTickValue,Permanent,Trigger,ObjectOverwrite)</f>
        <v>USDFF3L40Y_Quote#0010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265</v>
      </c>
      <c r="N56" s="129" t="str">
        <f>IF(Contributor="ICAP LN",LEFT(Currency,2)&amp;"LIFF"&amp;L56,Currency&amp;$M56&amp;$L56)</f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3"/>
        <v>#NUM!</v>
      </c>
      <c r="S56" s="36" t="e">
        <f t="shared" si="2"/>
        <v>#VALUE!</v>
      </c>
      <c r="T56" s="140"/>
      <c r="U56" s="142" t="e">
        <v>#VALUE!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265</v>
      </c>
      <c r="D57" s="42" t="str">
        <f t="shared" si="1"/>
        <v>45Y</v>
      </c>
      <c r="E57" s="58" t="str">
        <f>Currency&amp;C57&amp;D57&amp;QuoteSuffix</f>
        <v>USDFF3L45Y_Quote</v>
      </c>
      <c r="F57" s="42" t="str">
        <f>_xll.qlSimpleQuote(E57,,RateTickValue,Permanent,Trigger,ObjectOverwrite)</f>
        <v>USDFF3L45Y_Quote#0010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265</v>
      </c>
      <c r="N57" s="129" t="str">
        <f>IF(Contributor="ICAP LN",LEFT(Currency,2)&amp;"LIFF"&amp;L57,Currency&amp;$M57&amp;$L57)</f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3"/>
        <v>#NUM!</v>
      </c>
      <c r="S57" s="36" t="e">
        <f t="shared" si="2"/>
        <v>#VALUE!</v>
      </c>
      <c r="T57" s="140"/>
      <c r="U57" s="142" t="e">
        <v>#VALUE!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265</v>
      </c>
      <c r="D58" s="43" t="str">
        <f t="shared" si="1"/>
        <v>50Y</v>
      </c>
      <c r="E58" s="60" t="str">
        <f>Currency&amp;C58&amp;D58&amp;QuoteSuffix</f>
        <v>USDFF3L50Y_Quote</v>
      </c>
      <c r="F58" s="43" t="str">
        <f>_xll.qlSimpleQuote(E58,,RateTickValue,Permanent,Trigger,ObjectOverwrite)</f>
        <v>USDFF3L50Y_Quote#0010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265</v>
      </c>
      <c r="N58" s="131" t="str">
        <f>IF(Contributor="ICAP LN",LEFT(Currency,2)&amp;"LIFF"&amp;L58,Currency&amp;$M58&amp;$L58)</f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3"/>
        <v>#NUM!</v>
      </c>
      <c r="S58" s="37" t="e">
        <f t="shared" si="2"/>
        <v>#VALUE!</v>
      </c>
      <c r="T58" s="140"/>
      <c r="U58" s="146" t="e">
        <v>#VALUE!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401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USDHW_Volatility_Quote#0006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USDHW_MeanReversion_Quote#0006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1396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UsdLibor3M#0006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12:34:19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H6</v>
      </c>
      <c r="E5" s="262" t="str">
        <f t="shared" ref="E5:E46" si="0">Currency&amp;$D$3&amp;$E$3&amp;$D5&amp;QuoteSuffix</f>
        <v>USDFUT3MH6_Quote</v>
      </c>
      <c r="F5" s="263" t="str">
        <f>_xll.qlSimpleQuote(E5,,PriceTickValue,Permanent,Trigger,ObjectOverwrite)</f>
        <v>USDFUT3MH6_Quote#0006</v>
      </c>
      <c r="G5" s="272"/>
      <c r="H5" s="268" t="str">
        <f t="shared" ref="H5:H46" si="1">Currency&amp;$D$3&amp;$E$3&amp;$D5&amp;"ConvAdj"&amp;QuoteSuffix</f>
        <v>USDFUT3MH6ConvAdj_Quote</v>
      </c>
      <c r="I5" s="269" t="str">
        <f>_xll.qlFuturesConvAdjustmentQuote(H5,IborIndex,D5,F5,Volatility,MeanReversion,Permanent,AND(ISERROR(AD5),ISERROR(FuturesHWConvAdj!U5:U6)),ObjectOverwrite)</f>
        <v>USDFUT3MH6ConvAdj_Quote#2424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H6</v>
      </c>
      <c r="Q5" s="265">
        <f t="array" ref="Q5:Q46">_xll.qlIMMNextDates(_xll.qlSettingsEvaluationDate(Trigger)-1,$O5:$O46)</f>
        <v>42445</v>
      </c>
      <c r="R5" s="201" t="str">
        <f t="array" ref="R5:R46">"ED"&amp;FuturesCodes</f>
        <v>EDH6</v>
      </c>
      <c r="S5" s="394">
        <v>42443</v>
      </c>
      <c r="T5" s="391">
        <v>99.347499999999997</v>
      </c>
      <c r="U5" s="391">
        <v>99.35</v>
      </c>
      <c r="V5" s="391">
        <v>99.35</v>
      </c>
      <c r="W5" s="391">
        <v>99.344999999999999</v>
      </c>
      <c r="X5" s="35">
        <f>_xll.qlMidSafe(T5,U5,Trigger)</f>
        <v>99.348749999999995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99.348749999999995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J6</v>
      </c>
      <c r="E6" s="84" t="str">
        <f t="shared" si="0"/>
        <v>USDFUT3MJ6_Quote</v>
      </c>
      <c r="F6" s="271" t="str">
        <f>_xll.qlSimpleQuote(E6,,PriceTickValue,Permanent,Trigger,ObjectOverwrite)</f>
        <v>USDFUT3MJ6_Quote#0006</v>
      </c>
      <c r="G6" s="272" t="str">
        <f>_xll.ohRangeRetrieveError(F6)</f>
        <v/>
      </c>
      <c r="H6" s="276" t="str">
        <f t="shared" si="1"/>
        <v>USDFUT3MJ6ConvAdj_Quote</v>
      </c>
      <c r="I6" s="277" t="str">
        <f>_xll.qlFuturesConvAdjustmentQuote(H6,IborIndex,D6,F6,Volatility,MeanReversion,Permanent,AND(ISERROR(AD6),ISERROR(FuturesHWConvAdj!U6:U7)),ObjectOverwrite)</f>
        <v>USDFUT3MJ6ConvAdj_Quote#2426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J6</v>
      </c>
      <c r="Q6" s="274">
        <v>42480</v>
      </c>
      <c r="R6" s="188" t="str">
        <v>EDJ6</v>
      </c>
      <c r="S6" s="395">
        <v>42478</v>
      </c>
      <c r="T6" s="392">
        <v>99.31</v>
      </c>
      <c r="U6" s="392">
        <v>99.314999999999998</v>
      </c>
      <c r="V6" s="392">
        <v>99.31</v>
      </c>
      <c r="W6" s="392">
        <v>99.305000000000007</v>
      </c>
      <c r="X6" s="36">
        <f>_xll.qlMidSafe(T6,U6,Trigger)</f>
        <v>99.3125</v>
      </c>
      <c r="Y6" s="36">
        <f t="shared" ref="Y6:Y46" si="2">U6-T6</f>
        <v>4.9999999999954525E-3</v>
      </c>
      <c r="Z6" s="374"/>
      <c r="AA6" s="275">
        <v>99.65</v>
      </c>
      <c r="AB6" s="374"/>
      <c r="AC6" s="36">
        <v>99.3125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K6</v>
      </c>
      <c r="E7" s="84" t="str">
        <f t="shared" si="0"/>
        <v>USDFUT3MK6_Quote</v>
      </c>
      <c r="F7" s="271" t="str">
        <f>_xll.qlSimpleQuote(E7,,PriceTickValue,Permanent,Trigger,ObjectOverwrite)</f>
        <v>USDFUT3MK6_Quote#0006</v>
      </c>
      <c r="G7" s="272" t="str">
        <f>_xll.ohRangeRetrieveError(F7)</f>
        <v/>
      </c>
      <c r="H7" s="276" t="str">
        <f t="shared" si="1"/>
        <v>USDFUT3MK6ConvAdj_Quote</v>
      </c>
      <c r="I7" s="277" t="str">
        <f>_xll.qlFuturesConvAdjustmentQuote(H7,IborIndex,D7,F7,Volatility,MeanReversion,Permanent,AND(ISERROR(AD7),ISERROR(FuturesHWConvAdj!U7:U8)),ObjectOverwrite)</f>
        <v>USDFUT3MK6ConvAdj_Quote#1394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K6</v>
      </c>
      <c r="Q7" s="274">
        <v>42508</v>
      </c>
      <c r="R7" s="188" t="str">
        <v>EDK6</v>
      </c>
      <c r="S7" s="395">
        <v>42506</v>
      </c>
      <c r="T7" s="392">
        <v>99.27</v>
      </c>
      <c r="U7" s="392">
        <v>99.28</v>
      </c>
      <c r="V7" s="392">
        <v>0</v>
      </c>
      <c r="W7" s="392">
        <v>99.27</v>
      </c>
      <c r="X7" s="36">
        <f>_xll.qlMidSafe(T7,U7,Trigger)</f>
        <v>99.275000000000006</v>
      </c>
      <c r="Y7" s="36">
        <f t="shared" si="2"/>
        <v>1.0000000000005116E-2</v>
      </c>
      <c r="Z7" s="374"/>
      <c r="AA7" s="275">
        <v>99.612499999999997</v>
      </c>
      <c r="AB7" s="374"/>
      <c r="AC7" s="36">
        <v>99.275000000000006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M6</v>
      </c>
      <c r="E8" s="84" t="str">
        <f t="shared" si="0"/>
        <v>USDFUT3MM6_Quote</v>
      </c>
      <c r="F8" s="271" t="str">
        <f>_xll.qlSimpleQuote(E8,,PriceTickValue,Permanent,Trigger,ObjectOverwrite)</f>
        <v>USDFUT3MM6_Quote#0006</v>
      </c>
      <c r="G8" s="272" t="str">
        <f>_xll.ohRangeRetrieveError(F8)</f>
        <v/>
      </c>
      <c r="H8" s="276" t="str">
        <f t="shared" si="1"/>
        <v>USDFUT3MM6ConvAdj_Quote</v>
      </c>
      <c r="I8" s="277" t="str">
        <f>_xll.qlFuturesConvAdjustmentQuote(H8,IborIndex,D8,F8,Volatility,MeanReversion,Permanent,AND(ISERROR(AD8),ISERROR(FuturesHWConvAdj!U8:U9)),ObjectOverwrite)</f>
        <v>USDFUT3MM6ConvAdj_Quote#1395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M6</v>
      </c>
      <c r="Q8" s="274">
        <v>42536</v>
      </c>
      <c r="R8" s="188" t="str">
        <v>EDM6</v>
      </c>
      <c r="S8" s="395">
        <v>42534</v>
      </c>
      <c r="T8" s="392">
        <v>99.24</v>
      </c>
      <c r="U8" s="392">
        <v>99.245000000000005</v>
      </c>
      <c r="V8" s="392">
        <v>99.24</v>
      </c>
      <c r="W8" s="392">
        <v>99.234999999999999</v>
      </c>
      <c r="X8" s="36">
        <f>_xll.qlMidSafe(T8,U8,Trigger)</f>
        <v>99.242500000000007</v>
      </c>
      <c r="Y8" s="36">
        <f t="shared" si="2"/>
        <v>5.0000000000096634E-3</v>
      </c>
      <c r="Z8" s="374"/>
      <c r="AA8" s="275">
        <v>99.57</v>
      </c>
      <c r="AB8" s="374"/>
      <c r="AC8" s="36">
        <v>99.242500000000007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N6</v>
      </c>
      <c r="E9" s="84" t="str">
        <f t="shared" si="0"/>
        <v>USDFUT3MN6_Quote</v>
      </c>
      <c r="F9" s="271" t="str">
        <f>_xll.qlSimpleQuote(E9,,PriceTickValue,Permanent,Trigger,ObjectOverwrite)</f>
        <v>USDFUT3MN6_Quote#0006</v>
      </c>
      <c r="G9" s="272" t="str">
        <f>_xll.ohRangeRetrieveError(F9)</f>
        <v/>
      </c>
      <c r="H9" s="276" t="str">
        <f t="shared" si="1"/>
        <v>USDFUT3MN6ConvAdj_Quote</v>
      </c>
      <c r="I9" s="277" t="str">
        <f>_xll.qlFuturesConvAdjustmentQuote(H9,IborIndex,D9,F9,Volatility,MeanReversion,Permanent,AND(ISERROR(AD9),ISERROR(FuturesHWConvAdj!U9:U10)),ObjectOverwrite)</f>
        <v>USDFUT3MN6ConvAdj_Quote#1396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N6</v>
      </c>
      <c r="Q9" s="274">
        <v>42571</v>
      </c>
      <c r="R9" s="188" t="str">
        <v>EDN6</v>
      </c>
      <c r="S9" s="395">
        <v>42569</v>
      </c>
      <c r="T9" s="392">
        <v>0</v>
      </c>
      <c r="U9" s="392">
        <v>0</v>
      </c>
      <c r="V9" s="392">
        <v>0</v>
      </c>
      <c r="W9" s="392">
        <v>99.204999999999998</v>
      </c>
      <c r="X9" s="36" t="e">
        <f>_xll.qlMidSafe(T9,U9,Trigger)</f>
        <v>#NUM!</v>
      </c>
      <c r="Y9" s="36">
        <f t="shared" si="2"/>
        <v>0</v>
      </c>
      <c r="Z9" s="374"/>
      <c r="AA9" s="279">
        <v>99.545000000000002</v>
      </c>
      <c r="AB9" s="374"/>
      <c r="AC9" s="36" t="e">
        <v>#NUM!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Q6</v>
      </c>
      <c r="E10" s="84" t="str">
        <f t="shared" si="0"/>
        <v>USDFUT3MQ6_Quote</v>
      </c>
      <c r="F10" s="271" t="str">
        <f>_xll.qlSimpleQuote(E10,,PriceTickValue,Permanent,Trigger,ObjectOverwrite)</f>
        <v>USDFUT3MQ6_Quote#0006</v>
      </c>
      <c r="G10" s="272" t="str">
        <f>_xll.ohRangeRetrieveError(F10)</f>
        <v/>
      </c>
      <c r="H10" s="276" t="str">
        <f t="shared" si="1"/>
        <v>USDFUT3MQ6ConvAdj_Quote</v>
      </c>
      <c r="I10" s="277" t="str">
        <f>_xll.qlFuturesConvAdjustmentQuote(H10,IborIndex,D10,F10,Volatility,MeanReversion,Permanent,AND(ISERROR(AD10),ISERROR(FuturesHWConvAdj!U10:U11)),ObjectOverwrite)</f>
        <v>USDFUT3MQ6ConvAdj_Quote#1396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Q6</v>
      </c>
      <c r="Q10" s="274">
        <v>42599</v>
      </c>
      <c r="R10" s="188" t="str">
        <v>EDQ6</v>
      </c>
      <c r="S10" s="395">
        <v>42597</v>
      </c>
      <c r="T10" s="392">
        <v>0</v>
      </c>
      <c r="U10" s="392">
        <v>0</v>
      </c>
      <c r="V10" s="392">
        <v>0</v>
      </c>
      <c r="W10" s="392">
        <v>99.185000000000002</v>
      </c>
      <c r="X10" s="36" t="e">
        <f>_xll.qlMidSafe(T10,U10,Trigger)</f>
        <v>#NUM!</v>
      </c>
      <c r="Y10" s="36">
        <f t="shared" si="2"/>
        <v>0</v>
      </c>
      <c r="Z10" s="374"/>
      <c r="AA10" s="279">
        <v>99.507499999999993</v>
      </c>
      <c r="AB10" s="374"/>
      <c r="AC10" s="36" t="e">
        <v>#NUM!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U6</v>
      </c>
      <c r="E11" s="84" t="str">
        <f t="shared" si="0"/>
        <v>USDFUT3MU6_Quote</v>
      </c>
      <c r="F11" s="271" t="str">
        <f>_xll.qlSimpleQuote(E11,,PriceTickValue,Permanent,Trigger,ObjectOverwrite)</f>
        <v>USDFUT3MU6_Quote#0006</v>
      </c>
      <c r="G11" s="272" t="str">
        <f>_xll.ohRangeRetrieveError(F11)</f>
        <v/>
      </c>
      <c r="H11" s="276" t="str">
        <f t="shared" si="1"/>
        <v>USDFUT3MU6ConvAdj_Quote</v>
      </c>
      <c r="I11" s="277" t="str">
        <f>_xll.qlFuturesConvAdjustmentQuote(H11,IborIndex,D11,F11,Volatility,MeanReversion,Permanent,AND(ISERROR(AD11),ISERROR(FuturesHWConvAdj!U11:U12)),ObjectOverwrite)</f>
        <v>USDFUT3MU6ConvAdj_Quote#1395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U6</v>
      </c>
      <c r="Q11" s="274">
        <v>42634</v>
      </c>
      <c r="R11" s="188" t="str">
        <v>EDU6</v>
      </c>
      <c r="S11" s="395">
        <v>42632</v>
      </c>
      <c r="T11" s="392">
        <v>99.165000000000006</v>
      </c>
      <c r="U11" s="392">
        <v>99.17</v>
      </c>
      <c r="V11" s="392">
        <v>99.17</v>
      </c>
      <c r="W11" s="392">
        <v>99.15</v>
      </c>
      <c r="X11" s="36">
        <f>_xll.qlMidSafe(T11,U11,Trigger)</f>
        <v>99.167500000000004</v>
      </c>
      <c r="Y11" s="36">
        <f t="shared" si="2"/>
        <v>4.9999999999954525E-3</v>
      </c>
      <c r="Z11" s="374"/>
      <c r="AA11" s="279" t="e">
        <v>#NUM!</v>
      </c>
      <c r="AB11" s="374"/>
      <c r="AC11" s="36">
        <v>99.167500000000004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V6</v>
      </c>
      <c r="E12" s="84" t="str">
        <f t="shared" si="0"/>
        <v>USDFUT3MV6_Quote</v>
      </c>
      <c r="F12" s="271" t="str">
        <f>_xll.qlSimpleQuote(E12,,PriceTickValue,Permanent,Trigger,ObjectOverwrite)</f>
        <v>USDFUT3MV6_Quote#0006</v>
      </c>
      <c r="G12" s="272" t="str">
        <f>_xll.ohRangeRetrieveError(F12)</f>
        <v/>
      </c>
      <c r="H12" s="276" t="str">
        <f t="shared" si="1"/>
        <v>USDFUT3MV6ConvAdj_Quote</v>
      </c>
      <c r="I12" s="277" t="str">
        <f>_xll.qlFuturesConvAdjustmentQuote(H12,IborIndex,D12,F12,Volatility,MeanReversion,Permanent,AND(ISERROR(AD12),ISERROR(FuturesHWConvAdj!U12:U13)),ObjectOverwrite)</f>
        <v>USDFUT3MV6ConvAdj_Quote#1394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V6</v>
      </c>
      <c r="Q12" s="274">
        <v>42662</v>
      </c>
      <c r="R12" s="188" t="str">
        <v>EDV6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X6</v>
      </c>
      <c r="E13" s="84" t="str">
        <f t="shared" si="0"/>
        <v>USDFUT3MX6_Quote</v>
      </c>
      <c r="F13" s="271" t="str">
        <f>_xll.qlSimpleQuote(E13,,PriceTickValue,Permanent,Trigger,ObjectOverwrite)</f>
        <v>USDFUT3MX6_Quote#0006</v>
      </c>
      <c r="G13" s="272" t="str">
        <f>_xll.ohRangeRetrieveError(F13)</f>
        <v/>
      </c>
      <c r="H13" s="276" t="str">
        <f t="shared" si="1"/>
        <v>USDFUT3MX6ConvAdj_Quote</v>
      </c>
      <c r="I13" s="277" t="str">
        <f>_xll.qlFuturesConvAdjustmentQuote(H13,IborIndex,D13,F13,Volatility,MeanReversion,Permanent,AND(ISERROR(AD13),ISERROR(FuturesHWConvAdj!U13:U14)),ObjectOverwrite)</f>
        <v>USDFUT3MX6ConvAdj_Quote#1396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X6</v>
      </c>
      <c r="Q13" s="274">
        <v>42690</v>
      </c>
      <c r="R13" s="188" t="str">
        <v>EDX6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99.387500000000003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Z6</v>
      </c>
      <c r="E14" s="84" t="str">
        <f t="shared" si="0"/>
        <v>USDFUT3MZ6_Quote</v>
      </c>
      <c r="F14" s="271" t="str">
        <f>_xll.qlSimpleQuote(E14,,PriceTickValue,Permanent,Trigger,ObjectOverwrite)</f>
        <v>USDFUT3MZ6_Quote#0006</v>
      </c>
      <c r="G14" s="272" t="str">
        <f>_xll.ohRangeRetrieveError(F14)</f>
        <v/>
      </c>
      <c r="H14" s="276" t="str">
        <f t="shared" si="1"/>
        <v>USDFUT3MZ6ConvAdj_Quote</v>
      </c>
      <c r="I14" s="277" t="str">
        <f>_xll.qlFuturesConvAdjustmentQuote(H14,IborIndex,D14,F14,Volatility,MeanReversion,Permanent,AND(ISERROR(AD14),ISERROR(FuturesHWConvAdj!U14:U15)),ObjectOverwrite)</f>
        <v>USDFUT3MZ6ConvAdj_Quote#1395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Z6</v>
      </c>
      <c r="Q14" s="274">
        <v>42725</v>
      </c>
      <c r="R14" s="188" t="str">
        <v>EDZ6</v>
      </c>
      <c r="S14" s="395">
        <v>42723</v>
      </c>
      <c r="T14" s="392">
        <v>99.09</v>
      </c>
      <c r="U14" s="392">
        <v>99.094999999999999</v>
      </c>
      <c r="V14" s="392">
        <v>99.09</v>
      </c>
      <c r="W14" s="392">
        <v>99.064999999999998</v>
      </c>
      <c r="X14" s="36">
        <f>_xll.qlMidSafe(T14,U14,Trigger)</f>
        <v>99.092500000000001</v>
      </c>
      <c r="Y14" s="36">
        <f t="shared" si="2"/>
        <v>4.9999999999954525E-3</v>
      </c>
      <c r="Z14" s="374"/>
      <c r="AA14" s="279" t="e">
        <v>#NUM!</v>
      </c>
      <c r="AB14" s="374"/>
      <c r="AC14" s="36">
        <v>99.092500000000001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F7</v>
      </c>
      <c r="E15" s="84" t="str">
        <f t="shared" si="0"/>
        <v>USDFUT3MF7_Quote</v>
      </c>
      <c r="F15" s="271" t="str">
        <f>_xll.qlSimpleQuote(E15,,PriceTickValue,Permanent,Trigger,ObjectOverwrite)</f>
        <v>USDFUT3MF7_Quote#0006</v>
      </c>
      <c r="G15" s="272" t="str">
        <f>_xll.ohRangeRetrieveError(F15)</f>
        <v/>
      </c>
      <c r="H15" s="276" t="str">
        <f t="shared" si="1"/>
        <v>USDFUT3MF7ConvAdj_Quote</v>
      </c>
      <c r="I15" s="277" t="str">
        <f>_xll.qlFuturesConvAdjustmentQuote(H15,IborIndex,D15,F15,Volatility,MeanReversion,Permanent,AND(ISERROR(AD15),ISERROR(FuturesHWConvAdj!U15:U16)),ObjectOverwrite)</f>
        <v>USDFUT3MF7ConvAdj_Quote#1395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F7</v>
      </c>
      <c r="Q15" s="274">
        <v>42753</v>
      </c>
      <c r="R15" s="188" t="str">
        <v>EDF7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G7</v>
      </c>
      <c r="E16" s="84" t="str">
        <f t="shared" si="0"/>
        <v>USDFUT3MG7_Quote</v>
      </c>
      <c r="F16" s="271" t="str">
        <f>_xll.qlSimpleQuote(E16,,PriceTickValue,Permanent,Trigger,ObjectOverwrite)</f>
        <v>USDFUT3MG7_Quote#0006</v>
      </c>
      <c r="G16" s="272" t="str">
        <f>_xll.ohRangeRetrieveError(F16)</f>
        <v/>
      </c>
      <c r="H16" s="276" t="str">
        <f t="shared" si="1"/>
        <v>USDFUT3MG7ConvAdj_Quote</v>
      </c>
      <c r="I16" s="277" t="str">
        <f>_xll.qlFuturesConvAdjustmentQuote(H16,IborIndex,D16,F16,Volatility,MeanReversion,Permanent,AND(ISERROR(AD16),ISERROR(FuturesHWConvAdj!U16:U17)),ObjectOverwrite)</f>
        <v>USDFUT3MG7ConvAdj_Quote#1394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G7</v>
      </c>
      <c r="Q16" s="274">
        <v>42781</v>
      </c>
      <c r="R16" s="188" t="str">
        <v>EDG7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99.247500000000002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H7</v>
      </c>
      <c r="E17" s="84" t="str">
        <f t="shared" si="0"/>
        <v>USDFUT3MH7_Quote</v>
      </c>
      <c r="F17" s="271" t="str">
        <f>_xll.qlSimpleQuote(E17,,PriceTickValue,Permanent,Trigger,ObjectOverwrite)</f>
        <v>USDFUT3MH7_Quote#0006</v>
      </c>
      <c r="G17" s="272" t="str">
        <f>_xll.ohRangeRetrieveError(F17)</f>
        <v/>
      </c>
      <c r="H17" s="276" t="str">
        <f t="shared" si="1"/>
        <v>USDFUT3MH7ConvAdj_Quote</v>
      </c>
      <c r="I17" s="277" t="str">
        <f>_xll.qlFuturesConvAdjustmentQuote(H17,IborIndex,D17,F17,Volatility,MeanReversion,Permanent,AND(ISERROR(AD17),ISERROR(FuturesHWConvAdj!U17:U18)),ObjectOverwrite)</f>
        <v>USDFUT3MH7ConvAdj_Quote#1394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H7</v>
      </c>
      <c r="Q17" s="274">
        <v>42809</v>
      </c>
      <c r="R17" s="188" t="str">
        <v>EDH7</v>
      </c>
      <c r="S17" s="395">
        <v>42807</v>
      </c>
      <c r="T17" s="392">
        <v>99.03</v>
      </c>
      <c r="U17" s="392">
        <v>99.034999999999997</v>
      </c>
      <c r="V17" s="392">
        <v>99.034999999999997</v>
      </c>
      <c r="W17" s="392">
        <v>99</v>
      </c>
      <c r="X17" s="36">
        <f>_xll.qlMidSafe(T17,U17,Trigger)</f>
        <v>99.032499999999999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99.032499999999999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M7</v>
      </c>
      <c r="E18" s="84" t="str">
        <f t="shared" si="0"/>
        <v>USDFUT3MM7_Quote</v>
      </c>
      <c r="F18" s="271" t="str">
        <f>_xll.qlSimpleQuote(E18,,PriceTickValue,Permanent,Trigger,ObjectOverwrite)</f>
        <v>USDFUT3MM7_Quote#0006</v>
      </c>
      <c r="G18" s="272" t="str">
        <f>_xll.ohRangeRetrieveError(F18)</f>
        <v/>
      </c>
      <c r="H18" s="276" t="str">
        <f t="shared" si="1"/>
        <v>USDFUT3MM7ConvAdj_Quote</v>
      </c>
      <c r="I18" s="277" t="str">
        <f>_xll.qlFuturesConvAdjustmentQuote(H18,IborIndex,D18,F18,Volatility,MeanReversion,Permanent,AND(ISERROR(AD18),ISERROR(FuturesHWConvAdj!U18:U19)),ObjectOverwrite)</f>
        <v>USDFUT3MM7ConvAdj_Quote#1394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M7</v>
      </c>
      <c r="Q18" s="274">
        <v>42907</v>
      </c>
      <c r="R18" s="188" t="str">
        <v>EDM7</v>
      </c>
      <c r="S18" s="395">
        <v>42905</v>
      </c>
      <c r="T18" s="392">
        <v>98.96</v>
      </c>
      <c r="U18" s="392">
        <v>98.965000000000003</v>
      </c>
      <c r="V18" s="392">
        <v>98.965000000000003</v>
      </c>
      <c r="W18" s="392">
        <v>98.924999999999997</v>
      </c>
      <c r="X18" s="36">
        <f>_xll.qlMidSafe(T18,U18,Trigger)</f>
        <v>98.962500000000006</v>
      </c>
      <c r="Y18" s="36">
        <f t="shared" si="2"/>
        <v>5.0000000000096634E-3</v>
      </c>
      <c r="Z18" s="374"/>
      <c r="AA18" s="279">
        <v>98.97</v>
      </c>
      <c r="AB18" s="374"/>
      <c r="AC18" s="36">
        <v>98.962500000000006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U7</v>
      </c>
      <c r="E19" s="84" t="str">
        <f t="shared" si="0"/>
        <v>USDFUT3MU7_Quote</v>
      </c>
      <c r="F19" s="271" t="str">
        <f>_xll.qlSimpleQuote(E19,,PriceTickValue,Permanent,Trigger,ObjectOverwrite)</f>
        <v>USDFUT3MU7_Quote#0006</v>
      </c>
      <c r="G19" s="272" t="str">
        <f>_xll.ohRangeRetrieveError(F19)</f>
        <v/>
      </c>
      <c r="H19" s="276" t="str">
        <f t="shared" si="1"/>
        <v>USDFUT3MU7ConvAdj_Quote</v>
      </c>
      <c r="I19" s="277" t="str">
        <f>_xll.qlFuturesConvAdjustmentQuote(H19,IborIndex,D19,F19,Volatility,MeanReversion,Permanent,AND(ISERROR(AD19),ISERROR(FuturesHWConvAdj!U19:U20)),ObjectOverwrite)</f>
        <v>USDFUT3MU7ConvAdj_Quote#1396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U7</v>
      </c>
      <c r="Q19" s="274">
        <v>42998</v>
      </c>
      <c r="R19" s="188" t="str">
        <v>EDU7</v>
      </c>
      <c r="S19" s="395">
        <v>42996</v>
      </c>
      <c r="T19" s="392">
        <v>98.89</v>
      </c>
      <c r="U19" s="392">
        <v>98.894999999999996</v>
      </c>
      <c r="V19" s="392">
        <v>98.894999999999996</v>
      </c>
      <c r="W19" s="392">
        <v>98.85</v>
      </c>
      <c r="X19" s="36">
        <f>_xll.qlMidSafe(T19,U19,Trigger)</f>
        <v>98.892499999999998</v>
      </c>
      <c r="Y19" s="36">
        <f t="shared" si="2"/>
        <v>4.9999999999954525E-3</v>
      </c>
      <c r="Z19" s="374"/>
      <c r="AA19" s="279">
        <v>98.832499999999996</v>
      </c>
      <c r="AB19" s="374"/>
      <c r="AC19" s="36">
        <v>98.892499999999998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Z7</v>
      </c>
      <c r="E20" s="84" t="str">
        <f t="shared" si="0"/>
        <v>USDFUT3MZ7_Quote</v>
      </c>
      <c r="F20" s="271" t="str">
        <f>_xll.qlSimpleQuote(E20,,PriceTickValue,Permanent,Trigger,ObjectOverwrite)</f>
        <v>USDFUT3MZ7_Quote#0006</v>
      </c>
      <c r="G20" s="272" t="str">
        <f>_xll.ohRangeRetrieveError(F20)</f>
        <v/>
      </c>
      <c r="H20" s="276" t="str">
        <f t="shared" si="1"/>
        <v>USDFUT3MZ7ConvAdj_Quote</v>
      </c>
      <c r="I20" s="277" t="str">
        <f>_xll.qlFuturesConvAdjustmentQuote(H20,IborIndex,D20,F20,Volatility,MeanReversion,Permanent,AND(ISERROR(AD20),ISERROR(FuturesHWConvAdj!U20:U21)),ObjectOverwrite)</f>
        <v>USDFUT3MZ7ConvAdj_Quote#1394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Z7</v>
      </c>
      <c r="Q20" s="274">
        <v>43089</v>
      </c>
      <c r="R20" s="188" t="str">
        <v>EDZ7</v>
      </c>
      <c r="S20" s="395">
        <v>43087</v>
      </c>
      <c r="T20" s="392">
        <v>98.81</v>
      </c>
      <c r="U20" s="392">
        <v>98.814999999999998</v>
      </c>
      <c r="V20" s="392">
        <v>98.814999999999998</v>
      </c>
      <c r="W20" s="392">
        <v>98.765000000000001</v>
      </c>
      <c r="X20" s="36">
        <f>_xll.qlMidSafe(T20,U20,Trigger)</f>
        <v>98.8125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98.8125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H8</v>
      </c>
      <c r="E21" s="84" t="str">
        <f t="shared" si="0"/>
        <v>USDFUT3MH8_Quote</v>
      </c>
      <c r="F21" s="271" t="str">
        <f>_xll.qlSimpleQuote(E21,,PriceTickValue,Permanent,Trigger,ObjectOverwrite)</f>
        <v>USDFUT3MH8_Quote#0006</v>
      </c>
      <c r="G21" s="272" t="str">
        <f>_xll.ohRangeRetrieveError(F21)</f>
        <v/>
      </c>
      <c r="H21" s="276" t="str">
        <f t="shared" si="1"/>
        <v>USDFUT3MH8ConvAdj_Quote</v>
      </c>
      <c r="I21" s="277" t="str">
        <f>_xll.qlFuturesConvAdjustmentQuote(H21,IborIndex,D21,F21,Volatility,MeanReversion,Permanent,AND(ISERROR(AD21),ISERROR(FuturesHWConvAdj!U21:U22)),ObjectOverwrite)</f>
        <v>USDFUT3MH8ConvAdj_Quote#1395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H8</v>
      </c>
      <c r="Q21" s="274">
        <v>43180</v>
      </c>
      <c r="R21" s="188" t="str">
        <v>EDH8</v>
      </c>
      <c r="S21" s="395">
        <v>43178</v>
      </c>
      <c r="T21" s="392">
        <v>98.745000000000005</v>
      </c>
      <c r="U21" s="392">
        <v>98.75</v>
      </c>
      <c r="V21" s="392">
        <v>98.75</v>
      </c>
      <c r="W21" s="392">
        <v>98.7</v>
      </c>
      <c r="X21" s="36">
        <f>_xll.qlMidSafe(T21,U21,Trigger)</f>
        <v>98.747500000000002</v>
      </c>
      <c r="Y21" s="36">
        <f t="shared" si="2"/>
        <v>4.9999999999954525E-3</v>
      </c>
      <c r="Z21" s="374"/>
      <c r="AA21" s="279">
        <v>98.577500000000001</v>
      </c>
      <c r="AB21" s="374"/>
      <c r="AC21" s="36">
        <v>98.747500000000002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M8</v>
      </c>
      <c r="E22" s="84" t="str">
        <f t="shared" si="0"/>
        <v>USDFUT3MM8_Quote</v>
      </c>
      <c r="F22" s="271" t="str">
        <f>_xll.qlSimpleQuote(E22,,PriceTickValue,Permanent,Trigger,ObjectOverwrite)</f>
        <v>USDFUT3MM8_Quote#0006</v>
      </c>
      <c r="G22" s="272" t="str">
        <f>_xll.ohRangeRetrieveError(F22)</f>
        <v/>
      </c>
      <c r="H22" s="276" t="str">
        <f t="shared" si="1"/>
        <v>USDFUT3MM8ConvAdj_Quote</v>
      </c>
      <c r="I22" s="277" t="str">
        <f>_xll.qlFuturesConvAdjustmentQuote(H22,IborIndex,D22,F22,Volatility,MeanReversion,Permanent,AND(ISERROR(AD22),ISERROR(FuturesHWConvAdj!U22:U23)),ObjectOverwrite)</f>
        <v>USDFUT3MM8ConvAdj_Quote#1396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M8</v>
      </c>
      <c r="Q22" s="274">
        <v>43271</v>
      </c>
      <c r="R22" s="188" t="str">
        <v>EDM8</v>
      </c>
      <c r="S22" s="395">
        <v>43269</v>
      </c>
      <c r="T22" s="392">
        <v>98.68</v>
      </c>
      <c r="U22" s="392">
        <v>98.685000000000002</v>
      </c>
      <c r="V22" s="392">
        <v>98.68</v>
      </c>
      <c r="W22" s="392">
        <v>98.63</v>
      </c>
      <c r="X22" s="36">
        <f>_xll.qlMidSafe(T22,U22,Trigger)</f>
        <v>98.682500000000005</v>
      </c>
      <c r="Y22" s="36">
        <f t="shared" si="2"/>
        <v>4.9999999999954525E-3</v>
      </c>
      <c r="Z22" s="374"/>
      <c r="AA22" s="279">
        <v>98.462500000000006</v>
      </c>
      <c r="AB22" s="374"/>
      <c r="AC22" s="36">
        <v>98.682500000000005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U8</v>
      </c>
      <c r="E23" s="84" t="str">
        <f t="shared" si="0"/>
        <v>USDFUT3MU8_Quote</v>
      </c>
      <c r="F23" s="271" t="str">
        <f>_xll.qlSimpleQuote(E23,,PriceTickValue,Permanent,Trigger,ObjectOverwrite)</f>
        <v>USDFUT3MU8_Quote#0006</v>
      </c>
      <c r="G23" s="272" t="str">
        <f>_xll.ohRangeRetrieveError(F23)</f>
        <v/>
      </c>
      <c r="H23" s="276" t="str">
        <f t="shared" si="1"/>
        <v>USDFUT3MU8ConvAdj_Quote</v>
      </c>
      <c r="I23" s="277" t="str">
        <f>_xll.qlFuturesConvAdjustmentQuote(H23,IborIndex,D23,F23,Volatility,MeanReversion,Permanent,AND(ISERROR(AD23),ISERROR(FuturesHWConvAdj!U23:U24)),ObjectOverwrite)</f>
        <v>USDFUT3MU8ConvAdj_Quote#1395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U8</v>
      </c>
      <c r="Q23" s="274">
        <v>43362</v>
      </c>
      <c r="R23" s="188" t="str">
        <v>EDU8</v>
      </c>
      <c r="S23" s="395">
        <v>43360</v>
      </c>
      <c r="T23" s="392">
        <v>98.614999999999995</v>
      </c>
      <c r="U23" s="392">
        <v>98.62</v>
      </c>
      <c r="V23" s="392">
        <v>98.614999999999995</v>
      </c>
      <c r="W23" s="392">
        <v>98.564999999999998</v>
      </c>
      <c r="X23" s="36">
        <f>_xll.qlMidSafe(T23,U23,Trigger)</f>
        <v>98.617500000000007</v>
      </c>
      <c r="Y23" s="36">
        <f t="shared" si="2"/>
        <v>5.0000000000096634E-3</v>
      </c>
      <c r="Z23" s="374"/>
      <c r="AA23" s="279">
        <v>98.347499999999997</v>
      </c>
      <c r="AB23" s="374"/>
      <c r="AC23" s="36">
        <v>98.617500000000007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Z8</v>
      </c>
      <c r="E24" s="84" t="str">
        <f t="shared" si="0"/>
        <v>USDFUT3MZ8_Quote</v>
      </c>
      <c r="F24" s="271" t="str">
        <f>_xll.qlSimpleQuote(E24,,PriceTickValue,Permanent,Trigger,ObjectOverwrite)</f>
        <v>USDFUT3MZ8_Quote#0006</v>
      </c>
      <c r="G24" s="272" t="str">
        <f>_xll.ohRangeRetrieveError(F24)</f>
        <v/>
      </c>
      <c r="H24" s="276" t="str">
        <f t="shared" si="1"/>
        <v>USDFUT3MZ8ConvAdj_Quote</v>
      </c>
      <c r="I24" s="277" t="str">
        <f>_xll.qlFuturesConvAdjustmentQuote(H24,IborIndex,D24,F24,Volatility,MeanReversion,Permanent,AND(ISERROR(AD24),ISERROR(FuturesHWConvAdj!U24:U25)),ObjectOverwrite)</f>
        <v>USDFUT3MZ8ConvAdj_Quote#1396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Z8</v>
      </c>
      <c r="Q24" s="274">
        <v>43453</v>
      </c>
      <c r="R24" s="188" t="str">
        <v>EDZ8</v>
      </c>
      <c r="S24" s="395">
        <v>43451</v>
      </c>
      <c r="T24" s="392">
        <v>98.54</v>
      </c>
      <c r="U24" s="392">
        <v>98.545000000000002</v>
      </c>
      <c r="V24" s="392">
        <v>98.545000000000002</v>
      </c>
      <c r="W24" s="392">
        <v>98.49</v>
      </c>
      <c r="X24" s="36">
        <f>_xll.qlMidSafe(T24,U24,Trigger)</f>
        <v>98.542500000000004</v>
      </c>
      <c r="Y24" s="36">
        <f t="shared" si="2"/>
        <v>4.9999999999954525E-3</v>
      </c>
      <c r="Z24" s="374"/>
      <c r="AA24" s="279">
        <v>98.242500000000007</v>
      </c>
      <c r="AB24" s="374"/>
      <c r="AC24" s="36">
        <v>98.542500000000004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H9</v>
      </c>
      <c r="E25" s="84" t="str">
        <f t="shared" si="0"/>
        <v>USDFUT3MH9_Quote</v>
      </c>
      <c r="F25" s="271" t="str">
        <f>_xll.qlSimpleQuote(E25,,PriceTickValue,Permanent,Trigger,ObjectOverwrite)</f>
        <v>USDFUT3MH9_Quote#0006</v>
      </c>
      <c r="G25" s="272" t="str">
        <f>_xll.ohRangeRetrieveError(F25)</f>
        <v/>
      </c>
      <c r="H25" s="276" t="str">
        <f t="shared" si="1"/>
        <v>USDFUT3MH9ConvAdj_Quote</v>
      </c>
      <c r="I25" s="277" t="str">
        <f>_xll.qlFuturesConvAdjustmentQuote(H25,IborIndex,D25,F25,Volatility,MeanReversion,Permanent,AND(ISERROR(AD25),ISERROR(FuturesHWConvAdj!U25:U26)),ObjectOverwrite)</f>
        <v>USDFUT3MH9ConvAdj_Quote#1395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H9</v>
      </c>
      <c r="Q25" s="274">
        <v>43544</v>
      </c>
      <c r="R25" s="188" t="str">
        <v>EDH9</v>
      </c>
      <c r="S25" s="395">
        <v>43542</v>
      </c>
      <c r="T25" s="392">
        <v>98.484999999999999</v>
      </c>
      <c r="U25" s="392">
        <v>98.49</v>
      </c>
      <c r="V25" s="392">
        <v>98.49</v>
      </c>
      <c r="W25" s="392">
        <v>98.435000000000002</v>
      </c>
      <c r="X25" s="36">
        <f>_xll.qlMidSafe(T25,U25,Trigger)</f>
        <v>98.487499999999997</v>
      </c>
      <c r="Y25" s="36">
        <f t="shared" si="2"/>
        <v>4.9999999999954525E-3</v>
      </c>
      <c r="Z25" s="374"/>
      <c r="AA25" s="279">
        <v>98.132499999999993</v>
      </c>
      <c r="AB25" s="374"/>
      <c r="AC25" s="36">
        <v>98.487499999999997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M9</v>
      </c>
      <c r="E26" s="84" t="str">
        <f t="shared" si="0"/>
        <v>USDFUT3MM9_Quote</v>
      </c>
      <c r="F26" s="271" t="str">
        <f>_xll.qlSimpleQuote(E26,,PriceTickValue,Permanent,Trigger,ObjectOverwrite)</f>
        <v>USDFUT3MM9_Quote#0006</v>
      </c>
      <c r="G26" s="272" t="str">
        <f>_xll.ohRangeRetrieveError(F26)</f>
        <v/>
      </c>
      <c r="H26" s="276" t="str">
        <f t="shared" si="1"/>
        <v>USDFUT3MM9ConvAdj_Quote</v>
      </c>
      <c r="I26" s="277" t="str">
        <f>_xll.qlFuturesConvAdjustmentQuote(H26,IborIndex,D26,F26,Volatility,MeanReversion,Permanent,AND(ISERROR(AD26),ISERROR(FuturesHWConvAdj!U26:U27)),ObjectOverwrite)</f>
        <v>USDFUT3MM9ConvAdj_Quote#1394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M9</v>
      </c>
      <c r="Q26" s="274">
        <v>43635</v>
      </c>
      <c r="R26" s="188" t="str">
        <v>EDM9</v>
      </c>
      <c r="S26" s="395">
        <v>43633</v>
      </c>
      <c r="T26" s="392">
        <v>98.424999999999997</v>
      </c>
      <c r="U26" s="392">
        <v>98.43</v>
      </c>
      <c r="V26" s="392">
        <v>98.43</v>
      </c>
      <c r="W26" s="392">
        <v>98.375</v>
      </c>
      <c r="X26" s="36">
        <f>_xll.qlMidSafe(T26,U26,Trigger)</f>
        <v>98.427500000000009</v>
      </c>
      <c r="Y26" s="36">
        <f t="shared" si="2"/>
        <v>5.0000000000096634E-3</v>
      </c>
      <c r="Z26" s="374"/>
      <c r="AA26" s="279">
        <v>98.034999999999997</v>
      </c>
      <c r="AB26" s="374"/>
      <c r="AC26" s="36">
        <v>98.427500000000009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U9</v>
      </c>
      <c r="E27" s="84" t="str">
        <f t="shared" si="0"/>
        <v>USDFUT3MU9_Quote</v>
      </c>
      <c r="F27" s="271" t="str">
        <f>_xll.qlSimpleQuote(E27,,PriceTickValue,Permanent,Trigger,ObjectOverwrite)</f>
        <v>USDFUT3MU9_Quote#0006</v>
      </c>
      <c r="G27" s="272" t="str">
        <f>_xll.ohRangeRetrieveError(F27)</f>
        <v/>
      </c>
      <c r="H27" s="276" t="str">
        <f t="shared" si="1"/>
        <v>USDFUT3MU9ConvAdj_Quote</v>
      </c>
      <c r="I27" s="277" t="str">
        <f>_xll.qlFuturesConvAdjustmentQuote(H27,IborIndex,D27,F27,Volatility,MeanReversion,Permanent,AND(ISERROR(AD27),ISERROR(FuturesHWConvAdj!U27:U28)),ObjectOverwrite)</f>
        <v>USDFUT3MU9ConvAdj_Quote#1395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U9</v>
      </c>
      <c r="Q27" s="274">
        <v>43726</v>
      </c>
      <c r="R27" s="188" t="str">
        <v>EDU9</v>
      </c>
      <c r="S27" s="395">
        <v>43724</v>
      </c>
      <c r="T27" s="392">
        <v>98.364999999999995</v>
      </c>
      <c r="U27" s="392">
        <v>98.37</v>
      </c>
      <c r="V27" s="392">
        <v>98.37</v>
      </c>
      <c r="W27" s="392">
        <v>98.31</v>
      </c>
      <c r="X27" s="36">
        <f>_xll.qlMidSafe(T27,U27,Trigger)</f>
        <v>98.367500000000007</v>
      </c>
      <c r="Y27" s="36">
        <f t="shared" si="2"/>
        <v>5.0000000000096634E-3</v>
      </c>
      <c r="Z27" s="374"/>
      <c r="AA27" s="279">
        <v>97.935000000000002</v>
      </c>
      <c r="AB27" s="374"/>
      <c r="AC27" s="36">
        <v>98.367500000000007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Z9</v>
      </c>
      <c r="E28" s="84" t="str">
        <f t="shared" si="0"/>
        <v>USDFUT3MZ9_Quote</v>
      </c>
      <c r="F28" s="271" t="str">
        <f>_xll.qlSimpleQuote(E28,,PriceTickValue,Permanent,Trigger,ObjectOverwrite)</f>
        <v>USDFUT3MZ9_Quote#0006</v>
      </c>
      <c r="G28" s="272" t="str">
        <f>_xll.ohRangeRetrieveError(F28)</f>
        <v/>
      </c>
      <c r="H28" s="276" t="str">
        <f t="shared" si="1"/>
        <v>USDFUT3MZ9ConvAdj_Quote</v>
      </c>
      <c r="I28" s="277" t="str">
        <f>_xll.qlFuturesConvAdjustmentQuote(H28,IborIndex,D28,F28,Volatility,MeanReversion,Permanent,AND(ISERROR(AD28),ISERROR(FuturesHWConvAdj!U28:U29)),ObjectOverwrite)</f>
        <v>USDFUT3MZ9ConvAdj_Quote#1395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Z9</v>
      </c>
      <c r="Q28" s="274">
        <v>43817</v>
      </c>
      <c r="R28" s="188" t="str">
        <v>EDZ9</v>
      </c>
      <c r="S28" s="395">
        <v>43815</v>
      </c>
      <c r="T28" s="392">
        <v>98.3</v>
      </c>
      <c r="U28" s="392">
        <v>98.305000000000007</v>
      </c>
      <c r="V28" s="392">
        <v>98.3</v>
      </c>
      <c r="W28" s="392">
        <v>98.245000000000005</v>
      </c>
      <c r="X28" s="36">
        <f>_xll.qlMidSafe(T28,U28,Trigger)</f>
        <v>98.302500000000009</v>
      </c>
      <c r="Y28" s="36">
        <f t="shared" si="2"/>
        <v>5.0000000000096634E-3</v>
      </c>
      <c r="Z28" s="374"/>
      <c r="AA28" s="279">
        <v>97.837500000000006</v>
      </c>
      <c r="AB28" s="374"/>
      <c r="AC28" s="36">
        <v>98.302500000000009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H0</v>
      </c>
      <c r="E29" s="84" t="str">
        <f t="shared" si="0"/>
        <v>USDFUT3MH0_Quote</v>
      </c>
      <c r="F29" s="271" t="str">
        <f>_xll.qlSimpleQuote(E29,,PriceTickValue,Permanent,Trigger,ObjectOverwrite)</f>
        <v>USDFUT3MH0_Quote#0006</v>
      </c>
      <c r="G29" s="272" t="str">
        <f>_xll.ohRangeRetrieveError(F29)</f>
        <v/>
      </c>
      <c r="H29" s="276" t="str">
        <f t="shared" si="1"/>
        <v>USDFUT3MH0ConvAdj_Quote</v>
      </c>
      <c r="I29" s="277" t="str">
        <f>_xll.qlFuturesConvAdjustmentQuote(H29,IborIndex,D29,F29,Volatility,MeanReversion,Permanent,AND(ISERROR(AD29),ISERROR(FuturesHWConvAdj!U29:U30)),ObjectOverwrite)</f>
        <v>USDFUT3MH0ConvAdj_Quote#1395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H0</v>
      </c>
      <c r="Q29" s="274">
        <v>43908</v>
      </c>
      <c r="R29" s="188" t="str">
        <v>EDH0</v>
      </c>
      <c r="S29" s="395">
        <v>43906</v>
      </c>
      <c r="T29" s="392">
        <v>98.245000000000005</v>
      </c>
      <c r="U29" s="392">
        <v>98.25</v>
      </c>
      <c r="V29" s="392">
        <v>98.25</v>
      </c>
      <c r="W29" s="392">
        <v>98.19</v>
      </c>
      <c r="X29" s="36">
        <f>_xll.qlMidSafe(T29,U29,Trigger)</f>
        <v>98.247500000000002</v>
      </c>
      <c r="Y29" s="36">
        <f t="shared" si="2"/>
        <v>4.9999999999954525E-3</v>
      </c>
      <c r="Z29" s="374"/>
      <c r="AA29" s="279">
        <v>97.742500000000007</v>
      </c>
      <c r="AB29" s="374"/>
      <c r="AC29" s="36">
        <v>98.247500000000002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M0</v>
      </c>
      <c r="E30" s="84" t="str">
        <f t="shared" si="0"/>
        <v>USDFUT3MM0_Quote</v>
      </c>
      <c r="F30" s="271" t="str">
        <f>_xll.qlSimpleQuote(E30,,PriceTickValue,Permanent,Trigger,ObjectOverwrite)</f>
        <v>USDFUT3MM0_Quote#0006</v>
      </c>
      <c r="G30" s="272" t="str">
        <f>_xll.ohRangeRetrieveError(F30)</f>
        <v/>
      </c>
      <c r="H30" s="276" t="str">
        <f t="shared" si="1"/>
        <v>USDFUT3MM0ConvAdj_Quote</v>
      </c>
      <c r="I30" s="277" t="str">
        <f>_xll.qlFuturesConvAdjustmentQuote(H30,IborIndex,D30,F30,Volatility,MeanReversion,Permanent,AND(ISERROR(AD30),ISERROR(FuturesHWConvAdj!U30:U31)),ObjectOverwrite)</f>
        <v>USDFUT3MM0ConvAdj_Quote#1394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M0</v>
      </c>
      <c r="Q30" s="274">
        <v>43999</v>
      </c>
      <c r="R30" s="188" t="str">
        <v>EDM0</v>
      </c>
      <c r="S30" s="395">
        <v>43997</v>
      </c>
      <c r="T30" s="392">
        <v>98.19</v>
      </c>
      <c r="U30" s="392">
        <v>98.194999999999993</v>
      </c>
      <c r="V30" s="392">
        <v>98.194999999999993</v>
      </c>
      <c r="W30" s="392">
        <v>98.13</v>
      </c>
      <c r="X30" s="36">
        <f>_xll.qlMidSafe(T30,U30,Trigger)</f>
        <v>98.192499999999995</v>
      </c>
      <c r="Y30" s="36">
        <f t="shared" si="2"/>
        <v>4.9999999999954525E-3</v>
      </c>
      <c r="Z30" s="374"/>
      <c r="AA30" s="279">
        <v>97.652500000000003</v>
      </c>
      <c r="AB30" s="374"/>
      <c r="AC30" s="36">
        <v>98.192499999999995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U0</v>
      </c>
      <c r="E31" s="84" t="str">
        <f t="shared" si="0"/>
        <v>USDFUT3MU0_Quote</v>
      </c>
      <c r="F31" s="271" t="str">
        <f>_xll.qlSimpleQuote(E31,,PriceTickValue,Permanent,Trigger,ObjectOverwrite)</f>
        <v>USDFUT3MU0_Quote#0006</v>
      </c>
      <c r="G31" s="272" t="str">
        <f>_xll.ohRangeRetrieveError(F31)</f>
        <v/>
      </c>
      <c r="H31" s="276" t="str">
        <f t="shared" si="1"/>
        <v>USDFUT3MU0ConvAdj_Quote</v>
      </c>
      <c r="I31" s="277" t="str">
        <f>_xll.qlFuturesConvAdjustmentQuote(H31,IborIndex,D31,F31,Volatility,MeanReversion,Permanent,AND(ISERROR(AD31),ISERROR(FuturesHWConvAdj!U31:U32)),ObjectOverwrite)</f>
        <v>USDFUT3MU0ConvAdj_Quote#1396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U0</v>
      </c>
      <c r="Q31" s="274">
        <v>44090</v>
      </c>
      <c r="R31" s="188" t="str">
        <v>EDU0</v>
      </c>
      <c r="S31" s="395">
        <v>44088</v>
      </c>
      <c r="T31" s="392">
        <v>98.135000000000005</v>
      </c>
      <c r="U31" s="392">
        <v>98.144999999999996</v>
      </c>
      <c r="V31" s="392">
        <v>98.144999999999996</v>
      </c>
      <c r="W31" s="392">
        <v>98.075000000000003</v>
      </c>
      <c r="X31" s="36">
        <f>_xll.qlMidSafe(T31,U31,Trigger)</f>
        <v>98.14</v>
      </c>
      <c r="Y31" s="36">
        <f t="shared" si="2"/>
        <v>9.9999999999909051E-3</v>
      </c>
      <c r="Z31" s="374"/>
      <c r="AA31" s="279">
        <v>97.564999999999998</v>
      </c>
      <c r="AB31" s="374"/>
      <c r="AC31" s="36">
        <v>98.14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Z0</v>
      </c>
      <c r="E32" s="84" t="str">
        <f t="shared" si="0"/>
        <v>USDFUT3MZ0_Quote</v>
      </c>
      <c r="F32" s="271" t="str">
        <f>_xll.qlSimpleQuote(E32,,PriceTickValue,Permanent,Trigger,ObjectOverwrite)</f>
        <v>USDFUT3MZ0_Quote#0006</v>
      </c>
      <c r="G32" s="272" t="str">
        <f>_xll.ohRangeRetrieveError(F32)</f>
        <v/>
      </c>
      <c r="H32" s="276" t="str">
        <f t="shared" si="1"/>
        <v>USDFUT3MZ0ConvAdj_Quote</v>
      </c>
      <c r="I32" s="277" t="str">
        <f>_xll.qlFuturesConvAdjustmentQuote(H32,IborIndex,D32,F32,Volatility,MeanReversion,Permanent,AND(ISERROR(AD32),ISERROR(FuturesHWConvAdj!U32:U33)),ObjectOverwrite)</f>
        <v>USDFUT3MZ0ConvAdj_Quote#1395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Z0</v>
      </c>
      <c r="Q32" s="274">
        <v>44181</v>
      </c>
      <c r="R32" s="188" t="str">
        <v>EDZ0</v>
      </c>
      <c r="S32" s="395">
        <v>44179</v>
      </c>
      <c r="T32" s="392">
        <v>98.08</v>
      </c>
      <c r="U32" s="392">
        <v>98.084999999999994</v>
      </c>
      <c r="V32" s="392">
        <v>98.084999999999994</v>
      </c>
      <c r="W32" s="392">
        <v>98.015000000000001</v>
      </c>
      <c r="X32" s="36">
        <f>_xll.qlMidSafe(T32,U32,Trigger)</f>
        <v>98.082499999999996</v>
      </c>
      <c r="Y32" s="36">
        <f t="shared" si="2"/>
        <v>4.9999999999954525E-3</v>
      </c>
      <c r="Z32" s="374"/>
      <c r="AA32" s="279">
        <v>97.482500000000002</v>
      </c>
      <c r="AB32" s="374"/>
      <c r="AC32" s="36">
        <v>98.082499999999996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H1</v>
      </c>
      <c r="E33" s="84" t="str">
        <f t="shared" si="0"/>
        <v>USDFUT3MH1_Quote</v>
      </c>
      <c r="F33" s="271" t="str">
        <f>_xll.qlSimpleQuote(E33,,PriceTickValue,Permanent,Trigger,ObjectOverwrite)</f>
        <v>USDFUT3MH1_Quote#0006</v>
      </c>
      <c r="G33" s="272" t="str">
        <f>_xll.ohRangeRetrieveError(F33)</f>
        <v/>
      </c>
      <c r="H33" s="276" t="str">
        <f t="shared" si="1"/>
        <v>USDFUT3MH1ConvAdj_Quote</v>
      </c>
      <c r="I33" s="277" t="str">
        <f>_xll.qlFuturesConvAdjustmentQuote(H33,IborIndex,D33,F33,Volatility,MeanReversion,Permanent,AND(ISERROR(AD33),ISERROR(FuturesHWConvAdj!U33:U34)),ObjectOverwrite)</f>
        <v>USDFUT3MH1ConvAdj_Quote#1396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H1</v>
      </c>
      <c r="Q33" s="274">
        <v>44272</v>
      </c>
      <c r="R33" s="188" t="str">
        <v>EDH1</v>
      </c>
      <c r="S33" s="395">
        <v>44270</v>
      </c>
      <c r="T33" s="392">
        <v>98.03</v>
      </c>
      <c r="U33" s="392">
        <v>98.034999999999997</v>
      </c>
      <c r="V33" s="392">
        <v>98.04</v>
      </c>
      <c r="W33" s="392">
        <v>97.965000000000003</v>
      </c>
      <c r="X33" s="36">
        <f>_xll.qlMidSafe(T33,U33,Trigger)</f>
        <v>98.032499999999999</v>
      </c>
      <c r="Y33" s="36">
        <f t="shared" si="2"/>
        <v>4.9999999999954525E-3</v>
      </c>
      <c r="Z33" s="374"/>
      <c r="AA33" s="279">
        <v>97.402500000000003</v>
      </c>
      <c r="AB33" s="374"/>
      <c r="AC33" s="36">
        <v>98.032499999999999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M1</v>
      </c>
      <c r="E34" s="84" t="str">
        <f t="shared" si="0"/>
        <v>USDFUT3MM1_Quote</v>
      </c>
      <c r="F34" s="271" t="str">
        <f>_xll.qlSimpleQuote(E34,,PriceTickValue,Permanent,Trigger,ObjectOverwrite)</f>
        <v>USDFUT3MM1_Quote#0006</v>
      </c>
      <c r="G34" s="272" t="str">
        <f>_xll.ohRangeRetrieveError(F34)</f>
        <v/>
      </c>
      <c r="H34" s="276" t="str">
        <f t="shared" si="1"/>
        <v>USDFUT3MM1ConvAdj_Quote</v>
      </c>
      <c r="I34" s="277" t="str">
        <f>_xll.qlFuturesConvAdjustmentQuote(H34,IborIndex,D34,F34,Volatility,MeanReversion,Permanent,AND(ISERROR(AD34),ISERROR(FuturesHWConvAdj!U34:U35)),ObjectOverwrite)</f>
        <v>USDFUT3MM1ConvAdj_Quote#1396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M1</v>
      </c>
      <c r="Q34" s="274">
        <v>44363</v>
      </c>
      <c r="R34" s="188" t="str">
        <v>EDM1</v>
      </c>
      <c r="S34" s="395">
        <v>44361</v>
      </c>
      <c r="T34" s="392">
        <v>97.974999999999994</v>
      </c>
      <c r="U34" s="392">
        <v>97.984999999999999</v>
      </c>
      <c r="V34" s="392">
        <v>97.99</v>
      </c>
      <c r="W34" s="392">
        <v>97.91</v>
      </c>
      <c r="X34" s="36">
        <f>_xll.qlMidSafe(T34,U34,Trigger)</f>
        <v>97.97999999999999</v>
      </c>
      <c r="Y34" s="36">
        <f t="shared" si="2"/>
        <v>1.0000000000005116E-2</v>
      </c>
      <c r="Z34" s="374"/>
      <c r="AA34" s="279">
        <v>97.332499999999996</v>
      </c>
      <c r="AB34" s="374"/>
      <c r="AC34" s="36">
        <v>97.97999999999999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U1</v>
      </c>
      <c r="E35" s="84" t="str">
        <f t="shared" si="0"/>
        <v>USDFUT3MU1_Quote</v>
      </c>
      <c r="F35" s="271" t="str">
        <f>_xll.qlSimpleQuote(E35,,PriceTickValue,Permanent,Trigger,ObjectOverwrite)</f>
        <v>USDFUT3MU1_Quote#0006</v>
      </c>
      <c r="G35" s="272" t="str">
        <f>_xll.ohRangeRetrieveError(F35)</f>
        <v/>
      </c>
      <c r="H35" s="276" t="str">
        <f t="shared" si="1"/>
        <v>USDFUT3MU1ConvAdj_Quote</v>
      </c>
      <c r="I35" s="277" t="str">
        <f>_xll.qlFuturesConvAdjustmentQuote(H35,IborIndex,D35,F35,Volatility,MeanReversion,Permanent,AND(ISERROR(AD35),ISERROR(FuturesHWConvAdj!U35:U36)),ObjectOverwrite)</f>
        <v>USDFUT3MU1ConvAdj_Quote#1396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U1</v>
      </c>
      <c r="Q35" s="274">
        <v>44454</v>
      </c>
      <c r="R35" s="188" t="str">
        <v>EDU1</v>
      </c>
      <c r="S35" s="395">
        <v>44452</v>
      </c>
      <c r="T35" s="392">
        <v>97.93</v>
      </c>
      <c r="U35" s="392">
        <v>97.94</v>
      </c>
      <c r="V35" s="392">
        <v>97.944999999999993</v>
      </c>
      <c r="W35" s="392">
        <v>97.864999999999995</v>
      </c>
      <c r="X35" s="36">
        <f>_xll.qlMidSafe(T35,U35,Trigger)</f>
        <v>97.935000000000002</v>
      </c>
      <c r="Y35" s="36">
        <f t="shared" si="2"/>
        <v>9.9999999999909051E-3</v>
      </c>
      <c r="Z35" s="374"/>
      <c r="AA35" s="279">
        <v>97.267499999999998</v>
      </c>
      <c r="AB35" s="374"/>
      <c r="AC35" s="36">
        <v>97.935000000000002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Z1</v>
      </c>
      <c r="E36" s="84" t="str">
        <f t="shared" si="0"/>
        <v>USDFUT3MZ1_Quote</v>
      </c>
      <c r="F36" s="271" t="str">
        <f>_xll.qlSimpleQuote(E36,,PriceTickValue,Permanent,Trigger,ObjectOverwrite)</f>
        <v>USDFUT3MZ1_Quote#0006</v>
      </c>
      <c r="G36" s="272" t="str">
        <f>_xll.ohRangeRetrieveError(F36)</f>
        <v/>
      </c>
      <c r="H36" s="276" t="str">
        <f t="shared" si="1"/>
        <v>USDFUT3MZ1ConvAdj_Quote</v>
      </c>
      <c r="I36" s="277" t="str">
        <f>_xll.qlFuturesConvAdjustmentQuote(H36,IborIndex,D36,F36,Volatility,MeanReversion,Permanent,AND(ISERROR(AD36),ISERROR(FuturesHWConvAdj!U36:U37)),ObjectOverwrite)</f>
        <v>USDFUT3MZ1ConvAdj_Quote#1396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Z1</v>
      </c>
      <c r="Q36" s="274">
        <v>44545</v>
      </c>
      <c r="R36" s="188" t="str">
        <v>EDZ1</v>
      </c>
      <c r="S36" s="395">
        <v>44543</v>
      </c>
      <c r="T36" s="392">
        <v>97.885000000000005</v>
      </c>
      <c r="U36" s="392">
        <v>97.894999999999996</v>
      </c>
      <c r="V36" s="392">
        <v>97.89</v>
      </c>
      <c r="W36" s="392">
        <v>97.814999999999998</v>
      </c>
      <c r="X36" s="36">
        <f>_xll.qlMidSafe(T36,U36,Trigger)</f>
        <v>97.89</v>
      </c>
      <c r="Y36" s="36">
        <f t="shared" si="2"/>
        <v>9.9999999999909051E-3</v>
      </c>
      <c r="Z36" s="374"/>
      <c r="AA36" s="279">
        <v>97.207499999999996</v>
      </c>
      <c r="AB36" s="374"/>
      <c r="AC36" s="36">
        <v>97.89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H2</v>
      </c>
      <c r="E37" s="84" t="str">
        <f t="shared" si="0"/>
        <v>USDFUT3MH2_Quote</v>
      </c>
      <c r="F37" s="271" t="str">
        <f>_xll.qlSimpleQuote(E37,,PriceTickValue,Permanent,Trigger,ObjectOverwrite)</f>
        <v>USDFUT3MH2_Quote#0006</v>
      </c>
      <c r="G37" s="272" t="str">
        <f>_xll.ohRangeRetrieveError(F37)</f>
        <v/>
      </c>
      <c r="H37" s="276" t="str">
        <f t="shared" si="1"/>
        <v>USDFUT3MH2ConvAdj_Quote</v>
      </c>
      <c r="I37" s="277" t="str">
        <f>_xll.qlFuturesConvAdjustmentQuote(H37,IborIndex,D37,F37,Volatility,MeanReversion,Permanent,AND(ISERROR(AD37),ISERROR(FuturesHWConvAdj!U37:U38)),ObjectOverwrite)</f>
        <v>USDFUT3MH2ConvAdj_Quote#1396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H2</v>
      </c>
      <c r="Q37" s="274">
        <v>44636</v>
      </c>
      <c r="R37" s="188" t="str">
        <v>EDH2</v>
      </c>
      <c r="S37" s="395">
        <v>44634</v>
      </c>
      <c r="T37" s="392">
        <v>97.85</v>
      </c>
      <c r="U37" s="392">
        <v>97.86</v>
      </c>
      <c r="V37" s="392">
        <v>0</v>
      </c>
      <c r="W37" s="392">
        <v>97.78</v>
      </c>
      <c r="X37" s="36">
        <f>_xll.qlMidSafe(T37,U37,Trigger)</f>
        <v>97.85499999999999</v>
      </c>
      <c r="Y37" s="36">
        <f t="shared" si="2"/>
        <v>1.0000000000005116E-2</v>
      </c>
      <c r="Z37" s="374"/>
      <c r="AA37" s="279">
        <v>97.155000000000001</v>
      </c>
      <c r="AB37" s="374"/>
      <c r="AC37" s="36">
        <v>97.85499999999999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M2</v>
      </c>
      <c r="E38" s="84" t="str">
        <f t="shared" si="0"/>
        <v>USDFUT3MM2_Quote</v>
      </c>
      <c r="F38" s="271" t="str">
        <f>_xll.qlSimpleQuote(E38,,PriceTickValue,Permanent,Trigger,ObjectOverwrite)</f>
        <v>USDFUT3MM2_Quote#0006</v>
      </c>
      <c r="G38" s="272" t="str">
        <f>_xll.ohRangeRetrieveError(F38)</f>
        <v/>
      </c>
      <c r="H38" s="276" t="str">
        <f t="shared" si="1"/>
        <v>USDFUT3MM2ConvAdj_Quote</v>
      </c>
      <c r="I38" s="277" t="str">
        <f>_xll.qlFuturesConvAdjustmentQuote(H38,IborIndex,D38,F38,Volatility,MeanReversion,Permanent,AND(ISERROR(AD38),ISERROR(FuturesHWConvAdj!U38:U39)),ObjectOverwrite)</f>
        <v>USDFUT3MM2ConvAdj_Quote#1396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M2</v>
      </c>
      <c r="Q38" s="274">
        <v>44727</v>
      </c>
      <c r="R38" s="188" t="str">
        <v>EDM2</v>
      </c>
      <c r="S38" s="395">
        <v>44725</v>
      </c>
      <c r="T38" s="392">
        <v>97.81</v>
      </c>
      <c r="U38" s="392">
        <v>97.82</v>
      </c>
      <c r="V38" s="392">
        <v>0</v>
      </c>
      <c r="W38" s="392">
        <v>97.74</v>
      </c>
      <c r="X38" s="36">
        <f>_xll.qlMidSafe(T38,U38,Trigger)</f>
        <v>97.814999999999998</v>
      </c>
      <c r="Y38" s="36">
        <f t="shared" si="2"/>
        <v>9.9999999999909051E-3</v>
      </c>
      <c r="Z38" s="374"/>
      <c r="AA38" s="279">
        <v>97.112500000000011</v>
      </c>
      <c r="AB38" s="374"/>
      <c r="AC38" s="36">
        <v>97.814999999999998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U2</v>
      </c>
      <c r="E39" s="84" t="str">
        <f t="shared" si="0"/>
        <v>USDFUT3MU2_Quote</v>
      </c>
      <c r="F39" s="271" t="str">
        <f>_xll.qlSimpleQuote(E39,,PriceTickValue,Permanent,Trigger,ObjectOverwrite)</f>
        <v>USDFUT3MU2_Quote#0006</v>
      </c>
      <c r="G39" s="272" t="str">
        <f>_xll.ohRangeRetrieveError(F39)</f>
        <v/>
      </c>
      <c r="H39" s="276" t="str">
        <f t="shared" si="1"/>
        <v>USDFUT3MU2ConvAdj_Quote</v>
      </c>
      <c r="I39" s="277" t="str">
        <f>_xll.qlFuturesConvAdjustmentQuote(H39,IborIndex,D39,F39,Volatility,MeanReversion,Permanent,AND(ISERROR(AD39),ISERROR(FuturesHWConvAdj!U39:U40)),ObjectOverwrite)</f>
        <v>USDFUT3MU2ConvAdj_Quote#1395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U2</v>
      </c>
      <c r="Q39" s="274">
        <v>44825</v>
      </c>
      <c r="R39" s="188" t="str">
        <v>EDU2</v>
      </c>
      <c r="S39" s="395">
        <v>44823</v>
      </c>
      <c r="T39" s="392">
        <v>97.775000000000006</v>
      </c>
      <c r="U39" s="392">
        <v>97.79</v>
      </c>
      <c r="V39" s="392">
        <v>0</v>
      </c>
      <c r="W39" s="392">
        <v>97.71</v>
      </c>
      <c r="X39" s="36">
        <f>_xll.qlMidSafe(T39,U39,Trigger)</f>
        <v>97.782499999999999</v>
      </c>
      <c r="Y39" s="36">
        <f t="shared" si="2"/>
        <v>1.5000000000000568E-2</v>
      </c>
      <c r="Z39" s="374"/>
      <c r="AA39" s="279">
        <v>97.067499999999995</v>
      </c>
      <c r="AB39" s="374"/>
      <c r="AC39" s="36">
        <v>97.782499999999999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Z2</v>
      </c>
      <c r="E40" s="84" t="str">
        <f t="shared" si="0"/>
        <v>USDFUT3MZ2_Quote</v>
      </c>
      <c r="F40" s="271" t="str">
        <f>_xll.qlSimpleQuote(E40,,PriceTickValue,Permanent,Trigger,ObjectOverwrite)</f>
        <v>USDFUT3MZ2_Quote#0006</v>
      </c>
      <c r="G40" s="272" t="str">
        <f>_xll.ohRangeRetrieveError(F40)</f>
        <v/>
      </c>
      <c r="H40" s="276" t="str">
        <f t="shared" si="1"/>
        <v>USDFUT3MZ2ConvAdj_Quote</v>
      </c>
      <c r="I40" s="277" t="str">
        <f>_xll.qlFuturesConvAdjustmentQuote(H40,IborIndex,D40,F40,Volatility,MeanReversion,Permanent,AND(ISERROR(AD40),ISERROR(FuturesHWConvAdj!U40:U41)),ObjectOverwrite)</f>
        <v>USDFUT3MZ2ConvAdj_Quote#1396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Z2</v>
      </c>
      <c r="Q40" s="274">
        <v>44916</v>
      </c>
      <c r="R40" s="188" t="str">
        <v>EDZ2</v>
      </c>
      <c r="S40" s="395">
        <v>44914</v>
      </c>
      <c r="T40" s="392">
        <v>97.745000000000005</v>
      </c>
      <c r="U40" s="392">
        <v>97.76</v>
      </c>
      <c r="V40" s="392">
        <v>0</v>
      </c>
      <c r="W40" s="392">
        <v>97.674999999999997</v>
      </c>
      <c r="X40" s="36">
        <f>_xll.qlMidSafe(T40,U40,Trigger)</f>
        <v>97.752499999999998</v>
      </c>
      <c r="Y40" s="36">
        <f t="shared" si="2"/>
        <v>1.5000000000000568E-2</v>
      </c>
      <c r="Z40" s="374"/>
      <c r="AA40" s="279">
        <v>97.037499999999994</v>
      </c>
      <c r="AB40" s="374"/>
      <c r="AC40" s="36">
        <v>97.752499999999998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H3</v>
      </c>
      <c r="E41" s="84" t="str">
        <f t="shared" si="0"/>
        <v>USDFUT3MH3_Quote</v>
      </c>
      <c r="F41" s="271" t="str">
        <f>_xll.qlSimpleQuote(E41,,PriceTickValue,Permanent,Trigger,ObjectOverwrite)</f>
        <v>USDFUT3MH3_Quote#0006</v>
      </c>
      <c r="G41" s="272" t="str">
        <f>_xll.ohRangeRetrieveError(F41)</f>
        <v/>
      </c>
      <c r="H41" s="276" t="str">
        <f t="shared" si="1"/>
        <v>USDFUT3MH3ConvAdj_Quote</v>
      </c>
      <c r="I41" s="277" t="str">
        <f>_xll.qlFuturesConvAdjustmentQuote(H41,IborIndex,D41,F41,Volatility,MeanReversion,Permanent,AND(ISERROR(AD41),ISERROR(FuturesHWConvAdj!U41:U42)),ObjectOverwrite)</f>
        <v>USDFUT3MH3ConvAdj_Quote#1396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H3</v>
      </c>
      <c r="Q41" s="274">
        <v>45000</v>
      </c>
      <c r="R41" s="188" t="str">
        <v>EDH3</v>
      </c>
      <c r="S41" s="395">
        <v>44998</v>
      </c>
      <c r="T41" s="392">
        <v>97.72</v>
      </c>
      <c r="U41" s="392">
        <v>97.74</v>
      </c>
      <c r="V41" s="392">
        <v>0</v>
      </c>
      <c r="W41" s="392">
        <v>97.655000000000001</v>
      </c>
      <c r="X41" s="36">
        <f>_xll.qlMidSafe(T41,U41,Trigger)</f>
        <v>97.72999999999999</v>
      </c>
      <c r="Y41" s="36">
        <f t="shared" si="2"/>
        <v>1.9999999999996021E-2</v>
      </c>
      <c r="Z41" s="374"/>
      <c r="AA41" s="279">
        <v>97.01</v>
      </c>
      <c r="AB41" s="374"/>
      <c r="AC41" s="36">
        <v>97.72999999999999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M3</v>
      </c>
      <c r="E42" s="84" t="str">
        <f t="shared" si="0"/>
        <v>USDFUT3MM3_Quote</v>
      </c>
      <c r="F42" s="271" t="str">
        <f>_xll.qlSimpleQuote(E42,,PriceTickValue,Permanent,Trigger,ObjectOverwrite)</f>
        <v>USDFUT3MM3_Quote#0006</v>
      </c>
      <c r="G42" s="272" t="str">
        <f>_xll.ohRangeRetrieveError(F42)</f>
        <v/>
      </c>
      <c r="H42" s="276" t="str">
        <f t="shared" si="1"/>
        <v>USDFUT3MM3ConvAdj_Quote</v>
      </c>
      <c r="I42" s="277" t="str">
        <f>_xll.qlFuturesConvAdjustmentQuote(H42,IborIndex,D42,F42,Volatility,MeanReversion,Permanent,AND(ISERROR(AD42),ISERROR(FuturesHWConvAdj!U42:U43)),ObjectOverwrite)</f>
        <v>USDFUT3MM3ConvAdj_Quote#1394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M3</v>
      </c>
      <c r="Q42" s="274">
        <v>45098</v>
      </c>
      <c r="R42" s="188" t="str">
        <v>EDM3</v>
      </c>
      <c r="S42" s="395">
        <v>45096</v>
      </c>
      <c r="T42" s="392">
        <v>97.694999999999993</v>
      </c>
      <c r="U42" s="392">
        <v>97.715000000000003</v>
      </c>
      <c r="V42" s="392">
        <v>0</v>
      </c>
      <c r="W42" s="392">
        <v>97.63</v>
      </c>
      <c r="X42" s="36">
        <f>_xll.qlMidSafe(T42,U42,Trigger)</f>
        <v>97.704999999999998</v>
      </c>
      <c r="Y42" s="36">
        <f t="shared" si="2"/>
        <v>2.0000000000010232E-2</v>
      </c>
      <c r="Z42" s="374"/>
      <c r="AA42" s="279">
        <v>96.984999999999999</v>
      </c>
      <c r="AB42" s="374"/>
      <c r="AC42" s="36">
        <v>97.704999999999998</v>
      </c>
      <c r="AD42" s="188">
        <f>_xll.qlSimpleQuoteSetValue(F42,AC42,Trigger)</f>
        <v>-2.4999999999977263E-3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U3</v>
      </c>
      <c r="E43" s="84" t="str">
        <f t="shared" si="0"/>
        <v>USDFUT3MU3_Quote</v>
      </c>
      <c r="F43" s="271" t="str">
        <f>_xll.qlSimpleQuote(E43,,PriceTickValue,Permanent,Trigger,ObjectOverwrite)</f>
        <v>USDFUT3MU3_Quote#0006</v>
      </c>
      <c r="G43" s="272" t="str">
        <f>_xll.ohRangeRetrieveError(F43)</f>
        <v/>
      </c>
      <c r="H43" s="276" t="str">
        <f t="shared" si="1"/>
        <v>USDFUT3MU3ConvAdj_Quote</v>
      </c>
      <c r="I43" s="277" t="str">
        <f>_xll.qlFuturesConvAdjustmentQuote(H43,IborIndex,D43,F43,Volatility,MeanReversion,Permanent,AND(ISERROR(AD43),ISERROR(FuturesHWConvAdj!U43:U44)),ObjectOverwrite)</f>
        <v>USDFUT3MU3ConvAdj_Quote#1394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U3</v>
      </c>
      <c r="Q43" s="274">
        <v>45189</v>
      </c>
      <c r="R43" s="188" t="str">
        <v>EDU3</v>
      </c>
      <c r="S43" s="395">
        <v>45187</v>
      </c>
      <c r="T43" s="392">
        <v>97.67</v>
      </c>
      <c r="U43" s="392">
        <v>97.7</v>
      </c>
      <c r="V43" s="392">
        <v>0</v>
      </c>
      <c r="W43" s="392">
        <v>97.605000000000004</v>
      </c>
      <c r="X43" s="36">
        <f>_xll.qlMidSafe(T43,U43,Trigger)</f>
        <v>97.685000000000002</v>
      </c>
      <c r="Y43" s="36">
        <f t="shared" si="2"/>
        <v>3.0000000000001137E-2</v>
      </c>
      <c r="Z43" s="374"/>
      <c r="AA43" s="279">
        <v>96.960000000000008</v>
      </c>
      <c r="AB43" s="374"/>
      <c r="AC43" s="36">
        <v>97.685000000000002</v>
      </c>
      <c r="AD43" s="188">
        <f>_xll.qlSimpleQuoteSetValue(F43,AC43,Trigger)</f>
        <v>-2.4999999999977263E-3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Z3</v>
      </c>
      <c r="E44" s="84" t="str">
        <f t="shared" si="0"/>
        <v>USDFUT3MZ3_Quote</v>
      </c>
      <c r="F44" s="271" t="str">
        <f>_xll.qlSimpleQuote(E44,,PriceTickValue,Permanent,Trigger,ObjectOverwrite)</f>
        <v>USDFUT3MZ3_Quote#0006</v>
      </c>
      <c r="G44" s="272" t="str">
        <f>_xll.ohRangeRetrieveError(F44)</f>
        <v/>
      </c>
      <c r="H44" s="276" t="str">
        <f t="shared" si="1"/>
        <v>USDFUT3MZ3ConvAdj_Quote</v>
      </c>
      <c r="I44" s="277" t="str">
        <f>_xll.qlFuturesConvAdjustmentQuote(H44,IborIndex,D44,F44,Volatility,MeanReversion,Permanent,AND(ISERROR(AD44),ISERROR(FuturesHWConvAdj!U44:U45)),ObjectOverwrite)</f>
        <v>USDFUT3MZ3ConvAdj_Quote#1395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Z3</v>
      </c>
      <c r="Q44" s="274">
        <v>45280</v>
      </c>
      <c r="R44" s="188" t="str">
        <v>EDZ3</v>
      </c>
      <c r="S44" s="395">
        <v>45278</v>
      </c>
      <c r="T44" s="392">
        <v>97.644999999999996</v>
      </c>
      <c r="U44" s="392">
        <v>97.674999999999997</v>
      </c>
      <c r="V44" s="392">
        <v>0</v>
      </c>
      <c r="W44" s="392">
        <v>97.584999999999994</v>
      </c>
      <c r="X44" s="36">
        <f>_xll.qlMidSafe(T44,U44,Trigger)</f>
        <v>97.66</v>
      </c>
      <c r="Y44" s="36">
        <f t="shared" si="2"/>
        <v>3.0000000000001137E-2</v>
      </c>
      <c r="Z44" s="374"/>
      <c r="AA44" s="279">
        <v>96.94</v>
      </c>
      <c r="AB44" s="374"/>
      <c r="AC44" s="36">
        <v>97.66</v>
      </c>
      <c r="AD44" s="188">
        <f>_xll.qlSimpleQuoteSetValue(F44,AC44,Trigger)</f>
        <v>-2.4999999999977263E-3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H4</v>
      </c>
      <c r="E45" s="84" t="str">
        <f t="shared" si="0"/>
        <v>USDFUT3MH4_Quote</v>
      </c>
      <c r="F45" s="271" t="str">
        <f>_xll.qlSimpleQuote(E45,,PriceTickValue,Permanent,Trigger,ObjectOverwrite)</f>
        <v>USDFUT3MH4_Quote#0006</v>
      </c>
      <c r="G45" s="272" t="str">
        <f>_xll.ohRangeRetrieveError(F45)</f>
        <v/>
      </c>
      <c r="H45" s="276" t="str">
        <f t="shared" si="1"/>
        <v>USDFUT3MH4ConvAdj_Quote</v>
      </c>
      <c r="I45" s="277" t="str">
        <f>_xll.qlFuturesConvAdjustmentQuote(H45,IborIndex,D45,F45,Volatility,MeanReversion,Permanent,AND(ISERROR(AD45),ISERROR(FuturesHWConvAdj!U45:U46)),ObjectOverwrite)</f>
        <v>USDFUT3MH4ConvAdj_Quote#1395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H4</v>
      </c>
      <c r="Q45" s="274">
        <v>45371</v>
      </c>
      <c r="R45" s="188" t="str">
        <v>EDH4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M4</v>
      </c>
      <c r="E46" s="281" t="str">
        <f t="shared" si="0"/>
        <v>USDFUT3MM4_Quote</v>
      </c>
      <c r="F46" s="282" t="str">
        <f>_xll.qlSimpleQuote(E46,,PriceTickValue,Permanent,Trigger,ObjectOverwrite)</f>
        <v>USDFUT3MM4_Quote#0006</v>
      </c>
      <c r="G46" s="283" t="str">
        <f>_xll.ohRangeRetrieveError(F46)</f>
        <v/>
      </c>
      <c r="H46" s="287" t="str">
        <f t="shared" si="1"/>
        <v>USDFUT3MM4ConvAdj_Quote</v>
      </c>
      <c r="I46" s="288" t="str">
        <f>_xll.qlFuturesConvAdjustmentQuote(H46,IborIndex,D46,F46,Volatility,MeanReversion,Permanent,AND(ISERROR(AD46),ISERROR(FuturesHWConvAdj!U46:U47)),ObjectOverwrite)</f>
        <v>USDFUT3MM4ConvAdj_Quote#1395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M4</v>
      </c>
      <c r="Q46" s="285">
        <v>45462</v>
      </c>
      <c r="R46" s="189" t="str">
        <v>EDM4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117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12:29:41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USD2X1S_Quote#0006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0.42899999999999999</v>
      </c>
      <c r="Q5" s="392">
        <v>0.47899999999999998</v>
      </c>
      <c r="R5" s="36">
        <f>IF(ISERROR(AVERAGE(P5,Q5)),#NUM!,AVERAGE(P5,Q5))</f>
        <v>0.45399999999999996</v>
      </c>
      <c r="S5" s="36">
        <f>Q5-P5</f>
        <v>4.9999999999999989E-2</v>
      </c>
      <c r="T5" s="14"/>
      <c r="U5" s="170">
        <v>0.20099999999999998</v>
      </c>
      <c r="V5" s="14"/>
      <c r="W5" s="36">
        <f t="array" ref="W5:W18">QuoteLive</f>
        <v>0.45399999999999996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USD3X1S_Quote#0006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0.44699999999999995</v>
      </c>
      <c r="Q6" s="392">
        <v>0.497</v>
      </c>
      <c r="R6" s="36">
        <f t="shared" ref="R6:R18" si="3">IF(ISERROR(AVERAGE(P6,Q6)),#NUM!,AVERAGE(P6,Q6))</f>
        <v>0.47199999999999998</v>
      </c>
      <c r="S6" s="36">
        <f t="shared" ref="S6:S18" si="4">Q6-P6</f>
        <v>5.0000000000000044E-2</v>
      </c>
      <c r="T6" s="14"/>
      <c r="U6" s="170">
        <v>0.22000000000000003</v>
      </c>
      <c r="V6" s="14"/>
      <c r="W6" s="36">
        <v>0.47199999999999998</v>
      </c>
      <c r="X6" s="133">
        <f>_xll.qlSimpleQuoteSetValue(F6,W6/100,Trigger)</f>
        <v>0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USD4X1S_Quote#0006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0.47300000000000003</v>
      </c>
      <c r="Q7" s="392">
        <v>0.52300000000000002</v>
      </c>
      <c r="R7" s="36">
        <f t="shared" si="3"/>
        <v>0.498</v>
      </c>
      <c r="S7" s="36">
        <f t="shared" si="4"/>
        <v>4.9999999999999989E-2</v>
      </c>
      <c r="T7" s="14"/>
      <c r="U7" s="170">
        <v>0.23700000000000002</v>
      </c>
      <c r="V7" s="14"/>
      <c r="W7" s="36">
        <v>0.498</v>
      </c>
      <c r="X7" s="133">
        <f>_xll.qlSimpleQuoteSetValue(F7,W7/100,Trigger)</f>
        <v>0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USD5X1S_Quote#0006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0.49199999999999999</v>
      </c>
      <c r="Q8" s="392">
        <v>0.54200000000000004</v>
      </c>
      <c r="R8" s="36">
        <f t="shared" si="3"/>
        <v>0.51700000000000002</v>
      </c>
      <c r="S8" s="36">
        <f t="shared" si="4"/>
        <v>5.0000000000000044E-2</v>
      </c>
      <c r="T8" s="14"/>
      <c r="U8" s="170">
        <v>0.252</v>
      </c>
      <c r="V8" s="14"/>
      <c r="W8" s="36">
        <v>0.51700000000000002</v>
      </c>
      <c r="X8" s="133">
        <f>_xll.qlSimpleQuoteSetValue(F8,W8/100,Trigger)</f>
        <v>0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USD6X1S_Quote#0006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0.50800000000000001</v>
      </c>
      <c r="Q9" s="392">
        <v>0.55800000000000005</v>
      </c>
      <c r="R9" s="36">
        <f t="shared" si="3"/>
        <v>0.53300000000000003</v>
      </c>
      <c r="S9" s="36">
        <f t="shared" si="4"/>
        <v>5.0000000000000044E-2</v>
      </c>
      <c r="T9" s="14"/>
      <c r="U9" s="170">
        <v>0.27100000000000002</v>
      </c>
      <c r="V9" s="14"/>
      <c r="W9" s="36">
        <v>0.53300000000000003</v>
      </c>
      <c r="X9" s="133">
        <f>_xll.qlSimpleQuoteSetValue(F9,W9/100,Trigger)</f>
        <v>0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USD7X1S_Quote#0006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0.52100000000000002</v>
      </c>
      <c r="Q10" s="392">
        <v>0.57099999999999995</v>
      </c>
      <c r="R10" s="36">
        <f t="shared" si="3"/>
        <v>0.54600000000000004</v>
      </c>
      <c r="S10" s="36">
        <f t="shared" si="4"/>
        <v>4.9999999999999933E-2</v>
      </c>
      <c r="T10" s="14"/>
      <c r="U10" s="170">
        <v>0.28900000000000003</v>
      </c>
      <c r="V10" s="14"/>
      <c r="W10" s="36">
        <v>0.54600000000000004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USD8X1S_Quote#0006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0.53499999999999992</v>
      </c>
      <c r="Q11" s="392">
        <v>0.58499999999999996</v>
      </c>
      <c r="R11" s="36">
        <f t="shared" si="3"/>
        <v>0.55999999999999994</v>
      </c>
      <c r="S11" s="36">
        <f t="shared" si="4"/>
        <v>5.0000000000000044E-2</v>
      </c>
      <c r="T11" s="14"/>
      <c r="U11" s="170">
        <v>0.30400000000000005</v>
      </c>
      <c r="V11" s="14"/>
      <c r="W11" s="36">
        <v>0.55999999999999994</v>
      </c>
      <c r="X11" s="133">
        <f>_xll.qlSimpleQuoteSetValue(F11,W11/100,Trigger)</f>
        <v>0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USD9X1S_Quote#0006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0.55000000000000004</v>
      </c>
      <c r="Q12" s="392">
        <v>0.6</v>
      </c>
      <c r="R12" s="36">
        <f t="shared" si="3"/>
        <v>0.57499999999999996</v>
      </c>
      <c r="S12" s="36">
        <f t="shared" si="4"/>
        <v>4.9999999999999933E-2</v>
      </c>
      <c r="T12" s="14"/>
      <c r="U12" s="170">
        <v>0.32099999999999995</v>
      </c>
      <c r="V12" s="14"/>
      <c r="W12" s="36">
        <v>0.57499999999999996</v>
      </c>
      <c r="X12" s="133">
        <f>_xll.qlSimpleQuoteSetValue(F12,W12/100,Trigger)</f>
        <v>0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USD10X1S_Quote#0006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0.56500000000000006</v>
      </c>
      <c r="Q13" s="392">
        <v>0.61499999999999999</v>
      </c>
      <c r="R13" s="36">
        <f t="shared" si="3"/>
        <v>0.59000000000000008</v>
      </c>
      <c r="S13" s="36">
        <f t="shared" si="4"/>
        <v>4.9999999999999933E-2</v>
      </c>
      <c r="T13" s="14"/>
      <c r="U13" s="170">
        <v>0.33899999999999997</v>
      </c>
      <c r="V13" s="14"/>
      <c r="W13" s="36">
        <v>0.59000000000000008</v>
      </c>
      <c r="X13" s="133">
        <f>_xll.qlSimpleQuoteSetValue(F13,W13/100,Trigger)</f>
        <v>0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USD11X1S_Quote#0006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0.57800000000000007</v>
      </c>
      <c r="Q14" s="392">
        <v>0.628</v>
      </c>
      <c r="R14" s="36">
        <f t="shared" si="3"/>
        <v>0.60299999999999998</v>
      </c>
      <c r="S14" s="36">
        <f t="shared" si="4"/>
        <v>4.9999999999999933E-2</v>
      </c>
      <c r="T14" s="14"/>
      <c r="U14" s="170">
        <v>0.35699999999999998</v>
      </c>
      <c r="V14" s="14"/>
      <c r="W14" s="36">
        <v>0.60299999999999998</v>
      </c>
      <c r="X14" s="133">
        <f>_xll.qlSimpleQuoteSetValue(F14,W14/100,Trigger)</f>
        <v>0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USD12X1S_Quote#0006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0.59099999999999997</v>
      </c>
      <c r="Q15" s="392">
        <v>0.64100000000000001</v>
      </c>
      <c r="R15" s="36">
        <f t="shared" si="3"/>
        <v>0.61599999999999999</v>
      </c>
      <c r="S15" s="36">
        <f t="shared" si="4"/>
        <v>5.0000000000000044E-2</v>
      </c>
      <c r="T15" s="14"/>
      <c r="U15" s="170">
        <v>0.377</v>
      </c>
      <c r="V15" s="14"/>
      <c r="W15" s="36">
        <v>0.61599999999999999</v>
      </c>
      <c r="X15" s="133">
        <f>_xll.qlSimpleQuoteSetValue(F15,W15/100,Trigger)</f>
        <v>0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USD15X1S_Quote#0006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0.629</v>
      </c>
      <c r="Q16" s="392">
        <v>0.67900000000000005</v>
      </c>
      <c r="R16" s="36">
        <f t="shared" si="3"/>
        <v>0.65400000000000003</v>
      </c>
      <c r="S16" s="36">
        <f t="shared" si="4"/>
        <v>5.0000000000000044E-2</v>
      </c>
      <c r="T16" s="14"/>
      <c r="U16" s="170">
        <v>0.43600000000000005</v>
      </c>
      <c r="V16" s="14"/>
      <c r="W16" s="36">
        <v>0.65400000000000003</v>
      </c>
      <c r="X16" s="133">
        <f>_xll.qlSimpleQuoteSetValue(F16,W16/100,Trigger)</f>
        <v>1.000000000000046E-5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USD18X1S_Quote#0006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0.66500000000000004</v>
      </c>
      <c r="Q17" s="392">
        <v>0.71500000000000008</v>
      </c>
      <c r="R17" s="36">
        <f t="shared" si="3"/>
        <v>0.69000000000000006</v>
      </c>
      <c r="S17" s="36">
        <f t="shared" si="4"/>
        <v>5.0000000000000044E-2</v>
      </c>
      <c r="T17" s="14"/>
      <c r="U17" s="170">
        <v>0.498</v>
      </c>
      <c r="V17" s="14"/>
      <c r="W17" s="36">
        <v>0.69000000000000006</v>
      </c>
      <c r="X17" s="133">
        <f>_xll.qlSimpleQuoteSetValue(F17,W17/100,Trigger)</f>
        <v>1.0000000000001327E-5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USD24X1S_Quote#0006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0.73599999999999999</v>
      </c>
      <c r="Q18" s="393">
        <v>0.78600000000000003</v>
      </c>
      <c r="R18" s="37">
        <f t="shared" si="3"/>
        <v>0.76100000000000001</v>
      </c>
      <c r="S18" s="37">
        <f t="shared" si="4"/>
        <v>5.0000000000000044E-2</v>
      </c>
      <c r="T18" s="14"/>
      <c r="U18" s="182">
        <v>0.621</v>
      </c>
      <c r="V18" s="14"/>
      <c r="W18" s="37">
        <v>0.76100000000000001</v>
      </c>
      <c r="X18" s="134">
        <f>_xll.qlSimpleQuoteSetValue(F18,W18/100,Trigger)</f>
        <v>0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1437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12:34:16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USDAM3L6M_Quote#0006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USDAM3L1Y_Quote#0006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0.75800000000000001</v>
      </c>
      <c r="Q6" s="392">
        <v>0.79800000000000004</v>
      </c>
      <c r="R6" s="36">
        <f t="shared" ref="R6:R42" si="5">IF(ISERROR(AVERAGE(P6,Q6)),#NUM!,AVERAGE(P6,Q6))</f>
        <v>0.77800000000000002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0.77800000000000002</v>
      </c>
      <c r="X6" s="133">
        <f>_xll.qlSimpleQuoteSetValue(F6,W6/100,Trigger)</f>
        <v>0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USDAM3L15M_Quote#0006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USDAM3L18M_Quote#0006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USDAM3L21M_Quote#0006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USDAM3L2Y_Quote#0006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0.89700000000000002</v>
      </c>
      <c r="Q10" s="392">
        <v>0.93699999999999994</v>
      </c>
      <c r="R10" s="36">
        <f t="shared" si="5"/>
        <v>0.91700000000000004</v>
      </c>
      <c r="S10" s="36">
        <f t="shared" si="6"/>
        <v>3.9999999999999925E-2</v>
      </c>
      <c r="T10" s="140"/>
      <c r="U10" s="142">
        <v>0.72599999999999998</v>
      </c>
      <c r="V10" s="140"/>
      <c r="W10" s="36">
        <v>0.91700000000000004</v>
      </c>
      <c r="X10" s="133">
        <f>_xll.qlSimpleQuoteSetValue(F10,W10/100,Trigger)</f>
        <v>0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USDAM3L3Y_Quote#0006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1.0249999999999999</v>
      </c>
      <c r="Q11" s="392">
        <v>1.0649999999999999</v>
      </c>
      <c r="R11" s="36">
        <f t="shared" si="5"/>
        <v>1.0449999999999999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1.0449999999999999</v>
      </c>
      <c r="X11" s="133">
        <f>_xll.qlSimpleQuoteSetValue(F11,W11/100,Trigger)</f>
        <v>0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USDAM3L4Y_Quote#0006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1.1439999999999999</v>
      </c>
      <c r="Q12" s="392">
        <v>1.1839999999999999</v>
      </c>
      <c r="R12" s="36">
        <f t="shared" si="5"/>
        <v>1.1639999999999999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1.1639999999999999</v>
      </c>
      <c r="X12" s="133">
        <f>_xll.qlSimpleQuoteSetValue(F12,W12/100,Trigger)</f>
        <v>0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USDAM3L5Y_Quote#0006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1.2509999999999999</v>
      </c>
      <c r="Q13" s="392">
        <v>1.2909999999999999</v>
      </c>
      <c r="R13" s="36">
        <f t="shared" si="5"/>
        <v>1.2709999999999999</v>
      </c>
      <c r="S13" s="36">
        <f t="shared" si="6"/>
        <v>4.0000000000000036E-2</v>
      </c>
      <c r="T13" s="140"/>
      <c r="U13" s="142">
        <v>1.389</v>
      </c>
      <c r="V13" s="140"/>
      <c r="W13" s="36">
        <v>1.2709999999999999</v>
      </c>
      <c r="X13" s="133">
        <f>_xll.qlSimpleQuoteSetValue(F13,W13/100,Trigger)</f>
        <v>0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USDAM3L6Y_Quote#0006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1.35</v>
      </c>
      <c r="Q14" s="392">
        <v>1.3900000000000001</v>
      </c>
      <c r="R14" s="36">
        <f t="shared" si="5"/>
        <v>1.37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1.37</v>
      </c>
      <c r="X14" s="133">
        <f>_xll.qlSimpleQuoteSetValue(F14,W14/100,Trigger)</f>
        <v>0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USDAM3L7Y_Quote#0006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1.4390000000000001</v>
      </c>
      <c r="Q15" s="392">
        <v>1.4790000000000001</v>
      </c>
      <c r="R15" s="36">
        <f t="shared" si="5"/>
        <v>1.4590000000000001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1.4590000000000001</v>
      </c>
      <c r="X15" s="133">
        <f>_xll.qlSimpleQuoteSetValue(F15,W15/100,Trigger)</f>
        <v>0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USDAM3L8Y_Quote#0006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1.5169999999999999</v>
      </c>
      <c r="Q16" s="392">
        <v>1.5569999999999999</v>
      </c>
      <c r="R16" s="36">
        <f t="shared" si="5"/>
        <v>1.5369999999999999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1.5369999999999999</v>
      </c>
      <c r="X16" s="133">
        <f>_xll.qlSimpleQuoteSetValue(F16,W16/100,Trigger)</f>
        <v>0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USDAM3L9Y_Quote#0006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1.587</v>
      </c>
      <c r="Q17" s="392">
        <v>1.627</v>
      </c>
      <c r="R17" s="36">
        <f t="shared" si="5"/>
        <v>1.607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1.607</v>
      </c>
      <c r="X17" s="133">
        <f>_xll.qlSimpleQuoteSetValue(F17,W17/100,Trigger)</f>
        <v>0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USDAM3L10Y_Quote#0006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1.651</v>
      </c>
      <c r="Q18" s="392">
        <v>1.6910000000000001</v>
      </c>
      <c r="R18" s="36">
        <f t="shared" si="5"/>
        <v>1.671</v>
      </c>
      <c r="S18" s="36">
        <f t="shared" si="6"/>
        <v>4.0000000000000036E-2</v>
      </c>
      <c r="T18" s="140"/>
      <c r="U18" s="142">
        <v>2.036</v>
      </c>
      <c r="V18" s="140"/>
      <c r="W18" s="36">
        <v>1.671</v>
      </c>
      <c r="X18" s="133">
        <f>_xll.qlSimpleQuoteSetValue(F18,W18/100,Trigger)</f>
        <v>0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USDAM3L11Y_Quote#0006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USDAM3L12Y_Quote#0006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1.76</v>
      </c>
      <c r="Q20" s="392">
        <v>1.8</v>
      </c>
      <c r="R20" s="36">
        <f t="shared" si="5"/>
        <v>1.78</v>
      </c>
      <c r="S20" s="36">
        <f t="shared" si="6"/>
        <v>4.0000000000000036E-2</v>
      </c>
      <c r="T20" s="140"/>
      <c r="U20" s="142">
        <v>2.181</v>
      </c>
      <c r="V20" s="140"/>
      <c r="W20" s="36">
        <v>1.78</v>
      </c>
      <c r="X20" s="133">
        <f>_xll.qlSimpleQuoteSetValue(F20,W20/100,Trigger)</f>
        <v>0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USDAM3L13Y_Quote#0006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USDAM3L14Y_Quote#0006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USDAM3L15Y_Quote#0006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1.875</v>
      </c>
      <c r="Q23" s="392">
        <v>1.915</v>
      </c>
      <c r="R23" s="36">
        <f t="shared" si="5"/>
        <v>1.895</v>
      </c>
      <c r="S23" s="36">
        <f t="shared" si="6"/>
        <v>4.0000000000000036E-2</v>
      </c>
      <c r="T23" s="140"/>
      <c r="U23" s="142">
        <v>2.327</v>
      </c>
      <c r="V23" s="140"/>
      <c r="W23" s="36">
        <v>1.895</v>
      </c>
      <c r="X23" s="133">
        <f>_xll.qlSimpleQuoteSetValue(F23,W23/100,Trigger)</f>
        <v>0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USDAM3L16Y_Quote#0006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USDAM3L17Y_Quote#0006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USDAM3L18Y_Quote#0006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USDAM3L19Y_Quote#0006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USDAM3L20Y_Quote#0006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1.994</v>
      </c>
      <c r="Q28" s="392">
        <v>2.0339999999999998</v>
      </c>
      <c r="R28" s="36">
        <f t="shared" si="5"/>
        <v>2.0139999999999998</v>
      </c>
      <c r="S28" s="36">
        <f t="shared" si="6"/>
        <v>3.9999999999999813E-2</v>
      </c>
      <c r="T28" s="140"/>
      <c r="U28" s="142">
        <v>2.464</v>
      </c>
      <c r="V28" s="140"/>
      <c r="W28" s="36">
        <v>2.0139999999999998</v>
      </c>
      <c r="X28" s="133">
        <f>_xll.qlSimpleQuoteSetValue(F28,W28/100,Trigger)</f>
        <v>9.9999999999995925E-6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USDAM3L21Y_Quote#0006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USDAM3L22Y_Quote#0006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USDAM3L23Y_Quote#0006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USDAM3L24Y_Quote#0006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USDAM3L25Y_Quote#0006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2.0499999999999998</v>
      </c>
      <c r="Q33" s="392">
        <v>2.09</v>
      </c>
      <c r="R33" s="36">
        <f t="shared" si="5"/>
        <v>2.0699999999999998</v>
      </c>
      <c r="S33" s="36">
        <f t="shared" si="6"/>
        <v>4.0000000000000036E-2</v>
      </c>
      <c r="T33" s="140"/>
      <c r="U33" s="142">
        <v>2.532</v>
      </c>
      <c r="V33" s="140"/>
      <c r="W33" s="36">
        <v>2.0699999999999998</v>
      </c>
      <c r="X33" s="133">
        <f>_xll.qlSimpleQuoteSetValue(F33,W33/100,Trigger)</f>
        <v>9.9999999999995925E-6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USDAM3L26Y_Quote#0006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USDAM3L27Y_Quote#0006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USDAM3L28Y_Quote#0006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USDAM3L29Y_Quote#0006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USDAM3L30Y_Quote#0006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2.08</v>
      </c>
      <c r="Q38" s="392">
        <v>2.12</v>
      </c>
      <c r="R38" s="36">
        <f t="shared" si="5"/>
        <v>2.1</v>
      </c>
      <c r="S38" s="36">
        <f t="shared" si="6"/>
        <v>4.0000000000000036E-2</v>
      </c>
      <c r="T38" s="140"/>
      <c r="U38" s="142">
        <v>2.573</v>
      </c>
      <c r="V38" s="140"/>
      <c r="W38" s="36">
        <v>2.1</v>
      </c>
      <c r="X38" s="133">
        <f>_xll.qlSimpleQuoteSetValue(F38,W38/100,Trigger)</f>
        <v>9.9999999999995925E-6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USDAM3L35Y_Quote#0006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USDAM3L40Y_Quote#0006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2.097</v>
      </c>
      <c r="Q40" s="392">
        <v>2.137</v>
      </c>
      <c r="R40" s="36">
        <f t="shared" si="5"/>
        <v>2.117</v>
      </c>
      <c r="S40" s="36">
        <f t="shared" si="6"/>
        <v>4.0000000000000036E-2</v>
      </c>
      <c r="T40" s="140"/>
      <c r="U40" s="142">
        <v>2.593</v>
      </c>
      <c r="V40" s="140"/>
      <c r="W40" s="36">
        <v>2.117</v>
      </c>
      <c r="X40" s="133">
        <f>_xll.qlSimpleQuoteSetValue(F40,W40/100,Trigger)</f>
        <v>9.9999999999995925E-6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USDAM3L50Y_Quote#0006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2.085</v>
      </c>
      <c r="Q41" s="392">
        <v>2.125</v>
      </c>
      <c r="R41" s="36">
        <f t="shared" si="5"/>
        <v>2.105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2.105</v>
      </c>
      <c r="X41" s="133">
        <f>_xll.qlSimpleQuoteSetValue(F41,W41/100,Trigger)</f>
        <v>9.9999999999995925E-6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USDAM3L60Y_Quote#0006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82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12:29:45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USD1S12_Quote#0006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0.75900000000000001</v>
      </c>
      <c r="Q5" s="392">
        <v>0.80899999999999994</v>
      </c>
      <c r="R5" s="135">
        <f>IF(ISERROR(AVERAGE(P5,Q5)),#NUM!,AVERAGE(P5,Q5))</f>
        <v>0.78400000000000003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0.78400000000000003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USD2S12_Quote#0006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0.83900000000000008</v>
      </c>
      <c r="Q6" s="392">
        <v>0.88900000000000001</v>
      </c>
      <c r="R6" s="135">
        <f t="shared" ref="R6:R11" si="4">IF(ISERROR(AVERAGE(P6,Q6)),#NUM!,AVERAGE(P6,Q6))</f>
        <v>0.8640000000000001</v>
      </c>
      <c r="S6" s="135">
        <f t="shared" ref="S6:S11" si="5">Q6-P6</f>
        <v>4.9999999999999933E-2</v>
      </c>
      <c r="T6" s="138"/>
      <c r="U6" s="135">
        <v>0.36899999999999999</v>
      </c>
      <c r="V6" s="138"/>
      <c r="W6" s="135">
        <v>0.8640000000000001</v>
      </c>
      <c r="X6" s="213">
        <f>_xll.qlSimpleQuoteSetValue(F6,W6/100,Trigger)</f>
        <v>1.0000000000001327E-5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USD3S12_Quote#0006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0.90900000000000003</v>
      </c>
      <c r="Q7" s="392">
        <v>0.95899999999999996</v>
      </c>
      <c r="R7" s="135">
        <f t="shared" si="4"/>
        <v>0.93399999999999994</v>
      </c>
      <c r="S7" s="135">
        <f t="shared" si="5"/>
        <v>4.9999999999999933E-2</v>
      </c>
      <c r="T7" s="138"/>
      <c r="U7" s="135">
        <v>0.434</v>
      </c>
      <c r="V7" s="138"/>
      <c r="W7" s="135">
        <v>0.93399999999999994</v>
      </c>
      <c r="X7" s="213">
        <f>_xll.qlSimpleQuoteSetValue(F7,W7/100,Trigger)</f>
        <v>9.9999999999995925E-6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USD4S12_Quote#0006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0.97399999999999998</v>
      </c>
      <c r="Q8" s="392">
        <v>1.024</v>
      </c>
      <c r="R8" s="135">
        <f t="shared" si="4"/>
        <v>0.999</v>
      </c>
      <c r="S8" s="135">
        <f t="shared" si="5"/>
        <v>5.0000000000000044E-2</v>
      </c>
      <c r="T8" s="138"/>
      <c r="U8" s="135">
        <v>0.51900000000000002</v>
      </c>
      <c r="V8" s="138"/>
      <c r="W8" s="135">
        <v>0.999</v>
      </c>
      <c r="X8" s="213">
        <f>_xll.qlSimpleQuoteSetValue(F8,W8/100,Trigger)</f>
        <v>1.0000000000001327E-5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USD5S12_Quote#0006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1.036</v>
      </c>
      <c r="Q9" s="392">
        <v>1.0860000000000001</v>
      </c>
      <c r="R9" s="135">
        <f t="shared" si="4"/>
        <v>1.0609999999999999</v>
      </c>
      <c r="S9" s="135">
        <f t="shared" si="5"/>
        <v>5.0000000000000044E-2</v>
      </c>
      <c r="T9" s="138"/>
      <c r="U9" s="135" t="e">
        <v>#NUM!</v>
      </c>
      <c r="V9" s="138"/>
      <c r="W9" s="135">
        <v>1.0609999999999999</v>
      </c>
      <c r="X9" s="213">
        <f>_xll.qlSimpleQuoteSetValue(F9,W9/100,Trigger)</f>
        <v>9.9999999999995925E-6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USD6S12_Quote#0006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USD1S24_Quote#0006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52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obj_0036c#0044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11:57:43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USD3L1L6M_Quote#0006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16.399999999999999</v>
      </c>
      <c r="Q5" s="397">
        <v>0</v>
      </c>
      <c r="R5" s="219">
        <f>_xll.qlMidEquivalent(P5,Q5)</f>
        <v>16.399999999999999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16.399999999999999</v>
      </c>
      <c r="V5" s="140"/>
      <c r="W5" s="225">
        <v>9.6999999999999993</v>
      </c>
      <c r="X5" s="140"/>
      <c r="Y5" s="226">
        <f t="array" ref="Y5:Y42">QuoteLive</f>
        <v>16.399999999999999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USD3L1L1Y_Quote#0006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16.2</v>
      </c>
      <c r="Q6" s="397">
        <v>0</v>
      </c>
      <c r="R6" s="219">
        <f>_xll.qlMidEquivalent(P6,Q6)</f>
        <v>16.2</v>
      </c>
      <c r="S6" s="229">
        <v>1</v>
      </c>
      <c r="T6" s="36" t="b">
        <f t="shared" si="2"/>
        <v>1</v>
      </c>
      <c r="U6" s="219">
        <v>16.2</v>
      </c>
      <c r="V6" s="140"/>
      <c r="W6" s="225">
        <v>9.8000000000000007</v>
      </c>
      <c r="X6" s="140"/>
      <c r="Y6" s="219">
        <v>16.2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USD3L1L15M_Quote#0006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16.05382951721511</v>
      </c>
      <c r="V7" s="140"/>
      <c r="W7" s="225">
        <v>9.8859069283882768</v>
      </c>
      <c r="X7" s="140"/>
      <c r="Y7" s="219">
        <v>16.05382951721511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USD3L1L18M_Quote#0006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15.879534034430218</v>
      </c>
      <c r="V8" s="140"/>
      <c r="W8" s="225">
        <v>9.9999388567765539</v>
      </c>
      <c r="X8" s="140"/>
      <c r="Y8" s="219">
        <v>15.879534034430218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USD3L1L21M_Quote#0006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15.69047153443022</v>
      </c>
      <c r="V9" s="140"/>
      <c r="W9" s="225">
        <v>10.139001356776554</v>
      </c>
      <c r="X9" s="140"/>
      <c r="Y9" s="219">
        <v>15.69047153443022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USD3L1L2Y_Quote#0006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15.5</v>
      </c>
      <c r="Q10" s="397">
        <v>0</v>
      </c>
      <c r="R10" s="219">
        <f>_xll.qlMidEquivalent(P10,Q10)</f>
        <v>15.5</v>
      </c>
      <c r="S10" s="230">
        <v>2</v>
      </c>
      <c r="T10" s="36" t="b">
        <f t="shared" si="2"/>
        <v>1</v>
      </c>
      <c r="U10" s="219">
        <v>15.5</v>
      </c>
      <c r="V10" s="140"/>
      <c r="W10" s="225">
        <v>10.3</v>
      </c>
      <c r="X10" s="140"/>
      <c r="Y10" s="219">
        <v>15.5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USD3L1L3Y_Quote#0006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14.8</v>
      </c>
      <c r="Q11" s="397">
        <v>0</v>
      </c>
      <c r="R11" s="219">
        <f>_xll.qlMidEquivalent(P11,Q11)</f>
        <v>14.8</v>
      </c>
      <c r="S11" s="230">
        <v>3</v>
      </c>
      <c r="T11" s="36" t="b">
        <f t="shared" si="2"/>
        <v>1</v>
      </c>
      <c r="U11" s="219">
        <v>14.8</v>
      </c>
      <c r="V11" s="140"/>
      <c r="W11" s="225">
        <v>11.1</v>
      </c>
      <c r="X11" s="140"/>
      <c r="Y11" s="219">
        <v>14.8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USD3L1L4Y_Quote#0006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14.1</v>
      </c>
      <c r="Q12" s="397">
        <v>0</v>
      </c>
      <c r="R12" s="219">
        <f>_xll.qlMidEquivalent(P12,Q12)</f>
        <v>14.1</v>
      </c>
      <c r="S12" s="230">
        <v>4</v>
      </c>
      <c r="T12" s="36" t="b">
        <f t="shared" si="2"/>
        <v>1</v>
      </c>
      <c r="U12" s="219">
        <v>14.1</v>
      </c>
      <c r="V12" s="140"/>
      <c r="W12" s="225">
        <v>11.9</v>
      </c>
      <c r="X12" s="140"/>
      <c r="Y12" s="219">
        <v>14.1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USD3L1L5Y_Quote#0006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13.5</v>
      </c>
      <c r="Q13" s="397">
        <v>0</v>
      </c>
      <c r="R13" s="219">
        <f>_xll.qlMidEquivalent(P13,Q13)</f>
        <v>13.5</v>
      </c>
      <c r="S13" s="230">
        <v>5</v>
      </c>
      <c r="T13" s="36" t="b">
        <f t="shared" si="2"/>
        <v>1</v>
      </c>
      <c r="U13" s="219">
        <v>13.5</v>
      </c>
      <c r="V13" s="140"/>
      <c r="W13" s="225">
        <v>12.2</v>
      </c>
      <c r="X13" s="140"/>
      <c r="Y13" s="219">
        <v>13.5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USD3L1L6Y_Quote#0006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12.8</v>
      </c>
      <c r="Q14" s="397">
        <v>0</v>
      </c>
      <c r="R14" s="219">
        <f>_xll.qlMidEquivalent(P14,Q14)</f>
        <v>12.8</v>
      </c>
      <c r="S14" s="230">
        <v>6</v>
      </c>
      <c r="T14" s="36" t="b">
        <f t="shared" si="2"/>
        <v>1</v>
      </c>
      <c r="U14" s="219">
        <v>12.8</v>
      </c>
      <c r="V14" s="140"/>
      <c r="W14" s="225">
        <v>12.1</v>
      </c>
      <c r="X14" s="140"/>
      <c r="Y14" s="219">
        <v>12.8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USD3L1L7Y_Quote#0006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12</v>
      </c>
      <c r="Q15" s="397">
        <v>0</v>
      </c>
      <c r="R15" s="219">
        <f>_xll.qlMidEquivalent(P15,Q15)</f>
        <v>12</v>
      </c>
      <c r="S15" s="230">
        <v>7</v>
      </c>
      <c r="T15" s="36" t="b">
        <f t="shared" si="2"/>
        <v>1</v>
      </c>
      <c r="U15" s="219">
        <v>12</v>
      </c>
      <c r="V15" s="140"/>
      <c r="W15" s="225">
        <v>11.8</v>
      </c>
      <c r="X15" s="140"/>
      <c r="Y15" s="219">
        <v>12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USD3L1L8Y_Quote#0006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11.4</v>
      </c>
      <c r="Q16" s="397">
        <v>0</v>
      </c>
      <c r="R16" s="219">
        <f>_xll.qlMidEquivalent(P16,Q16)</f>
        <v>11.4</v>
      </c>
      <c r="S16" s="230">
        <v>8</v>
      </c>
      <c r="T16" s="36" t="b">
        <f t="shared" si="2"/>
        <v>1</v>
      </c>
      <c r="U16" s="219">
        <v>11.4</v>
      </c>
      <c r="V16" s="140"/>
      <c r="W16" s="225">
        <v>11.5</v>
      </c>
      <c r="X16" s="140"/>
      <c r="Y16" s="219">
        <v>11.4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USD3L1L9Y_Quote#0006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10.8</v>
      </c>
      <c r="Q17" s="397">
        <v>0</v>
      </c>
      <c r="R17" s="219">
        <f>_xll.qlMidEquivalent(P17,Q17)</f>
        <v>10.8</v>
      </c>
      <c r="S17" s="230">
        <v>9</v>
      </c>
      <c r="T17" s="36" t="b">
        <f t="shared" si="2"/>
        <v>1</v>
      </c>
      <c r="U17" s="219">
        <v>10.8</v>
      </c>
      <c r="V17" s="140"/>
      <c r="W17" s="225">
        <v>11.2</v>
      </c>
      <c r="X17" s="140"/>
      <c r="Y17" s="219">
        <v>10.8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USD3L1L10Y_Quote#0006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10.4</v>
      </c>
      <c r="Q18" s="397">
        <v>0</v>
      </c>
      <c r="R18" s="219">
        <f>_xll.qlMidEquivalent(P18,Q18)</f>
        <v>10.4</v>
      </c>
      <c r="S18" s="230">
        <v>10</v>
      </c>
      <c r="T18" s="36" t="b">
        <f t="shared" si="2"/>
        <v>1</v>
      </c>
      <c r="U18" s="219">
        <v>10.4</v>
      </c>
      <c r="V18" s="140"/>
      <c r="W18" s="225">
        <v>10.9</v>
      </c>
      <c r="X18" s="140"/>
      <c r="Y18" s="219">
        <v>10.4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USD3L1L11Y_Quote#0006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10.191564444036082</v>
      </c>
      <c r="V19" s="140"/>
      <c r="W19" s="225">
        <v>10.66429200267785</v>
      </c>
      <c r="X19" s="140"/>
      <c r="Y19" s="219">
        <v>10.191564444036082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USD3L1L12Y_Quote#0006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10.1</v>
      </c>
      <c r="Q20" s="397">
        <v>0</v>
      </c>
      <c r="R20" s="219">
        <f>_xll.qlMidEquivalent(P20,Q20)</f>
        <v>10.1</v>
      </c>
      <c r="S20" s="230">
        <v>12</v>
      </c>
      <c r="T20" s="36" t="b">
        <f t="shared" si="2"/>
        <v>1</v>
      </c>
      <c r="U20" s="219">
        <v>10.1</v>
      </c>
      <c r="V20" s="140"/>
      <c r="W20" s="225">
        <v>10.5</v>
      </c>
      <c r="X20" s="140"/>
      <c r="Y20" s="219">
        <v>10.1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USD3L1L13Y_Quote#0006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10.071086884915859</v>
      </c>
      <c r="V21" s="140"/>
      <c r="W21" s="225">
        <v>10.392591991549356</v>
      </c>
      <c r="X21" s="140"/>
      <c r="Y21" s="219">
        <v>10.071086884915859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USD3L1L14Y_Quote#0006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10.101349901760747</v>
      </c>
      <c r="V22" s="140"/>
      <c r="W22" s="225">
        <v>10.329073773552455</v>
      </c>
      <c r="X22" s="140"/>
      <c r="Y22" s="219">
        <v>10.101349901760747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USD3L1L15Y_Quote#0006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10.199999999999999</v>
      </c>
      <c r="Q23" s="397">
        <v>0</v>
      </c>
      <c r="R23" s="219">
        <f>_xll.qlMidEquivalent(P23,Q23)</f>
        <v>10.199999999999999</v>
      </c>
      <c r="S23" s="230">
        <v>15</v>
      </c>
      <c r="T23" s="36" t="b">
        <f t="shared" si="2"/>
        <v>1</v>
      </c>
      <c r="U23" s="219">
        <v>10.199999999999999</v>
      </c>
      <c r="V23" s="140"/>
      <c r="W23" s="225">
        <v>10.3</v>
      </c>
      <c r="X23" s="140"/>
      <c r="Y23" s="219">
        <v>10.199999999999999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USD3L1L16Y_Quote#0006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10.371116609551763</v>
      </c>
      <c r="V24" s="140"/>
      <c r="W24" s="225">
        <v>10.288</v>
      </c>
      <c r="X24" s="140"/>
      <c r="Y24" s="219">
        <v>10.371116609551763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USD3L1L17Y_Quote#0006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10.598253082145435</v>
      </c>
      <c r="V25" s="140"/>
      <c r="W25" s="225">
        <v>10.282</v>
      </c>
      <c r="X25" s="140"/>
      <c r="Y25" s="219">
        <v>10.598253082145435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USD3L1L18Y_Quote#0006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10.859831249963227</v>
      </c>
      <c r="V26" s="140"/>
      <c r="W26" s="225">
        <v>10.282</v>
      </c>
      <c r="X26" s="140"/>
      <c r="Y26" s="219">
        <v>10.859831249963227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USD3L1L19Y_Quote#0006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11.134272945187345</v>
      </c>
      <c r="V27" s="140"/>
      <c r="W27" s="225">
        <v>10.288</v>
      </c>
      <c r="X27" s="140"/>
      <c r="Y27" s="219">
        <v>11.134272945187345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USD3L1L20Y_Quote#0006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11.4</v>
      </c>
      <c r="Q28" s="397">
        <v>0</v>
      </c>
      <c r="R28" s="219">
        <f>_xll.qlMidEquivalent(P28,Q28)</f>
        <v>11.4</v>
      </c>
      <c r="S28" s="230">
        <v>20</v>
      </c>
      <c r="T28" s="36" t="b">
        <f t="shared" si="2"/>
        <v>1</v>
      </c>
      <c r="U28" s="219">
        <v>11.4</v>
      </c>
      <c r="V28" s="140"/>
      <c r="W28" s="225">
        <v>10.3</v>
      </c>
      <c r="X28" s="140"/>
      <c r="Y28" s="219">
        <v>11.4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USD3L1L21Y_Quote#0006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11.639092808229254</v>
      </c>
      <c r="V29" s="140"/>
      <c r="W29" s="225">
        <v>10.32</v>
      </c>
      <c r="X29" s="140"/>
      <c r="Y29" s="219">
        <v>11.639092808229254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USD3L1L22Y_Quote#0006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11.848266010286567</v>
      </c>
      <c r="V30" s="140"/>
      <c r="W30" s="225">
        <v>10.346</v>
      </c>
      <c r="X30" s="140"/>
      <c r="Y30" s="219">
        <v>11.848266010286567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USD3L1L23Y_Quote#0006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12.027892808229254</v>
      </c>
      <c r="V31" s="140"/>
      <c r="W31" s="225">
        <v>10.372</v>
      </c>
      <c r="X31" s="140"/>
      <c r="Y31" s="219">
        <v>12.027892808229254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USD3L1L24Y_Quote#0006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12.178346404114627</v>
      </c>
      <c r="V32" s="140"/>
      <c r="W32" s="225">
        <v>10.392000000000001</v>
      </c>
      <c r="X32" s="140"/>
      <c r="Y32" s="219">
        <v>12.178346404114627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USD3L1L25Y_Quote#0006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12.3</v>
      </c>
      <c r="Q33" s="397">
        <v>0</v>
      </c>
      <c r="R33" s="219">
        <f>_xll.qlMidEquivalent(P33,Q33)</f>
        <v>12.3</v>
      </c>
      <c r="S33" s="230">
        <v>25</v>
      </c>
      <c r="T33" s="36" t="b">
        <f t="shared" si="2"/>
        <v>1</v>
      </c>
      <c r="U33" s="219">
        <v>12.3</v>
      </c>
      <c r="V33" s="140"/>
      <c r="W33" s="225">
        <v>10.4</v>
      </c>
      <c r="X33" s="140"/>
      <c r="Y33" s="219">
        <v>12.3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USD3L1L26Y_Quote#0006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12.394112157531225</v>
      </c>
      <c r="V34" s="140"/>
      <c r="W34" s="225">
        <v>10.4</v>
      </c>
      <c r="X34" s="140"/>
      <c r="Y34" s="219">
        <v>12.394112157531225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USD3L1L27Y_Quote#0006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12.465482876708299</v>
      </c>
      <c r="V35" s="140"/>
      <c r="W35" s="225">
        <v>10.4</v>
      </c>
      <c r="X35" s="140"/>
      <c r="Y35" s="219">
        <v>12.465482876708299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USD3L1L28Y_Quote#0006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12.519797517119761</v>
      </c>
      <c r="V36" s="140"/>
      <c r="W36" s="225">
        <v>10.4</v>
      </c>
      <c r="X36" s="140"/>
      <c r="Y36" s="219">
        <v>12.519797517119761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USD3L1L29Y_Quote#0006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12.562741438354148</v>
      </c>
      <c r="V37" s="140"/>
      <c r="W37" s="225">
        <v>10.4</v>
      </c>
      <c r="X37" s="140"/>
      <c r="Y37" s="219">
        <v>12.562741438354148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USD3L1L30Y_Quote#0006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12.6</v>
      </c>
      <c r="Q38" s="397">
        <v>0</v>
      </c>
      <c r="R38" s="219">
        <f>_xll.qlMidEquivalent(P38,Q38)</f>
        <v>12.6</v>
      </c>
      <c r="S38" s="230">
        <v>30</v>
      </c>
      <c r="T38" s="36" t="b">
        <f t="shared" si="2"/>
        <v>1</v>
      </c>
      <c r="U38" s="219">
        <v>12.6</v>
      </c>
      <c r="V38" s="140"/>
      <c r="W38" s="225">
        <v>10.4</v>
      </c>
      <c r="X38" s="140"/>
      <c r="Y38" s="219">
        <v>12.6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USD3L1L35Y_Quote#0006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12.6</v>
      </c>
      <c r="V39" s="140"/>
      <c r="W39" s="234">
        <v>10.4</v>
      </c>
      <c r="X39" s="140"/>
      <c r="Y39" s="234">
        <v>12.6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USD3L1L40Y_Quote#0006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12.6</v>
      </c>
      <c r="V40" s="140"/>
      <c r="W40" s="234">
        <v>10.4</v>
      </c>
      <c r="X40" s="140"/>
      <c r="Y40" s="234">
        <v>12.6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USD3L1L50Y_Quote#0006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12.6</v>
      </c>
      <c r="V41" s="140"/>
      <c r="W41" s="234">
        <v>10.4</v>
      </c>
      <c r="X41" s="140"/>
      <c r="Y41" s="234">
        <v>12.6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USD3L1L60Y_Quote#0006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12.6</v>
      </c>
      <c r="V42" s="140"/>
      <c r="W42" s="235">
        <v>10.4</v>
      </c>
      <c r="X42" s="140"/>
      <c r="Y42" s="235">
        <v>12.6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49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obj_0036b#0041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12:19:05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USD6L3L6M_Quote#0006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20.399999999999999</v>
      </c>
      <c r="Q5" s="397">
        <v>0</v>
      </c>
      <c r="R5" s="219">
        <f>_xll.qlMidEquivalent(P5,Q5)</f>
        <v>20.399999999999999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20.399999999999999</v>
      </c>
      <c r="V5" s="140"/>
      <c r="W5" s="225">
        <v>16.2</v>
      </c>
      <c r="X5" s="140"/>
      <c r="Y5" s="226">
        <f t="array" ref="Y5:Y42">QuoteLive</f>
        <v>20.399999999999999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USD6L3L1Y_Quote#0006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19.3</v>
      </c>
      <c r="Q6" s="397">
        <v>0</v>
      </c>
      <c r="R6" s="219">
        <f>_xll.qlMidEquivalent(P6,Q6)</f>
        <v>19.3</v>
      </c>
      <c r="S6" s="229">
        <v>1</v>
      </c>
      <c r="T6" s="36" t="b">
        <f t="shared" si="2"/>
        <v>1</v>
      </c>
      <c r="U6" s="219">
        <v>19.3</v>
      </c>
      <c r="V6" s="140"/>
      <c r="W6" s="225">
        <v>13.9</v>
      </c>
      <c r="X6" s="140"/>
      <c r="Y6" s="219">
        <v>19.3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USD6L3L15M_Quote#0006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18.757906783995644</v>
      </c>
      <c r="V7" s="140"/>
      <c r="W7" s="225">
        <v>13.146168426591995</v>
      </c>
      <c r="X7" s="140"/>
      <c r="Y7" s="219">
        <v>18.757906783995644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USD6L3L18M_Quote#0006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18.225188567991289</v>
      </c>
      <c r="V8" s="140"/>
      <c r="W8" s="225">
        <v>12.645461853183988</v>
      </c>
      <c r="X8" s="140"/>
      <c r="Y8" s="219">
        <v>18.225188567991289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USD6L3L21M_Quote#0006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17.70487606799129</v>
      </c>
      <c r="V9" s="140"/>
      <c r="W9" s="225">
        <v>12.297024353183987</v>
      </c>
      <c r="X9" s="140"/>
      <c r="Y9" s="219">
        <v>17.70487606799129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USD6L3L2Y_Quote#0006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17.2</v>
      </c>
      <c r="Q10" s="397">
        <v>0</v>
      </c>
      <c r="R10" s="219">
        <f>_xll.qlMidEquivalent(P10,Q10)</f>
        <v>17.2</v>
      </c>
      <c r="S10" s="230">
        <v>2</v>
      </c>
      <c r="T10" s="36" t="b">
        <f t="shared" si="2"/>
        <v>1</v>
      </c>
      <c r="U10" s="219">
        <v>17.2</v>
      </c>
      <c r="V10" s="140"/>
      <c r="W10" s="225">
        <v>12</v>
      </c>
      <c r="X10" s="140"/>
      <c r="Y10" s="219">
        <v>17.2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USD6L3L3Y_Quote#0006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15.4</v>
      </c>
      <c r="Q11" s="397">
        <v>0</v>
      </c>
      <c r="R11" s="219">
        <f>_xll.qlMidEquivalent(P11,Q11)</f>
        <v>15.4</v>
      </c>
      <c r="S11" s="230">
        <v>3</v>
      </c>
      <c r="T11" s="36" t="b">
        <f t="shared" si="2"/>
        <v>1</v>
      </c>
      <c r="U11" s="219">
        <v>15.4</v>
      </c>
      <c r="V11" s="140"/>
      <c r="W11" s="225">
        <v>10.7</v>
      </c>
      <c r="X11" s="140"/>
      <c r="Y11" s="219">
        <v>15.4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USD6L3L4Y_Quote#0006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14.1</v>
      </c>
      <c r="Q12" s="397">
        <v>0</v>
      </c>
      <c r="R12" s="219">
        <f>_xll.qlMidEquivalent(P12,Q12)</f>
        <v>14.1</v>
      </c>
      <c r="S12" s="230">
        <v>4</v>
      </c>
      <c r="T12" s="36" t="b">
        <f t="shared" si="2"/>
        <v>1</v>
      </c>
      <c r="U12" s="219">
        <v>14.1</v>
      </c>
      <c r="V12" s="140"/>
      <c r="W12" s="225">
        <v>10</v>
      </c>
      <c r="X12" s="140"/>
      <c r="Y12" s="219">
        <v>14.1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USD6L3L5Y_Quote#0006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13.4</v>
      </c>
      <c r="Q13" s="397">
        <v>0</v>
      </c>
      <c r="R13" s="219">
        <f>_xll.qlMidEquivalent(P13,Q13)</f>
        <v>13.4</v>
      </c>
      <c r="S13" s="230">
        <v>5</v>
      </c>
      <c r="T13" s="36" t="b">
        <f t="shared" si="2"/>
        <v>1</v>
      </c>
      <c r="U13" s="219">
        <v>13.4</v>
      </c>
      <c r="V13" s="140"/>
      <c r="W13" s="225">
        <v>9.5</v>
      </c>
      <c r="X13" s="140"/>
      <c r="Y13" s="219">
        <v>13.4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USD6L3L6Y_Quote#0006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13.2</v>
      </c>
      <c r="Q14" s="397">
        <v>0</v>
      </c>
      <c r="R14" s="219">
        <f>_xll.qlMidEquivalent(P14,Q14)</f>
        <v>13.2</v>
      </c>
      <c r="S14" s="230">
        <v>6</v>
      </c>
      <c r="T14" s="36" t="b">
        <f t="shared" si="2"/>
        <v>1</v>
      </c>
      <c r="U14" s="219">
        <v>13.2</v>
      </c>
      <c r="V14" s="140"/>
      <c r="W14" s="225">
        <v>9.1999999999999993</v>
      </c>
      <c r="X14" s="140"/>
      <c r="Y14" s="219">
        <v>13.2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USD6L3L7Y_Quote#0006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13.3</v>
      </c>
      <c r="Q15" s="397">
        <v>0</v>
      </c>
      <c r="R15" s="219">
        <f>_xll.qlMidEquivalent(P15,Q15)</f>
        <v>13.3</v>
      </c>
      <c r="S15" s="230">
        <v>7</v>
      </c>
      <c r="T15" s="36" t="b">
        <f t="shared" si="2"/>
        <v>1</v>
      </c>
      <c r="U15" s="219">
        <v>13.3</v>
      </c>
      <c r="V15" s="140"/>
      <c r="W15" s="225">
        <v>9.3000000000000007</v>
      </c>
      <c r="X15" s="140"/>
      <c r="Y15" s="219">
        <v>13.3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USD6L3L8Y_Quote#0006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13.6</v>
      </c>
      <c r="Q16" s="397">
        <v>0</v>
      </c>
      <c r="R16" s="219">
        <f>_xll.qlMidEquivalent(P16,Q16)</f>
        <v>13.6</v>
      </c>
      <c r="S16" s="230">
        <v>8</v>
      </c>
      <c r="T16" s="36" t="b">
        <f t="shared" si="2"/>
        <v>1</v>
      </c>
      <c r="U16" s="219">
        <v>13.6</v>
      </c>
      <c r="V16" s="140"/>
      <c r="W16" s="225">
        <v>9.4</v>
      </c>
      <c r="X16" s="140"/>
      <c r="Y16" s="219">
        <v>13.6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USD6L3L9Y_Quote#0006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13.8</v>
      </c>
      <c r="Q17" s="397">
        <v>0</v>
      </c>
      <c r="R17" s="219">
        <f>_xll.qlMidEquivalent(P17,Q17)</f>
        <v>13.8</v>
      </c>
      <c r="S17" s="230">
        <v>9</v>
      </c>
      <c r="T17" s="36" t="b">
        <f t="shared" si="2"/>
        <v>1</v>
      </c>
      <c r="U17" s="219">
        <v>13.8</v>
      </c>
      <c r="V17" s="140"/>
      <c r="W17" s="225">
        <v>9.6999999999999993</v>
      </c>
      <c r="X17" s="140"/>
      <c r="Y17" s="219">
        <v>13.8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USD6L3L10Y_Quote#0006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14.1</v>
      </c>
      <c r="Q18" s="397">
        <v>0</v>
      </c>
      <c r="R18" s="219">
        <f>_xll.qlMidEquivalent(P18,Q18)</f>
        <v>14.1</v>
      </c>
      <c r="S18" s="230">
        <v>10</v>
      </c>
      <c r="T18" s="36" t="b">
        <f t="shared" si="2"/>
        <v>1</v>
      </c>
      <c r="U18" s="219">
        <v>14.1</v>
      </c>
      <c r="V18" s="140"/>
      <c r="W18" s="225">
        <v>9.9</v>
      </c>
      <c r="X18" s="140"/>
      <c r="Y18" s="219">
        <v>14.1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USD6L3L11Y_Quote#0006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14.295426697278835</v>
      </c>
      <c r="V19" s="140"/>
      <c r="W19" s="225">
        <v>10.096008179871063</v>
      </c>
      <c r="X19" s="140"/>
      <c r="Y19" s="219">
        <v>14.295426697278835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USD6L3L12Y_Quote#0006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14.4</v>
      </c>
      <c r="Q20" s="397">
        <v>0</v>
      </c>
      <c r="R20" s="219">
        <f>_xll.qlMidEquivalent(P20,Q20)</f>
        <v>14.4</v>
      </c>
      <c r="S20" s="230">
        <v>12</v>
      </c>
      <c r="T20" s="36" t="b">
        <f t="shared" si="2"/>
        <v>1</v>
      </c>
      <c r="U20" s="219">
        <v>14.4</v>
      </c>
      <c r="V20" s="140"/>
      <c r="W20" s="225">
        <v>10.3</v>
      </c>
      <c r="X20" s="140"/>
      <c r="Y20" s="219">
        <v>14.4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USD6L3L13Y_Quote#0006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14.507334240902411</v>
      </c>
      <c r="V21" s="140"/>
      <c r="W21" s="225">
        <v>10.469292293753776</v>
      </c>
      <c r="X21" s="140"/>
      <c r="Y21" s="219">
        <v>14.507334240902411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USD6L3L14Y_Quote#0006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14.617000453784538</v>
      </c>
      <c r="V22" s="140"/>
      <c r="W22" s="225">
        <v>10.600485274357307</v>
      </c>
      <c r="X22" s="140"/>
      <c r="Y22" s="219">
        <v>14.617000453784538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USD6L3L15Y_Quote#0006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14.7</v>
      </c>
      <c r="Q23" s="397">
        <v>0</v>
      </c>
      <c r="R23" s="219">
        <f>_xll.qlMidEquivalent(P23,Q23)</f>
        <v>14.7</v>
      </c>
      <c r="S23" s="230">
        <v>15</v>
      </c>
      <c r="T23" s="36" t="b">
        <f t="shared" si="2"/>
        <v>1</v>
      </c>
      <c r="U23" s="219">
        <v>14.7</v>
      </c>
      <c r="V23" s="140"/>
      <c r="W23" s="225">
        <v>10.7</v>
      </c>
      <c r="X23" s="140"/>
      <c r="Y23" s="219">
        <v>14.7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USD6L3L16Y_Quote#0006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14.748799999999999</v>
      </c>
      <c r="V24" s="140"/>
      <c r="W24" s="225">
        <v>10.773880434147815</v>
      </c>
      <c r="X24" s="140"/>
      <c r="Y24" s="219">
        <v>14.748799999999999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USD6L3L17Y_Quote#0006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14.7784</v>
      </c>
      <c r="V25" s="140"/>
      <c r="W25" s="225">
        <v>10.82666216137296</v>
      </c>
      <c r="X25" s="140"/>
      <c r="Y25" s="219">
        <v>14.7784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USD6L3L18Y_Quote#0006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14.793600000000001</v>
      </c>
      <c r="V26" s="140"/>
      <c r="W26" s="225">
        <v>10.862503671524196</v>
      </c>
      <c r="X26" s="140"/>
      <c r="Y26" s="219">
        <v>14.793600000000001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USD6L3L19Y_Quote#0006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14.799200000000001</v>
      </c>
      <c r="V27" s="140"/>
      <c r="W27" s="225">
        <v>10.885563454450288</v>
      </c>
      <c r="X27" s="140"/>
      <c r="Y27" s="219">
        <v>14.799200000000001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USD6L3L20Y_Quote#0006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14.8</v>
      </c>
      <c r="Q28" s="397">
        <v>0</v>
      </c>
      <c r="R28" s="219">
        <f>_xll.qlMidEquivalent(P28,Q28)</f>
        <v>14.8</v>
      </c>
      <c r="S28" s="230">
        <v>20</v>
      </c>
      <c r="T28" s="36" t="b">
        <f t="shared" si="2"/>
        <v>1</v>
      </c>
      <c r="U28" s="219">
        <v>14.8</v>
      </c>
      <c r="V28" s="140"/>
      <c r="W28" s="225">
        <v>10.9</v>
      </c>
      <c r="X28" s="140"/>
      <c r="Y28" s="219">
        <v>14.8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USD6L3L21Y_Quote#0006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14.801290134853796</v>
      </c>
      <c r="V29" s="140"/>
      <c r="W29" s="225">
        <v>10.909264747527617</v>
      </c>
      <c r="X29" s="140"/>
      <c r="Y29" s="219">
        <v>14.801290134853796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USD6L3L22Y_Quote#0006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14.803870404561383</v>
      </c>
      <c r="V30" s="140"/>
      <c r="W30" s="225">
        <v>10.913980934409523</v>
      </c>
      <c r="X30" s="140"/>
      <c r="Y30" s="219">
        <v>14.803870404561383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USD6L3L23Y_Quote#0006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14.805805606842075</v>
      </c>
      <c r="V31" s="140"/>
      <c r="W31" s="225">
        <v>10.914064747527618</v>
      </c>
      <c r="X31" s="140"/>
      <c r="Y31" s="219">
        <v>14.805805606842075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USD6L3L24Y_Quote#0006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14.805160539415178</v>
      </c>
      <c r="V32" s="140"/>
      <c r="W32" s="225">
        <v>10.90943237376381</v>
      </c>
      <c r="X32" s="140"/>
      <c r="Y32" s="219">
        <v>14.805160539415178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USD6L3L25Y_Quote#0006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14.8</v>
      </c>
      <c r="Q33" s="397">
        <v>0</v>
      </c>
      <c r="R33" s="219">
        <f>_xll.qlMidEquivalent(P33,Q33)</f>
        <v>14.8</v>
      </c>
      <c r="S33" s="230">
        <v>25</v>
      </c>
      <c r="T33" s="36" t="b">
        <f t="shared" si="2"/>
        <v>1</v>
      </c>
      <c r="U33" s="219">
        <v>14.8</v>
      </c>
      <c r="V33" s="140"/>
      <c r="W33" s="225">
        <v>10.9</v>
      </c>
      <c r="X33" s="140"/>
      <c r="Y33" s="219">
        <v>14.8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USD6L3L26Y_Quote#0006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14.788594393157927</v>
      </c>
      <c r="V34" s="140"/>
      <c r="W34" s="225">
        <v>10.885860575741715</v>
      </c>
      <c r="X34" s="140"/>
      <c r="Y34" s="219">
        <v>14.788594393157927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USD6L3L27Y_Quote#0006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14.771459190877236</v>
      </c>
      <c r="V35" s="140"/>
      <c r="W35" s="225">
        <v>10.867814100988953</v>
      </c>
      <c r="X35" s="140"/>
      <c r="Y35" s="219">
        <v>14.771459190877236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USD6L3L28Y_Quote#0006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14.75002679201758</v>
      </c>
      <c r="V36" s="140"/>
      <c r="W36" s="225">
        <v>10.846837338365335</v>
      </c>
      <c r="X36" s="140"/>
      <c r="Y36" s="219">
        <v>14.75002679201758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USD6L3L29Y_Quote#0006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14.725729595438617</v>
      </c>
      <c r="V37" s="140"/>
      <c r="W37" s="225">
        <v>10.823907050494476</v>
      </c>
      <c r="X37" s="140"/>
      <c r="Y37" s="219">
        <v>14.725729595438617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USD6L3L30Y_Quote#0006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14.7</v>
      </c>
      <c r="Q38" s="397">
        <v>0</v>
      </c>
      <c r="R38" s="219">
        <f>_xll.qlMidEquivalent(P38,Q38)</f>
        <v>14.7</v>
      </c>
      <c r="S38" s="230">
        <v>30</v>
      </c>
      <c r="T38" s="36" t="b">
        <f t="shared" si="2"/>
        <v>1</v>
      </c>
      <c r="U38" s="219">
        <v>14.7</v>
      </c>
      <c r="V38" s="140"/>
      <c r="W38" s="225">
        <v>10.8</v>
      </c>
      <c r="X38" s="140"/>
      <c r="Y38" s="219">
        <v>14.7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USD6L3L35Y_Quote#0006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14.7</v>
      </c>
      <c r="V39" s="140"/>
      <c r="W39" s="234">
        <v>10.8</v>
      </c>
      <c r="X39" s="140"/>
      <c r="Y39" s="234">
        <v>14.7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USD6L3L40Y_Quote#0006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14.7</v>
      </c>
      <c r="V40" s="140"/>
      <c r="W40" s="234">
        <v>10.8</v>
      </c>
      <c r="X40" s="140"/>
      <c r="Y40" s="234">
        <v>14.7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USD6L3L50Y_Quote#0006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14.7</v>
      </c>
      <c r="V41" s="140"/>
      <c r="W41" s="234">
        <v>10.8</v>
      </c>
      <c r="X41" s="140"/>
      <c r="Y41" s="234">
        <v>14.7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USD6L3L60Y_Quote#0006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14.7</v>
      </c>
      <c r="V42" s="140"/>
      <c r="W42" s="235">
        <v>10.8</v>
      </c>
      <c r="X42" s="140"/>
      <c r="Y42" s="235">
        <v>14.7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10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obj_0036a#0002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12:30:28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USD12L3L6M_Quote#0006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USD12L3L1Y_Quote#0006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38.375</v>
      </c>
      <c r="Q6" s="397">
        <v>48.375</v>
      </c>
      <c r="R6" s="219">
        <f>_xll.qlMidEquivalent(P6,Q6)</f>
        <v>43.375</v>
      </c>
      <c r="S6" s="229">
        <v>1</v>
      </c>
      <c r="T6" s="36" t="b">
        <f t="shared" si="2"/>
        <v>1</v>
      </c>
      <c r="U6" s="219">
        <v>43.375</v>
      </c>
      <c r="V6" s="140"/>
      <c r="W6" s="225">
        <v>36.125</v>
      </c>
      <c r="X6" s="140"/>
      <c r="Y6" s="219">
        <v>43.375</v>
      </c>
      <c r="Z6" s="133">
        <f>_xll.qlSimpleQuoteSetValue(F6,Y6/10000,Trigger)</f>
        <v>1.0000000000000026E-4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USD12L3L15M_Quote#0006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42.392403059539618</v>
      </c>
      <c r="V7" s="140"/>
      <c r="W7" s="225">
        <v>34.958789098466056</v>
      </c>
      <c r="X7" s="140"/>
      <c r="Y7" s="219">
        <v>42.392403059539618</v>
      </c>
      <c r="Z7" s="133">
        <f>_xll.qlSimpleQuoteSetValue(F7,Y7/10000,Trigger)</f>
        <v>8.1185108874072195E-5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USD12L3L18M_Quote#0006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41.465344895263385</v>
      </c>
      <c r="V8" s="140"/>
      <c r="W8" s="225">
        <v>33.846562557545688</v>
      </c>
      <c r="X8" s="140"/>
      <c r="Y8" s="219">
        <v>41.465344895263385</v>
      </c>
      <c r="Z8" s="133">
        <f>_xll.qlSimpleQuoteSetValue(F8,Y8/10000,Trigger)</f>
        <v>6.3646174198513789E-5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USD12L3L21M_Quote#0006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40.64936428335546</v>
      </c>
      <c r="V9" s="140"/>
      <c r="W9" s="225">
        <v>32.842304737852473</v>
      </c>
      <c r="X9" s="140"/>
      <c r="Y9" s="219">
        <v>40.64936428335546</v>
      </c>
      <c r="Z9" s="133">
        <f>_xll.qlSimpleQuoteSetValue(F9,Y9/10000,Trigger)</f>
        <v>4.8659152423699906E-5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USD12L3L2Y_Quote#0006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35</v>
      </c>
      <c r="Q10" s="397">
        <v>45</v>
      </c>
      <c r="R10" s="219">
        <f>_xll.qlMidEquivalent(P10,Q10)</f>
        <v>40</v>
      </c>
      <c r="S10" s="230">
        <v>2</v>
      </c>
      <c r="T10" s="36" t="b">
        <f t="shared" si="2"/>
        <v>1</v>
      </c>
      <c r="U10" s="219">
        <v>40</v>
      </c>
      <c r="V10" s="140"/>
      <c r="W10" s="225">
        <v>32</v>
      </c>
      <c r="X10" s="140"/>
      <c r="Y10" s="219">
        <v>40</v>
      </c>
      <c r="Z10" s="133">
        <f>_xll.qlSimpleQuoteSetValue(F10,Y10/10000,Trigger)</f>
        <v>3.7500000000000207E-5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USD12L3L3Y_Quote#0006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33.75</v>
      </c>
      <c r="Q11" s="397">
        <v>43.75</v>
      </c>
      <c r="R11" s="219">
        <f>_xll.qlMidEquivalent(P11,Q11)</f>
        <v>38.75</v>
      </c>
      <c r="S11" s="230">
        <v>3</v>
      </c>
      <c r="T11" s="36" t="b">
        <f t="shared" si="2"/>
        <v>1</v>
      </c>
      <c r="U11" s="219">
        <v>38.75</v>
      </c>
      <c r="V11" s="140"/>
      <c r="W11" s="225">
        <v>30.25</v>
      </c>
      <c r="X11" s="140"/>
      <c r="Y11" s="219">
        <v>38.75</v>
      </c>
      <c r="Z11" s="133">
        <f>_xll.qlSimpleQuoteSetValue(F11,Y11/10000,Trigger)</f>
        <v>2.4999999999999849E-5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USD12L3L4Y_Quote#0006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32.125</v>
      </c>
      <c r="Q12" s="397">
        <v>42.125</v>
      </c>
      <c r="R12" s="219">
        <f>_xll.qlMidEquivalent(P12,Q12)</f>
        <v>37.125</v>
      </c>
      <c r="S12" s="230">
        <v>4</v>
      </c>
      <c r="T12" s="36" t="b">
        <f t="shared" si="2"/>
        <v>1</v>
      </c>
      <c r="U12" s="219">
        <v>37.125</v>
      </c>
      <c r="V12" s="140"/>
      <c r="W12" s="225">
        <v>29.375</v>
      </c>
      <c r="X12" s="140"/>
      <c r="Y12" s="219">
        <v>37.125</v>
      </c>
      <c r="Z12" s="133">
        <f>_xll.qlSimpleQuoteSetValue(F12,Y12/10000,Trigger)</f>
        <v>1.2499999999999924E-5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USD12L3L5Y_Quote#0006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30.5</v>
      </c>
      <c r="Q13" s="397">
        <v>40.5</v>
      </c>
      <c r="R13" s="219">
        <f>_xll.qlMidEquivalent(P13,Q13)</f>
        <v>35.5</v>
      </c>
      <c r="S13" s="230">
        <v>5</v>
      </c>
      <c r="T13" s="36" t="b">
        <f t="shared" si="2"/>
        <v>1</v>
      </c>
      <c r="U13" s="219">
        <v>35.5</v>
      </c>
      <c r="V13" s="140"/>
      <c r="W13" s="225">
        <v>28.625</v>
      </c>
      <c r="X13" s="140"/>
      <c r="Y13" s="219">
        <v>35.5</v>
      </c>
      <c r="Z13" s="133">
        <f>_xll.qlSimpleQuoteSetValue(F13,Y13/10000,Trigger)</f>
        <v>1.2500000000000358E-5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USD12L3L6Y_Quote#0006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29.5</v>
      </c>
      <c r="Q14" s="397">
        <v>39.5</v>
      </c>
      <c r="R14" s="219">
        <f>_xll.qlMidEquivalent(P14,Q14)</f>
        <v>34.5</v>
      </c>
      <c r="S14" s="230">
        <v>6</v>
      </c>
      <c r="T14" s="36" t="b">
        <f t="shared" si="2"/>
        <v>1</v>
      </c>
      <c r="U14" s="219">
        <v>34.5</v>
      </c>
      <c r="V14" s="140"/>
      <c r="W14" s="225">
        <v>27.875</v>
      </c>
      <c r="X14" s="140"/>
      <c r="Y14" s="219">
        <v>34.5</v>
      </c>
      <c r="Z14" s="133">
        <f>_xll.qlSimpleQuoteSetValue(F14,Y14/10000,Trigger)</f>
        <v>1.2499999999999924E-5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USD12L3L7Y_Quote#0006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28.25</v>
      </c>
      <c r="Q15" s="397">
        <v>38.25</v>
      </c>
      <c r="R15" s="219">
        <f>_xll.qlMidEquivalent(P15,Q15)</f>
        <v>33.25</v>
      </c>
      <c r="S15" s="230">
        <v>7</v>
      </c>
      <c r="T15" s="36" t="b">
        <f t="shared" si="2"/>
        <v>1</v>
      </c>
      <c r="U15" s="219">
        <v>33.25</v>
      </c>
      <c r="V15" s="140"/>
      <c r="W15" s="225">
        <v>27.125</v>
      </c>
      <c r="X15" s="140"/>
      <c r="Y15" s="219">
        <v>33.25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USD12L3L8Y_Quote#0006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27.875</v>
      </c>
      <c r="Q16" s="397">
        <v>37.875</v>
      </c>
      <c r="R16" s="219">
        <f>_xll.qlMidEquivalent(P16,Q16)</f>
        <v>32.875</v>
      </c>
      <c r="S16" s="230">
        <v>8</v>
      </c>
      <c r="T16" s="36" t="b">
        <f t="shared" si="2"/>
        <v>1</v>
      </c>
      <c r="U16" s="219">
        <v>32.875</v>
      </c>
      <c r="V16" s="140"/>
      <c r="W16" s="225">
        <v>26.75</v>
      </c>
      <c r="X16" s="140"/>
      <c r="Y16" s="219">
        <v>32.875</v>
      </c>
      <c r="Z16" s="133">
        <f>_xll.qlSimpleQuoteSetValue(F16,Y16/10000,Trigger)</f>
        <v>1.2499999999999924E-5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USD12L3L9Y_Quote#0006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27.375</v>
      </c>
      <c r="Q17" s="397">
        <v>37.375</v>
      </c>
      <c r="R17" s="219">
        <f>_xll.qlMidEquivalent(P17,Q17)</f>
        <v>32.375</v>
      </c>
      <c r="S17" s="230">
        <v>9</v>
      </c>
      <c r="T17" s="36" t="b">
        <f t="shared" si="2"/>
        <v>1</v>
      </c>
      <c r="U17" s="219">
        <v>32.375</v>
      </c>
      <c r="V17" s="140"/>
      <c r="W17" s="225">
        <v>26.5</v>
      </c>
      <c r="X17" s="140"/>
      <c r="Y17" s="219">
        <v>32.375</v>
      </c>
      <c r="Z17" s="133">
        <f>_xll.qlSimpleQuoteSetValue(F17,Y17/10000,Trigger)</f>
        <v>1.2499999999999924E-5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USD12L3L10Y_Quote#0006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27</v>
      </c>
      <c r="Q18" s="397">
        <v>37</v>
      </c>
      <c r="R18" s="219">
        <f>_xll.qlMidEquivalent(P18,Q18)</f>
        <v>32</v>
      </c>
      <c r="S18" s="230">
        <v>10</v>
      </c>
      <c r="T18" s="36" t="b">
        <f t="shared" si="2"/>
        <v>1</v>
      </c>
      <c r="U18" s="219">
        <v>32</v>
      </c>
      <c r="V18" s="140"/>
      <c r="W18" s="225">
        <v>26.375</v>
      </c>
      <c r="X18" s="140"/>
      <c r="Y18" s="219">
        <v>32</v>
      </c>
      <c r="Z18" s="133">
        <f>_xll.qlSimpleQuoteSetValue(F18,Y18/10000,Trigger)</f>
        <v>1.2500000000000358E-5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USD12L3L11Y_Quote#0006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27.25</v>
      </c>
      <c r="Q19" s="397">
        <v>37.25</v>
      </c>
      <c r="R19" s="219">
        <f>_xll.qlMidEquivalent(P19,Q19)</f>
        <v>32.25</v>
      </c>
      <c r="S19" s="230">
        <v>11</v>
      </c>
      <c r="T19" s="36" t="b">
        <f t="shared" si="2"/>
        <v>1</v>
      </c>
      <c r="U19" s="219">
        <v>32.25</v>
      </c>
      <c r="V19" s="140"/>
      <c r="W19" s="225">
        <v>26.375</v>
      </c>
      <c r="X19" s="140"/>
      <c r="Y19" s="219">
        <v>32.25</v>
      </c>
      <c r="Z19" s="133">
        <f>_xll.qlSimpleQuoteSetValue(F19,Y19/10000,Trigger)</f>
        <v>1.2499999999999924E-5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USD12L3L12Y_Quote#0006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27.5</v>
      </c>
      <c r="Q20" s="397">
        <v>37.5</v>
      </c>
      <c r="R20" s="219">
        <f>_xll.qlMidEquivalent(P20,Q20)</f>
        <v>32.5</v>
      </c>
      <c r="S20" s="230">
        <v>12</v>
      </c>
      <c r="T20" s="36" t="b">
        <f t="shared" si="2"/>
        <v>1</v>
      </c>
      <c r="U20" s="219">
        <v>32.5</v>
      </c>
      <c r="V20" s="140"/>
      <c r="W20" s="225">
        <v>26.375</v>
      </c>
      <c r="X20" s="140"/>
      <c r="Y20" s="219">
        <v>32.5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USD12L3L13Y_Quote#0006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32.518749999999997</v>
      </c>
      <c r="V21" s="140"/>
      <c r="W21" s="225">
        <v>26.577564337724002</v>
      </c>
      <c r="X21" s="140"/>
      <c r="Y21" s="219">
        <v>32.518749999999997</v>
      </c>
      <c r="Z21" s="133">
        <f>_xll.qlSimpleQuoteSetValue(F21,Y21/10000,Trigger)</f>
        <v>0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USD12L3L14Y_Quote#0006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32.518749999999997</v>
      </c>
      <c r="V22" s="140"/>
      <c r="W22" s="225">
        <v>26.974573119892447</v>
      </c>
      <c r="X22" s="140"/>
      <c r="Y22" s="219">
        <v>32.518749999999997</v>
      </c>
      <c r="Z22" s="133">
        <f>_xll.qlSimpleQuoteSetValue(F22,Y22/10000,Trigger)</f>
        <v>0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USD12L3L15Y_Quote#0006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27.5</v>
      </c>
      <c r="Q23" s="397">
        <v>37.5</v>
      </c>
      <c r="R23" s="219">
        <f>_xll.qlMidEquivalent(P23,Q23)</f>
        <v>32.5</v>
      </c>
      <c r="S23" s="230">
        <v>15</v>
      </c>
      <c r="T23" s="36" t="b">
        <f t="shared" si="2"/>
        <v>1</v>
      </c>
      <c r="U23" s="219">
        <v>32.5</v>
      </c>
      <c r="V23" s="140"/>
      <c r="W23" s="225">
        <v>27.25</v>
      </c>
      <c r="X23" s="140"/>
      <c r="Y23" s="219">
        <v>32.5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USD12L3L16Y_Quote#0006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32.453876867080908</v>
      </c>
      <c r="V24" s="140"/>
      <c r="W24" s="225">
        <v>27.161948040688213</v>
      </c>
      <c r="X24" s="140"/>
      <c r="Y24" s="219">
        <v>32.453876867080908</v>
      </c>
      <c r="Z24" s="133">
        <f>_xll.qlSimpleQuoteSetValue(F24,Y24/10000,Trigger)</f>
        <v>-2.1231329190964446E-7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USD12L3L17Y_Quote#0006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32.385380601242723</v>
      </c>
      <c r="V25" s="140"/>
      <c r="W25" s="225">
        <v>26.784691545774237</v>
      </c>
      <c r="X25" s="140"/>
      <c r="Y25" s="219">
        <v>32.385380601242723</v>
      </c>
      <c r="Z25" s="133">
        <f>_xll.qlSimpleQuoteSetValue(F25,Y25/10000,Trigger)</f>
        <v>-6.3693987572806601E-7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USD12L3L18Y_Quote#0006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32.314945901864085</v>
      </c>
      <c r="V26" s="140"/>
      <c r="W26" s="225">
        <v>26.27646103051616</v>
      </c>
      <c r="X26" s="140"/>
      <c r="Y26" s="219">
        <v>32.314945901864085</v>
      </c>
      <c r="Z26" s="133">
        <f>_xll.qlSimpleQuoteSetValue(F26,Y26/10000,Trigger)</f>
        <v>-9.554098135914485E-7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USD12L3L19Y_Quote#0006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32.263007468323629</v>
      </c>
      <c r="V27" s="140"/>
      <c r="W27" s="225">
        <v>25.795487010172053</v>
      </c>
      <c r="X27" s="140"/>
      <c r="Y27" s="219">
        <v>32.263007468323629</v>
      </c>
      <c r="Z27" s="133">
        <f>_xll.qlSimpleQuoteSetValue(F27,Y27/10000,Trigger)</f>
        <v>-8.4925316763727679E-7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USD12L3L20Y_Quote#0006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27.25</v>
      </c>
      <c r="Q28" s="397">
        <v>37.25</v>
      </c>
      <c r="R28" s="219">
        <f>_xll.qlMidEquivalent(P28,Q28)</f>
        <v>32.25</v>
      </c>
      <c r="S28" s="230">
        <v>20</v>
      </c>
      <c r="T28" s="36" t="b">
        <f t="shared" si="2"/>
        <v>1</v>
      </c>
      <c r="U28" s="219">
        <v>32.25</v>
      </c>
      <c r="V28" s="140"/>
      <c r="W28" s="225">
        <v>25.5</v>
      </c>
      <c r="X28" s="140"/>
      <c r="Y28" s="219">
        <v>32.25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USD12L3L21Y_Quote#0006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32.28095628393897</v>
      </c>
      <c r="V29" s="140"/>
      <c r="W29" s="225">
        <v>25.378</v>
      </c>
      <c r="X29" s="140"/>
      <c r="Y29" s="219">
        <v>32.28095628393897</v>
      </c>
      <c r="Z29" s="133">
        <f>_xll.qlSimpleQuoteSetValue(F29,Y29/10000,Trigger)</f>
        <v>2.013090882300745E-6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USD12L3L22Y_Quote#0006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32.341945354923709</v>
      </c>
      <c r="V30" s="140"/>
      <c r="W30" s="225">
        <v>25.303999999999998</v>
      </c>
      <c r="X30" s="140"/>
      <c r="Y30" s="219">
        <v>32.341945354923709</v>
      </c>
      <c r="Z30" s="133">
        <f>_xll.qlSimpleQuoteSetValue(F30,Y30/10000,Trigger)</f>
        <v>4.9469229575823531E-6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USD12L3L23Y_Quote#0006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32.424956283938968</v>
      </c>
      <c r="V31" s="140"/>
      <c r="W31" s="225">
        <v>25.265999999999998</v>
      </c>
      <c r="X31" s="140"/>
      <c r="Y31" s="219">
        <v>32.424956283938968</v>
      </c>
      <c r="Z31" s="133">
        <f>_xll.qlSimpleQuoteSetValue(F31,Y31/10000,Trigger)</f>
        <v>8.1242095917141884E-6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USD12L3L24Y_Quote#0006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32.521978141969484</v>
      </c>
      <c r="V32" s="140"/>
      <c r="W32" s="225">
        <v>25.251999999999999</v>
      </c>
      <c r="X32" s="140"/>
      <c r="Y32" s="219">
        <v>32.521978141969484</v>
      </c>
      <c r="Z32" s="133">
        <f>_xll.qlSimpleQuoteSetValue(F32,Y32/10000,Trigger)</f>
        <v>1.086766415056388E-5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USD12L3L25Y_Quote#0006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27.625</v>
      </c>
      <c r="Q33" s="397">
        <v>37.625</v>
      </c>
      <c r="R33" s="219">
        <f>_xll.qlMidEquivalent(P33,Q33)</f>
        <v>32.625</v>
      </c>
      <c r="S33" s="230">
        <v>25</v>
      </c>
      <c r="T33" s="36" t="b">
        <f t="shared" si="2"/>
        <v>1</v>
      </c>
      <c r="U33" s="219">
        <v>32.625</v>
      </c>
      <c r="V33" s="140"/>
      <c r="W33" s="225">
        <v>25.25</v>
      </c>
      <c r="X33" s="140"/>
      <c r="Y33" s="219">
        <v>32.625</v>
      </c>
      <c r="Z33" s="133">
        <f>_xll.qlSimpleQuoteSetValue(F33,Y33/10000,Trigger)</f>
        <v>1.2500000000000358E-5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USD12L3L26Y_Quote#0006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32.727413114818312</v>
      </c>
      <c r="V34" s="140"/>
      <c r="W34" s="225">
        <v>25.262287961929694</v>
      </c>
      <c r="X34" s="140"/>
      <c r="Y34" s="219">
        <v>32.727413114818312</v>
      </c>
      <c r="Z34" s="133">
        <f>_xll.qlSimpleQuoteSetValue(F34,Y34/10000,Trigger)</f>
        <v>1.2412730284014524E-5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USD12L3L27Y_Quote#0006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32.828217486424414</v>
      </c>
      <c r="V35" s="140"/>
      <c r="W35" s="225">
        <v>25.291863885789084</v>
      </c>
      <c r="X35" s="140"/>
      <c r="Y35" s="219">
        <v>32.828217486424414</v>
      </c>
      <c r="Z35" s="133">
        <f>_xll.qlSimpleQuoteSetValue(F35,Y35/10000,Trigger)</f>
        <v>1.0716973712019025E-5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USD12L3L28Y_Quote#0006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32.927815300621361</v>
      </c>
      <c r="V36" s="140"/>
      <c r="W36" s="225">
        <v>25.327795828683623</v>
      </c>
      <c r="X36" s="140"/>
      <c r="Y36" s="219">
        <v>32.927815300621361</v>
      </c>
      <c r="Z36" s="133">
        <f>_xll.qlSimpleQuoteSetValue(F36,Y36/10000,Trigger)</f>
        <v>7.8148519980160598E-6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USD12L3L29Y_Quote#0006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33.026608743212208</v>
      </c>
      <c r="V37" s="140"/>
      <c r="W37" s="225">
        <v>25.359151847718778</v>
      </c>
      <c r="X37" s="140"/>
      <c r="Y37" s="219">
        <v>33.026608743212208</v>
      </c>
      <c r="Z37" s="133">
        <f>_xll.qlSimpleQuoteSetValue(F37,Y37/10000,Trigger)</f>
        <v>4.1084868560091296E-6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USD12L3L30Y_Quote#0006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28.125</v>
      </c>
      <c r="Q38" s="397">
        <v>38.125</v>
      </c>
      <c r="R38" s="219">
        <f>_xll.qlMidEquivalent(P38,Q38)</f>
        <v>33.125</v>
      </c>
      <c r="S38" s="230">
        <v>30</v>
      </c>
      <c r="T38" s="36" t="b">
        <f t="shared" si="2"/>
        <v>1</v>
      </c>
      <c r="U38" s="219">
        <v>33.125</v>
      </c>
      <c r="V38" s="140"/>
      <c r="W38" s="225">
        <v>25.375</v>
      </c>
      <c r="X38" s="140"/>
      <c r="Y38" s="219">
        <v>33.125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USD12L3L35Y_Quote#0006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33.125</v>
      </c>
      <c r="V39" s="140"/>
      <c r="W39" s="234">
        <v>25.375</v>
      </c>
      <c r="X39" s="140"/>
      <c r="Y39" s="234">
        <v>33.125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USD12L3L40Y_Quote#0006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33.125</v>
      </c>
      <c r="V40" s="140"/>
      <c r="W40" s="234">
        <v>25.375</v>
      </c>
      <c r="X40" s="140"/>
      <c r="Y40" s="234">
        <v>33.125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USD12L3L50Y_Quote#0006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33.125</v>
      </c>
      <c r="V41" s="140"/>
      <c r="W41" s="234">
        <v>25.375</v>
      </c>
      <c r="X41" s="140"/>
      <c r="Y41" s="234">
        <v>33.125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USD12L3L60Y_Quote#0006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33.125</v>
      </c>
      <c r="V42" s="140"/>
      <c r="W42" s="235">
        <v>25.375</v>
      </c>
      <c r="X42" s="140"/>
      <c r="Y42" s="235">
        <v>33.125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UsdLiborSwapForBasisCalc1Y#0006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UsdLiborSwapForBasisCalc2Y#0006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UsdLiborSwapForBasisCalc3Y#0006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UsdLiborSwapForBasisCalc4Y#0006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UsdLiborSwapForBasisCalc5Y#0006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UsdLiborSwapForBasisCalc6Y#0006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UsdLiborSwapForBasisCalc7Y#0006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UsdLiborSwapForBasisCalc8Y#0006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UsdLiborSwapForBasisCalc9Y#0006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UsdLiborSwapForBasisCalc10Y#0006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UsdLiborSwapForBasisCalc11Y#0006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UsdLiborSwapForBasisCalc12Y#0006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UsdLiborSwapForBasisCalc13Y#0006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UsdLiborSwapForBasisCalc14Y#0006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UsdLiborSwapForBasisCalc15Y#0006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UsdLiborSwapForBasisCalc16Y#0006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UsdLiborSwapForBasisCalc17Y#0006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UsdLiborSwapForBasisCalc18Y#0006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UsdLiborSwapForBasisCalc19Y#0006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UsdLiborSwapForBasisCalc20Y#0006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UsdLiborSwapForBasisCalc21Y#0006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UsdLiborSwapForBasisCalc22Y#0006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UsdLiborSwapForBasisCalc23Y#0006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UsdLiborSwapForBasisCalc24Y#0006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UsdLiborSwapForBasisCalc25Y#0006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UsdLiborSwapForBasisCalc26Y#0006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UsdLiborSwapForBasisCalc27Y#0006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UsdLiborSwapForBasisCalc28Y#0006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UsdLiborSwapForBasisCalc29Y#0006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UsdLiborSwapForBasisCalc30Y#0006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UsdLiborSwapForBasisCalc31Y#0006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UsdLiborSwapForBasisCalc32Y#0006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UsdLiborSwapForBasisCalc33Y#0006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UsdLiborSwapForBasisCalc34Y#0006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UsdLiborSwapForBasisCalc35Y#0006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UsdLiborSwapForBasisCalc36Y#0006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UsdLiborSwapForBasisCalc37Y#0006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UsdLiborSwapForBasisCalc38Y#0006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UsdLiborSwapForBasisCalc39Y#0006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UsdLiborSwapForBasisCalc40Y#0006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UsdLiborSwapForBasisCalc41Y#0006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UsdLiborSwapForBasisCalc42Y#0006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UsdLiborSwapForBasisCalc43Y#0006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UsdLiborSwapForBasisCalc44Y#0006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UsdLiborSwapForBasisCalc45Y#0006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UsdLiborSwapForBasisCalc46Y#0006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UsdLiborSwapForBasisCalc47Y#0006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UsdLiborSwapForBasisCalc48Y#0006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UsdLiborSwapForBasisCalc49Y#0006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UsdLiborSwapForBasisCalc50Y#0006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UsdLiborSwapForBasisCalc51Y#0006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UsdLiborSwapForBasisCalc52Y#0006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UsdLiborSwapForBasisCalc53Y#0006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UsdLiborSwapForBasisCalc54Y#0006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UsdLiborSwapForBasisCalc55Y#0006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UsdLiborSwapForBasisCalc56Y#0006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UsdLiborSwapForBasisCalc57Y#0006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UsdLiborSwapForBasisCalc58Y#0006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UsdLiborSwapForBasisCalc59Y#0006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UsdLiborSwapForBasisCalc60Y#0006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1441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12:34:36</v>
      </c>
      <c r="M4" s="292" t="s">
        <v>134</v>
      </c>
      <c r="N4" s="293"/>
      <c r="O4" s="399" t="s">
        <v>157</v>
      </c>
      <c r="P4" s="40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USDHW_Volatility_Quote#0006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61.47</v>
      </c>
      <c r="N5" s="293"/>
      <c r="O5" s="127" t="s">
        <v>156</v>
      </c>
      <c r="P5" s="296">
        <f>M5/100*IF(ISNUMBER(Swap3M4Y),Swap3M4Y/100,Swap6M4Y/100)</f>
        <v>7.1551079999999994E-3</v>
      </c>
      <c r="Q5" s="293"/>
      <c r="R5" s="296">
        <v>8.6594870000000004E-3</v>
      </c>
      <c r="S5" s="294"/>
      <c r="T5" s="296">
        <f t="array" ref="T5:T6">QuoteLive</f>
        <v>7.1551079999999994E-3</v>
      </c>
      <c r="U5" s="296">
        <f>_xll.qlSimpleQuoteSetValue(C5,T5,Trigger)</f>
        <v>-5.820000000000998E-6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USDHW_MeanReversion_Quote#0006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2016-03-08T11:34:58Z</dcterms:modified>
</cp:coreProperties>
</file>