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5" yWindow="-15" windowWidth="6465" windowHeight="1164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Z5" i="25" l="1" a="1"/>
  <c r="Z5" i="25" s="1"/>
  <c r="Z6" i="25"/>
  <c r="Z7" i="25"/>
  <c r="Z8" i="25"/>
  <c r="W5" i="30" a="1"/>
  <c r="W5" i="30"/>
  <c r="W10" i="30"/>
  <c r="W11" i="30"/>
  <c r="R5" i="69" a="1"/>
  <c r="R20" i="69" s="1"/>
  <c r="R5" i="69"/>
  <c r="R6" i="69"/>
  <c r="R11" i="69"/>
  <c r="R21" i="69"/>
  <c r="R22" i="69"/>
  <c r="R23" i="69"/>
  <c r="R34" i="69"/>
  <c r="R38" i="69"/>
  <c r="R39" i="69"/>
  <c r="R50" i="69"/>
  <c r="R51" i="69"/>
  <c r="R52" i="69"/>
  <c r="R66" i="69"/>
  <c r="R67" i="69"/>
  <c r="R68" i="69"/>
  <c r="R78" i="69"/>
  <c r="R79" i="69"/>
  <c r="R84" i="69"/>
  <c r="R94" i="69"/>
  <c r="R95" i="69"/>
  <c r="R97" i="69"/>
  <c r="R107" i="69"/>
  <c r="R111" i="69"/>
  <c r="R113" i="69"/>
  <c r="R123" i="69"/>
  <c r="R124" i="69"/>
  <c r="R125" i="69"/>
  <c r="R134" i="69"/>
  <c r="R138" i="69"/>
  <c r="R139" i="69"/>
  <c r="R148" i="69"/>
  <c r="R149" i="69"/>
  <c r="R150" i="69"/>
  <c r="R159" i="69"/>
  <c r="R161" i="69"/>
  <c r="R162" i="69"/>
  <c r="R171" i="69"/>
  <c r="R174" i="69"/>
  <c r="R175" i="69"/>
  <c r="R185" i="69"/>
  <c r="R186" i="69"/>
  <c r="R187" i="69"/>
  <c r="R196" i="69"/>
  <c r="R197" i="69"/>
  <c r="R198" i="69"/>
  <c r="R207" i="69"/>
  <c r="R211" i="69"/>
  <c r="R212" i="69"/>
  <c r="R221" i="69"/>
  <c r="R222" i="69"/>
  <c r="R223" i="69"/>
  <c r="R233" i="69"/>
  <c r="R234" i="69"/>
  <c r="R235" i="69"/>
  <c r="R244" i="69"/>
  <c r="R247" i="69"/>
  <c r="R249" i="69"/>
  <c r="R258" i="69"/>
  <c r="R259" i="69"/>
  <c r="R260" i="69"/>
  <c r="R269" i="69"/>
  <c r="R270" i="69"/>
  <c r="R271" i="69"/>
  <c r="R281" i="69"/>
  <c r="R284" i="69"/>
  <c r="R285" i="69"/>
  <c r="R294" i="69"/>
  <c r="R295" i="69"/>
  <c r="R297" i="69"/>
  <c r="R306" i="69"/>
  <c r="R307" i="69"/>
  <c r="R308" i="69"/>
  <c r="R317" i="69"/>
  <c r="R321" i="69"/>
  <c r="R322" i="69"/>
  <c r="W5" i="32" a="1"/>
  <c r="W5" i="32"/>
  <c r="W6" i="32"/>
  <c r="W7" i="32"/>
  <c r="W8" i="32"/>
  <c r="W9" i="32"/>
  <c r="W10" i="32"/>
  <c r="W13" i="32"/>
  <c r="W14" i="32"/>
  <c r="W15" i="32"/>
  <c r="W16" i="32"/>
  <c r="W17" i="32"/>
  <c r="W18" i="32"/>
  <c r="W20" i="32"/>
  <c r="W22" i="32"/>
  <c r="W23" i="32"/>
  <c r="W24" i="32"/>
  <c r="W25" i="32"/>
  <c r="W26" i="32"/>
  <c r="W28" i="32"/>
  <c r="W29" i="32"/>
  <c r="W31" i="32"/>
  <c r="W32" i="32"/>
  <c r="W33" i="32"/>
  <c r="W34" i="32"/>
  <c r="W36" i="32"/>
  <c r="W37" i="32"/>
  <c r="W38" i="32"/>
  <c r="W40" i="32"/>
  <c r="W41" i="32"/>
  <c r="W5" i="82" a="1"/>
  <c r="W6" i="82"/>
  <c r="W7" i="82"/>
  <c r="W8" i="82"/>
  <c r="W9" i="82"/>
  <c r="W12" i="82"/>
  <c r="W16" i="82"/>
  <c r="W17" i="82"/>
  <c r="W18" i="82"/>
  <c r="W22" i="82"/>
  <c r="W23" i="82"/>
  <c r="W24" i="82"/>
  <c r="W27" i="82"/>
  <c r="W31" i="82"/>
  <c r="W32" i="82"/>
  <c r="W33" i="82"/>
  <c r="W34" i="82"/>
  <c r="W35" i="82"/>
  <c r="W41" i="82"/>
  <c r="W5" i="81" a="1"/>
  <c r="W5" i="81"/>
  <c r="W6" i="81"/>
  <c r="W8" i="81"/>
  <c r="W11" i="81"/>
  <c r="W16" i="81"/>
  <c r="W17" i="81"/>
  <c r="W20" i="81"/>
  <c r="W21" i="81"/>
  <c r="W22" i="81"/>
  <c r="W29" i="81"/>
  <c r="W30" i="81"/>
  <c r="W32" i="81"/>
  <c r="W33" i="81"/>
  <c r="W34" i="81"/>
  <c r="W41" i="81"/>
  <c r="W5" i="29" a="1"/>
  <c r="W5" i="29"/>
  <c r="W6" i="29"/>
  <c r="W10" i="29"/>
  <c r="W15" i="29"/>
  <c r="W5" i="19" a="1"/>
  <c r="W6" i="19"/>
  <c r="W7" i="19"/>
  <c r="W8" i="19"/>
  <c r="W9" i="19"/>
  <c r="W10" i="19"/>
  <c r="W11" i="19"/>
  <c r="W12" i="19"/>
  <c r="W14" i="19"/>
  <c r="W15" i="19"/>
  <c r="W16" i="19"/>
  <c r="W17" i="19"/>
  <c r="W18" i="19"/>
  <c r="W19" i="19"/>
  <c r="W20" i="19"/>
  <c r="W22" i="19"/>
  <c r="W23" i="19"/>
  <c r="W24" i="19"/>
  <c r="W25" i="19"/>
  <c r="W26" i="19"/>
  <c r="W27" i="19"/>
  <c r="W28" i="19"/>
  <c r="W30" i="19"/>
  <c r="W31" i="19"/>
  <c r="W32" i="19"/>
  <c r="W33" i="19"/>
  <c r="W34" i="19"/>
  <c r="W35" i="19"/>
  <c r="W36" i="19"/>
  <c r="W38" i="19"/>
  <c r="W39" i="19"/>
  <c r="W40" i="19"/>
  <c r="W41" i="19"/>
  <c r="W5" i="18" a="1"/>
  <c r="W5" i="18"/>
  <c r="W6" i="18"/>
  <c r="W8" i="18"/>
  <c r="W9" i="18"/>
  <c r="W10" i="18"/>
  <c r="W11" i="18"/>
  <c r="W13" i="18"/>
  <c r="W14" i="18"/>
  <c r="W16" i="18"/>
  <c r="W17" i="18"/>
  <c r="W18" i="18"/>
  <c r="W19" i="18"/>
  <c r="W20" i="18"/>
  <c r="W22" i="18"/>
  <c r="W24" i="18"/>
  <c r="W25" i="18"/>
  <c r="W26" i="18"/>
  <c r="W27" i="18"/>
  <c r="W28" i="18"/>
  <c r="W29" i="18"/>
  <c r="W32" i="18"/>
  <c r="W33" i="18"/>
  <c r="W34" i="18"/>
  <c r="W35" i="18"/>
  <c r="W36" i="18"/>
  <c r="W37" i="18"/>
  <c r="W38" i="18"/>
  <c r="W41" i="18"/>
  <c r="W5" i="17" a="1"/>
  <c r="W5" i="17"/>
  <c r="W6" i="17"/>
  <c r="W7" i="17"/>
  <c r="W8" i="17"/>
  <c r="W16" i="17"/>
  <c r="W18" i="17"/>
  <c r="W19" i="17"/>
  <c r="W22" i="17"/>
  <c r="W28" i="17"/>
  <c r="W31" i="17"/>
  <c r="W32" i="17"/>
  <c r="W34" i="17"/>
  <c r="W5" i="76" a="1"/>
  <c r="W5" i="76"/>
  <c r="W6" i="76"/>
  <c r="W7" i="76"/>
  <c r="W15" i="76"/>
  <c r="W16" i="76"/>
  <c r="W17" i="76"/>
  <c r="W21" i="76"/>
  <c r="W26" i="76"/>
  <c r="W30" i="76"/>
  <c r="W31" i="76"/>
  <c r="W32" i="76"/>
  <c r="W40" i="76"/>
  <c r="W41" i="76"/>
  <c r="AC5" i="24" a="1"/>
  <c r="AC7" i="24"/>
  <c r="AC8" i="24"/>
  <c r="AC9" i="24"/>
  <c r="AC11" i="24"/>
  <c r="AC12" i="24"/>
  <c r="AC13" i="24"/>
  <c r="AC16" i="24"/>
  <c r="AC17" i="24"/>
  <c r="AC19" i="24"/>
  <c r="AC20" i="24"/>
  <c r="AC21" i="24"/>
  <c r="AC22" i="24"/>
  <c r="AC25" i="24"/>
  <c r="AC26" i="24"/>
  <c r="AC27" i="24"/>
  <c r="AC28" i="24"/>
  <c r="AC29" i="24"/>
  <c r="AC30" i="24"/>
  <c r="AC33" i="24"/>
  <c r="AC34" i="24"/>
  <c r="AC35" i="24"/>
  <c r="AC36" i="24"/>
  <c r="AC37" i="24"/>
  <c r="AC38" i="24"/>
  <c r="AC41" i="24"/>
  <c r="AC42" i="24"/>
  <c r="AC43" i="24"/>
  <c r="AC44" i="24"/>
  <c r="AC45" i="24"/>
  <c r="AC46" i="24"/>
  <c r="Z5" i="79" a="1"/>
  <c r="Z5" i="79"/>
  <c r="Z6" i="79"/>
  <c r="Z7" i="79"/>
  <c r="Z8" i="79"/>
  <c r="Z9" i="79"/>
  <c r="Y5" i="72" a="1"/>
  <c r="Y13" i="72" s="1"/>
  <c r="Y5" i="72"/>
  <c r="Y8" i="72"/>
  <c r="W5" i="28" a="1"/>
  <c r="W12" i="28" s="1"/>
  <c r="W5" i="28"/>
  <c r="W15" i="28"/>
  <c r="W27" i="28"/>
  <c r="W37" i="28"/>
  <c r="W5" i="22" a="1"/>
  <c r="W5" i="22"/>
  <c r="W6" i="22"/>
  <c r="W7" i="22"/>
  <c r="W8" i="22"/>
  <c r="W9" i="22"/>
  <c r="W10" i="22"/>
  <c r="W11" i="22"/>
  <c r="W12" i="22"/>
  <c r="W13" i="22"/>
  <c r="W14" i="22"/>
  <c r="W15" i="22"/>
  <c r="W16" i="22"/>
  <c r="W17" i="22"/>
  <c r="W18" i="22"/>
  <c r="W19" i="22"/>
  <c r="W20" i="22"/>
  <c r="W21" i="22"/>
  <c r="W22" i="22"/>
  <c r="W23" i="22"/>
  <c r="W24" i="22"/>
  <c r="W25" i="22"/>
  <c r="W26" i="22"/>
  <c r="W27" i="22"/>
  <c r="W28" i="22"/>
  <c r="W29" i="22"/>
  <c r="W30" i="22"/>
  <c r="W31" i="22"/>
  <c r="W32" i="22"/>
  <c r="W33" i="22"/>
  <c r="W34" i="22"/>
  <c r="W35" i="22"/>
  <c r="W36" i="22"/>
  <c r="W37" i="22"/>
  <c r="W38" i="22"/>
  <c r="W39" i="22"/>
  <c r="W40" i="22"/>
  <c r="W41" i="22"/>
  <c r="W42" i="22"/>
  <c r="W43" i="22"/>
  <c r="W44" i="22"/>
  <c r="W45" i="22"/>
  <c r="W46" i="22"/>
  <c r="W47" i="22"/>
  <c r="W48" i="22"/>
  <c r="W49" i="22"/>
  <c r="W50" i="22"/>
  <c r="W51" i="22"/>
  <c r="W52" i="22"/>
  <c r="W53" i="22"/>
  <c r="W54" i="22"/>
  <c r="W55" i="22"/>
  <c r="W56" i="22"/>
  <c r="W57" i="22"/>
  <c r="W58" i="22"/>
  <c r="R5" i="21" a="1"/>
  <c r="R7" i="21"/>
  <c r="R8" i="21"/>
  <c r="R9" i="21"/>
  <c r="R10" i="21"/>
  <c r="R11" i="21"/>
  <c r="W35" i="28" l="1"/>
  <c r="W23" i="28"/>
  <c r="W13" i="28"/>
  <c r="Y16" i="72"/>
  <c r="W32" i="28"/>
  <c r="W22" i="28"/>
  <c r="W36" i="28"/>
  <c r="W24" i="28"/>
  <c r="W14" i="28"/>
  <c r="Y6" i="72"/>
  <c r="Y14" i="72"/>
  <c r="Y7" i="72"/>
  <c r="Y15" i="72"/>
  <c r="W11" i="76"/>
  <c r="W19" i="76"/>
  <c r="W27" i="76"/>
  <c r="W35" i="76"/>
  <c r="W9" i="76"/>
  <c r="W18" i="76"/>
  <c r="W28" i="76"/>
  <c r="W37" i="76"/>
  <c r="W10" i="76"/>
  <c r="W20" i="76"/>
  <c r="W29" i="76"/>
  <c r="W38" i="76"/>
  <c r="W9" i="29"/>
  <c r="W7" i="29"/>
  <c r="W8" i="29"/>
  <c r="R316" i="69"/>
  <c r="R305" i="69"/>
  <c r="R293" i="69"/>
  <c r="R279" i="69"/>
  <c r="R268" i="69"/>
  <c r="R257" i="69"/>
  <c r="R243" i="69"/>
  <c r="R231" i="69"/>
  <c r="R220" i="69"/>
  <c r="R206" i="69"/>
  <c r="R195" i="69"/>
  <c r="R183" i="69"/>
  <c r="R170" i="69"/>
  <c r="R158" i="69"/>
  <c r="R147" i="69"/>
  <c r="R133" i="69"/>
  <c r="R122" i="69"/>
  <c r="R106" i="69"/>
  <c r="R93" i="69"/>
  <c r="R77" i="69"/>
  <c r="R61" i="69"/>
  <c r="R49" i="69"/>
  <c r="R33" i="69"/>
  <c r="W9" i="17"/>
  <c r="W17" i="17"/>
  <c r="W25" i="17"/>
  <c r="W33" i="17"/>
  <c r="W41" i="17"/>
  <c r="W11" i="17"/>
  <c r="W20" i="17"/>
  <c r="W29" i="17"/>
  <c r="W38" i="17"/>
  <c r="W12" i="17"/>
  <c r="W21" i="17"/>
  <c r="W30" i="17"/>
  <c r="W39" i="17"/>
  <c r="W9" i="28"/>
  <c r="W17" i="28"/>
  <c r="W25" i="28"/>
  <c r="W33" i="28"/>
  <c r="W10" i="28"/>
  <c r="W18" i="28"/>
  <c r="W26" i="28"/>
  <c r="W34" i="28"/>
  <c r="R8" i="69"/>
  <c r="R16" i="69"/>
  <c r="R24" i="69"/>
  <c r="R32" i="69"/>
  <c r="R40" i="69"/>
  <c r="R48" i="69"/>
  <c r="R56" i="69"/>
  <c r="R64" i="69"/>
  <c r="R72" i="69"/>
  <c r="R80" i="69"/>
  <c r="R88" i="69"/>
  <c r="R96" i="69"/>
  <c r="R104" i="69"/>
  <c r="R112" i="69"/>
  <c r="R120" i="69"/>
  <c r="R128" i="69"/>
  <c r="R136" i="69"/>
  <c r="R144" i="69"/>
  <c r="R152" i="69"/>
  <c r="R160" i="69"/>
  <c r="R168" i="69"/>
  <c r="R176" i="69"/>
  <c r="R184" i="69"/>
  <c r="R192" i="69"/>
  <c r="R200" i="69"/>
  <c r="R208" i="69"/>
  <c r="R216" i="69"/>
  <c r="R224" i="69"/>
  <c r="R232" i="69"/>
  <c r="R240" i="69"/>
  <c r="R248" i="69"/>
  <c r="R256" i="69"/>
  <c r="R264" i="69"/>
  <c r="R272" i="69"/>
  <c r="R280" i="69"/>
  <c r="R288" i="69"/>
  <c r="R296" i="69"/>
  <c r="R304" i="69"/>
  <c r="R312" i="69"/>
  <c r="R320" i="69"/>
  <c r="R328" i="69"/>
  <c r="R7" i="69"/>
  <c r="R17" i="69"/>
  <c r="R26" i="69"/>
  <c r="R35" i="69"/>
  <c r="R44" i="69"/>
  <c r="R53" i="69"/>
  <c r="R62" i="69"/>
  <c r="R71" i="69"/>
  <c r="R81" i="69"/>
  <c r="R90" i="69"/>
  <c r="R99" i="69"/>
  <c r="R108" i="69"/>
  <c r="R117" i="69"/>
  <c r="R126" i="69"/>
  <c r="R135" i="69"/>
  <c r="R145" i="69"/>
  <c r="R154" i="69"/>
  <c r="R163" i="69"/>
  <c r="R172" i="69"/>
  <c r="R181" i="69"/>
  <c r="R190" i="69"/>
  <c r="R199" i="69"/>
  <c r="R209" i="69"/>
  <c r="R218" i="69"/>
  <c r="R227" i="69"/>
  <c r="R236" i="69"/>
  <c r="R245" i="69"/>
  <c r="R254" i="69"/>
  <c r="R263" i="69"/>
  <c r="R273" i="69"/>
  <c r="R282" i="69"/>
  <c r="R291" i="69"/>
  <c r="R300" i="69"/>
  <c r="R309" i="69"/>
  <c r="R318" i="69"/>
  <c r="R327" i="69"/>
  <c r="R9" i="69"/>
  <c r="R18" i="69"/>
  <c r="R27" i="69"/>
  <c r="R36" i="69"/>
  <c r="R45" i="69"/>
  <c r="R54" i="69"/>
  <c r="R63" i="69"/>
  <c r="R73" i="69"/>
  <c r="R82" i="69"/>
  <c r="R91" i="69"/>
  <c r="R100" i="69"/>
  <c r="R109" i="69"/>
  <c r="R118" i="69"/>
  <c r="R127" i="69"/>
  <c r="R137" i="69"/>
  <c r="R146" i="69"/>
  <c r="R155" i="69"/>
  <c r="R164" i="69"/>
  <c r="R173" i="69"/>
  <c r="R182" i="69"/>
  <c r="R191" i="69"/>
  <c r="R201" i="69"/>
  <c r="R210" i="69"/>
  <c r="R219" i="69"/>
  <c r="R228" i="69"/>
  <c r="R237" i="69"/>
  <c r="R246" i="69"/>
  <c r="R255" i="69"/>
  <c r="R265" i="69"/>
  <c r="R274" i="69"/>
  <c r="R283" i="69"/>
  <c r="R292" i="69"/>
  <c r="R301" i="69"/>
  <c r="R310" i="69"/>
  <c r="R319" i="69"/>
  <c r="R10" i="69"/>
  <c r="R19" i="69"/>
  <c r="R28" i="69"/>
  <c r="R37" i="69"/>
  <c r="R46" i="69"/>
  <c r="R55" i="69"/>
  <c r="R65" i="69"/>
  <c r="R74" i="69"/>
  <c r="R83" i="69"/>
  <c r="R92" i="69"/>
  <c r="R101" i="69"/>
  <c r="R110" i="69"/>
  <c r="R119" i="69"/>
  <c r="W31" i="28"/>
  <c r="W21" i="28"/>
  <c r="W11" i="28"/>
  <c r="Y12" i="72"/>
  <c r="W39" i="76"/>
  <c r="W25" i="76"/>
  <c r="W14" i="76"/>
  <c r="W40" i="17"/>
  <c r="W27" i="17"/>
  <c r="W15" i="17"/>
  <c r="W14" i="29"/>
  <c r="W7" i="81"/>
  <c r="W15" i="81"/>
  <c r="W23" i="81"/>
  <c r="W31" i="81"/>
  <c r="W39" i="81"/>
  <c r="W9" i="81"/>
  <c r="W18" i="81"/>
  <c r="W27" i="81"/>
  <c r="W36" i="81"/>
  <c r="W10" i="81"/>
  <c r="W19" i="81"/>
  <c r="W28" i="81"/>
  <c r="W37" i="81"/>
  <c r="R326" i="69"/>
  <c r="R315" i="69"/>
  <c r="R303" i="69"/>
  <c r="R290" i="69"/>
  <c r="R278" i="69"/>
  <c r="R267" i="69"/>
  <c r="R253" i="69"/>
  <c r="R242" i="69"/>
  <c r="R230" i="69"/>
  <c r="R217" i="69"/>
  <c r="R205" i="69"/>
  <c r="R194" i="69"/>
  <c r="R180" i="69"/>
  <c r="R169" i="69"/>
  <c r="R157" i="69"/>
  <c r="R143" i="69"/>
  <c r="R132" i="69"/>
  <c r="R121" i="69"/>
  <c r="R105" i="69"/>
  <c r="R89" i="69"/>
  <c r="R76" i="69"/>
  <c r="R60" i="69"/>
  <c r="R47" i="69"/>
  <c r="R31" i="69"/>
  <c r="R15" i="69"/>
  <c r="R5" i="21"/>
  <c r="R13" i="21"/>
  <c r="R6" i="21"/>
  <c r="R14" i="21"/>
  <c r="W40" i="28"/>
  <c r="W30" i="28"/>
  <c r="W20" i="28"/>
  <c r="W8" i="28"/>
  <c r="Y11" i="72"/>
  <c r="W36" i="76"/>
  <c r="W24" i="76"/>
  <c r="W13" i="76"/>
  <c r="W37" i="17"/>
  <c r="W26" i="17"/>
  <c r="W14" i="17"/>
  <c r="W13" i="29"/>
  <c r="W40" i="81"/>
  <c r="W26" i="81"/>
  <c r="W14" i="81"/>
  <c r="W5" i="82"/>
  <c r="W13" i="82"/>
  <c r="W21" i="82"/>
  <c r="W29" i="82"/>
  <c r="W37" i="82"/>
  <c r="W10" i="82"/>
  <c r="W19" i="82"/>
  <c r="W28" i="82"/>
  <c r="W38" i="82"/>
  <c r="W11" i="82"/>
  <c r="W20" i="82"/>
  <c r="W30" i="82"/>
  <c r="W39" i="82"/>
  <c r="R325" i="69"/>
  <c r="R314" i="69"/>
  <c r="R302" i="69"/>
  <c r="R289" i="69"/>
  <c r="R277" i="69"/>
  <c r="R266" i="69"/>
  <c r="R252" i="69"/>
  <c r="R241" i="69"/>
  <c r="R229" i="69"/>
  <c r="R215" i="69"/>
  <c r="R204" i="69"/>
  <c r="R193" i="69"/>
  <c r="R179" i="69"/>
  <c r="R167" i="69"/>
  <c r="R156" i="69"/>
  <c r="R142" i="69"/>
  <c r="R131" i="69"/>
  <c r="R116" i="69"/>
  <c r="R103" i="69"/>
  <c r="R87" i="69"/>
  <c r="R75" i="69"/>
  <c r="R59" i="69"/>
  <c r="R43" i="69"/>
  <c r="R30" i="69"/>
  <c r="R14" i="69"/>
  <c r="R15" i="21"/>
  <c r="W39" i="28"/>
  <c r="W29" i="28"/>
  <c r="W19" i="28"/>
  <c r="W7" i="28"/>
  <c r="Y10" i="72"/>
  <c r="W34" i="76"/>
  <c r="W23" i="76"/>
  <c r="W12" i="76"/>
  <c r="W36" i="17"/>
  <c r="W24" i="17"/>
  <c r="W13" i="17"/>
  <c r="W12" i="29"/>
  <c r="W38" i="81"/>
  <c r="W25" i="81"/>
  <c r="W13" i="81"/>
  <c r="W40" i="82"/>
  <c r="W26" i="82"/>
  <c r="W15" i="82"/>
  <c r="R324" i="69"/>
  <c r="R313" i="69"/>
  <c r="R299" i="69"/>
  <c r="R287" i="69"/>
  <c r="R276" i="69"/>
  <c r="R262" i="69"/>
  <c r="R251" i="69"/>
  <c r="R239" i="69"/>
  <c r="R226" i="69"/>
  <c r="R214" i="69"/>
  <c r="R203" i="69"/>
  <c r="R189" i="69"/>
  <c r="R178" i="69"/>
  <c r="R166" i="69"/>
  <c r="R153" i="69"/>
  <c r="R141" i="69"/>
  <c r="R130" i="69"/>
  <c r="R115" i="69"/>
  <c r="R102" i="69"/>
  <c r="R86" i="69"/>
  <c r="R70" i="69"/>
  <c r="R58" i="69"/>
  <c r="R42" i="69"/>
  <c r="R29" i="69"/>
  <c r="R13" i="69"/>
  <c r="R12" i="21"/>
  <c r="W38" i="28"/>
  <c r="W28" i="28"/>
  <c r="W16" i="28"/>
  <c r="W6" i="28"/>
  <c r="Y9" i="72"/>
  <c r="AC10" i="24"/>
  <c r="AC18" i="24"/>
  <c r="AC5" i="24"/>
  <c r="AC14" i="24"/>
  <c r="AC23" i="24"/>
  <c r="AC31" i="24"/>
  <c r="AC39" i="24"/>
  <c r="AC6" i="24"/>
  <c r="AC15" i="24"/>
  <c r="AC24" i="24"/>
  <c r="AC32" i="24"/>
  <c r="AC40" i="24"/>
  <c r="W33" i="76"/>
  <c r="W22" i="76"/>
  <c r="W8" i="76"/>
  <c r="W35" i="17"/>
  <c r="W23" i="17"/>
  <c r="W10" i="17"/>
  <c r="W11" i="29"/>
  <c r="W35" i="81"/>
  <c r="W24" i="81"/>
  <c r="W12" i="81"/>
  <c r="W36" i="82"/>
  <c r="W25" i="82"/>
  <c r="W14" i="82"/>
  <c r="R323" i="69"/>
  <c r="R311" i="69"/>
  <c r="R298" i="69"/>
  <c r="R286" i="69"/>
  <c r="R275" i="69"/>
  <c r="R261" i="69"/>
  <c r="R250" i="69"/>
  <c r="R238" i="69"/>
  <c r="R225" i="69"/>
  <c r="R213" i="69"/>
  <c r="R202" i="69"/>
  <c r="R188" i="69"/>
  <c r="R177" i="69"/>
  <c r="R165" i="69"/>
  <c r="R151" i="69"/>
  <c r="R140" i="69"/>
  <c r="R129" i="69"/>
  <c r="R114" i="69"/>
  <c r="R98" i="69"/>
  <c r="R85" i="69"/>
  <c r="R69" i="69"/>
  <c r="R57" i="69"/>
  <c r="R41" i="69"/>
  <c r="R25" i="69"/>
  <c r="R12" i="69"/>
  <c r="W8" i="30"/>
  <c r="W6" i="30"/>
  <c r="W7" i="30"/>
  <c r="W9" i="30"/>
  <c r="W7" i="18"/>
  <c r="W15" i="18"/>
  <c r="W23" i="18"/>
  <c r="W31" i="18"/>
  <c r="W39" i="18"/>
  <c r="W11" i="32"/>
  <c r="W19" i="32"/>
  <c r="W27" i="32"/>
  <c r="W35" i="32"/>
  <c r="W40" i="18"/>
  <c r="W30" i="18"/>
  <c r="W21" i="18"/>
  <c r="W12" i="18"/>
  <c r="W5" i="19"/>
  <c r="W13" i="19"/>
  <c r="W21" i="19"/>
  <c r="W29" i="19"/>
  <c r="W37" i="19"/>
  <c r="W39" i="32"/>
  <c r="W30" i="32"/>
  <c r="W21" i="32"/>
  <c r="W12" i="32"/>
  <c r="I20" i="6" l="1"/>
  <c r="I17" i="6"/>
  <c r="F16" i="6"/>
  <c r="H16" i="6"/>
  <c r="H19" i="6"/>
  <c r="H12" i="6" l="1"/>
  <c r="H11" i="6"/>
  <c r="H10" i="6"/>
  <c r="H9" i="6"/>
  <c r="H8" i="6"/>
  <c r="H7" i="6"/>
  <c r="H6" i="6"/>
  <c r="H5" i="6"/>
  <c r="O5" i="32" a="1"/>
  <c r="O5" i="32"/>
  <c r="O6" i="32"/>
  <c r="O7" i="32"/>
  <c r="O8" i="32"/>
  <c r="O9" i="32"/>
  <c r="O10" i="32"/>
  <c r="O11" i="32"/>
  <c r="O12" i="32"/>
  <c r="O13" i="32"/>
  <c r="O14" i="32"/>
  <c r="O15" i="32"/>
  <c r="O16" i="32"/>
  <c r="O17" i="32"/>
  <c r="O18" i="32"/>
  <c r="O19" i="32"/>
  <c r="O20" i="32"/>
  <c r="O21" i="32"/>
  <c r="O22" i="32"/>
  <c r="O23" i="32"/>
  <c r="O24" i="32"/>
  <c r="O25" i="32"/>
  <c r="O26" i="32"/>
  <c r="O27" i="32"/>
  <c r="O28" i="32"/>
  <c r="O29" i="32"/>
  <c r="O30" i="32"/>
  <c r="O31" i="32"/>
  <c r="O32" i="32"/>
  <c r="O33" i="32"/>
  <c r="O34" i="32"/>
  <c r="O35" i="32"/>
  <c r="O36" i="32"/>
  <c r="O37" i="32"/>
  <c r="O38" i="32"/>
  <c r="O39" i="32"/>
  <c r="O40" i="32"/>
  <c r="O41" i="32"/>
  <c r="O5" i="82" a="1"/>
  <c r="O5" i="82"/>
  <c r="O6" i="82"/>
  <c r="O7" i="82"/>
  <c r="O8" i="82"/>
  <c r="O9" i="82"/>
  <c r="O10" i="82"/>
  <c r="O11" i="82"/>
  <c r="O12" i="82"/>
  <c r="O13" i="82"/>
  <c r="O14" i="82"/>
  <c r="O15" i="82"/>
  <c r="O16" i="82"/>
  <c r="O17" i="82"/>
  <c r="O18" i="82"/>
  <c r="O19" i="82"/>
  <c r="O20" i="82"/>
  <c r="O21" i="82"/>
  <c r="O22" i="82"/>
  <c r="O23" i="82"/>
  <c r="O24" i="82"/>
  <c r="O25" i="82"/>
  <c r="O26" i="82"/>
  <c r="O27" i="82"/>
  <c r="O28" i="82"/>
  <c r="O29" i="82"/>
  <c r="O30" i="82"/>
  <c r="O31" i="82"/>
  <c r="O32" i="82"/>
  <c r="O33" i="82"/>
  <c r="O34" i="82"/>
  <c r="O35" i="82"/>
  <c r="O36" i="82"/>
  <c r="O37" i="82"/>
  <c r="O38" i="82"/>
  <c r="O39" i="82"/>
  <c r="O40" i="82"/>
  <c r="O41" i="82"/>
  <c r="O5" i="81" a="1"/>
  <c r="O5" i="81"/>
  <c r="O6" i="81"/>
  <c r="O7" i="81"/>
  <c r="O8" i="81"/>
  <c r="O9" i="81"/>
  <c r="O10" i="81"/>
  <c r="O11" i="81"/>
  <c r="O12" i="81"/>
  <c r="O13" i="81"/>
  <c r="O14" i="81"/>
  <c r="O15" i="81"/>
  <c r="O16" i="81"/>
  <c r="O17" i="81"/>
  <c r="O18" i="81"/>
  <c r="O19" i="81"/>
  <c r="O20" i="81"/>
  <c r="O21" i="81"/>
  <c r="O22" i="81"/>
  <c r="O23" i="81"/>
  <c r="O24" i="81"/>
  <c r="O25" i="81"/>
  <c r="O26" i="81"/>
  <c r="O27" i="81"/>
  <c r="O28" i="81"/>
  <c r="O29" i="81"/>
  <c r="O30" i="81"/>
  <c r="O31" i="81"/>
  <c r="O32" i="81"/>
  <c r="O33" i="81"/>
  <c r="O34" i="81"/>
  <c r="O35" i="81"/>
  <c r="O36" i="81"/>
  <c r="O37" i="81"/>
  <c r="O38" i="81"/>
  <c r="O39" i="81"/>
  <c r="O40" i="81"/>
  <c r="O41" i="81"/>
  <c r="O5" i="19" a="1"/>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5" i="18" a="1"/>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5" i="17" a="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5" i="76" a="1"/>
  <c r="O5" i="76"/>
  <c r="O6" i="76"/>
  <c r="O7" i="76"/>
  <c r="O8" i="76"/>
  <c r="O9" i="76"/>
  <c r="O10" i="76"/>
  <c r="O11" i="76"/>
  <c r="O12" i="76"/>
  <c r="O13" i="76"/>
  <c r="O14" i="76"/>
  <c r="O15" i="76"/>
  <c r="O16" i="76"/>
  <c r="O17" i="76"/>
  <c r="O18" i="76"/>
  <c r="O19" i="76"/>
  <c r="O20" i="76"/>
  <c r="O21" i="76"/>
  <c r="O22" i="76"/>
  <c r="O23" i="76"/>
  <c r="O24" i="76"/>
  <c r="O25" i="76"/>
  <c r="O26" i="76"/>
  <c r="O27" i="76"/>
  <c r="O28" i="76"/>
  <c r="O29" i="76"/>
  <c r="O30" i="76"/>
  <c r="O31" i="76"/>
  <c r="O32" i="76"/>
  <c r="O33" i="76"/>
  <c r="O34" i="76"/>
  <c r="O35" i="76"/>
  <c r="O36" i="76"/>
  <c r="O37" i="76"/>
  <c r="O38" i="76"/>
  <c r="O39" i="76"/>
  <c r="O40" i="76"/>
  <c r="O41" i="76"/>
  <c r="O2" i="25"/>
  <c r="O2" i="30"/>
  <c r="R11" i="30"/>
  <c r="R10" i="30"/>
  <c r="R9" i="30"/>
  <c r="R8" i="30"/>
  <c r="R7" i="30"/>
  <c r="R6" i="30"/>
  <c r="R5" i="30"/>
  <c r="R41" i="32"/>
  <c r="R40" i="32"/>
  <c r="R39" i="32"/>
  <c r="R38" i="32"/>
  <c r="R37" i="32"/>
  <c r="R36" i="32"/>
  <c r="R35" i="32"/>
  <c r="R34" i="32"/>
  <c r="R33" i="32"/>
  <c r="R32" i="32"/>
  <c r="R31" i="32"/>
  <c r="R30" i="32"/>
  <c r="R29" i="32"/>
  <c r="R28" i="32"/>
  <c r="R27" i="32"/>
  <c r="R26" i="32"/>
  <c r="R25" i="32"/>
  <c r="R24" i="32"/>
  <c r="R23" i="32"/>
  <c r="R22" i="32"/>
  <c r="R21" i="32"/>
  <c r="R20" i="32"/>
  <c r="R19" i="32"/>
  <c r="R18" i="32"/>
  <c r="R17" i="32"/>
  <c r="R16" i="32"/>
  <c r="R15" i="32"/>
  <c r="R14" i="32"/>
  <c r="R13" i="32"/>
  <c r="R12" i="32"/>
  <c r="R11" i="32"/>
  <c r="R10" i="32"/>
  <c r="R9" i="32"/>
  <c r="R8" i="32"/>
  <c r="R7" i="32"/>
  <c r="R6" i="32"/>
  <c r="R5" i="32"/>
  <c r="E8" i="6"/>
  <c r="E11" i="6"/>
  <c r="E6" i="6"/>
  <c r="E5" i="6"/>
  <c r="F6" i="6"/>
  <c r="O4" i="76"/>
  <c r="O4" i="81"/>
  <c r="O4" i="19"/>
  <c r="O4" i="32"/>
  <c r="O4" i="17"/>
  <c r="O4" i="82"/>
  <c r="O4" i="18"/>
  <c r="S9" i="30" l="1"/>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U8" i="79"/>
  <c r="U7" i="79"/>
  <c r="U6" i="79"/>
  <c r="U5" i="79"/>
  <c r="T16" i="72"/>
  <c r="T15" i="72"/>
  <c r="T14" i="72"/>
  <c r="T13" i="72"/>
  <c r="T12" i="72"/>
  <c r="T11" i="72"/>
  <c r="T10" i="72"/>
  <c r="T9" i="72"/>
  <c r="T8" i="72"/>
  <c r="T7" i="72"/>
  <c r="T6" i="72"/>
  <c r="T5" i="72"/>
  <c r="R15" i="29"/>
  <c r="R14" i="29"/>
  <c r="R13" i="29"/>
  <c r="R12" i="29"/>
  <c r="R11" i="29"/>
  <c r="R10" i="29"/>
  <c r="R9" i="29"/>
  <c r="R8" i="29"/>
  <c r="R7" i="29"/>
  <c r="R6" i="29"/>
  <c r="R5" i="29"/>
  <c r="R41" i="81"/>
  <c r="R40" i="81"/>
  <c r="R39" i="81"/>
  <c r="R38" i="81"/>
  <c r="R37" i="81"/>
  <c r="R36" i="81"/>
  <c r="R35" i="81"/>
  <c r="R34" i="81"/>
  <c r="R33" i="81"/>
  <c r="R32" i="81"/>
  <c r="R31" i="81"/>
  <c r="R30" i="81"/>
  <c r="R29" i="81"/>
  <c r="R28" i="81"/>
  <c r="R27" i="81"/>
  <c r="R26" i="81"/>
  <c r="R25" i="81"/>
  <c r="R24" i="81"/>
  <c r="R23" i="81"/>
  <c r="R22" i="81"/>
  <c r="R21" i="81"/>
  <c r="R20" i="81"/>
  <c r="R19" i="81"/>
  <c r="R18" i="81"/>
  <c r="R17" i="81"/>
  <c r="R16" i="81"/>
  <c r="R15" i="81"/>
  <c r="R14" i="81"/>
  <c r="R13" i="81"/>
  <c r="R12" i="81"/>
  <c r="R11" i="81"/>
  <c r="R10" i="81"/>
  <c r="R9" i="81"/>
  <c r="R8" i="81"/>
  <c r="R7" i="81"/>
  <c r="R6" i="81"/>
  <c r="R5" i="81"/>
  <c r="R41" i="82"/>
  <c r="N41" i="82"/>
  <c r="D41" i="82"/>
  <c r="C41" i="82"/>
  <c r="B41" i="82"/>
  <c r="R40" i="82"/>
  <c r="N40" i="82"/>
  <c r="D40" i="82"/>
  <c r="C40" i="82"/>
  <c r="B40" i="82"/>
  <c r="R39" i="82"/>
  <c r="N39" i="82"/>
  <c r="D39" i="82"/>
  <c r="C39" i="82"/>
  <c r="B39" i="82"/>
  <c r="R38" i="82"/>
  <c r="N38" i="82"/>
  <c r="D38" i="82"/>
  <c r="C38" i="82"/>
  <c r="B38" i="82"/>
  <c r="R37" i="82"/>
  <c r="N37" i="82"/>
  <c r="D37" i="82"/>
  <c r="C37" i="82"/>
  <c r="B37" i="82"/>
  <c r="R36" i="82"/>
  <c r="N36" i="82"/>
  <c r="D36" i="82"/>
  <c r="C36" i="82"/>
  <c r="B36" i="82"/>
  <c r="R35" i="82"/>
  <c r="N35" i="82"/>
  <c r="D35" i="82"/>
  <c r="C35" i="82"/>
  <c r="B35" i="82"/>
  <c r="R34" i="82"/>
  <c r="N34" i="82"/>
  <c r="D34" i="82"/>
  <c r="C34" i="82"/>
  <c r="B34" i="82"/>
  <c r="R33" i="82"/>
  <c r="N33" i="82"/>
  <c r="D33" i="82"/>
  <c r="C33" i="82"/>
  <c r="B33" i="82"/>
  <c r="R32" i="82"/>
  <c r="N32" i="82"/>
  <c r="D32" i="82"/>
  <c r="C32" i="82"/>
  <c r="B32" i="82"/>
  <c r="R31" i="82"/>
  <c r="N31" i="82"/>
  <c r="D31" i="82"/>
  <c r="C31" i="82"/>
  <c r="B31" i="82"/>
  <c r="R30" i="82"/>
  <c r="N30" i="82"/>
  <c r="D30" i="82"/>
  <c r="C30" i="82"/>
  <c r="B30" i="82"/>
  <c r="R29" i="82"/>
  <c r="N29" i="82"/>
  <c r="D29" i="82"/>
  <c r="C29" i="82"/>
  <c r="B29" i="82"/>
  <c r="R28" i="82"/>
  <c r="N28" i="82"/>
  <c r="D28" i="82"/>
  <c r="C28" i="82"/>
  <c r="B28" i="82"/>
  <c r="R27" i="82"/>
  <c r="N27" i="82"/>
  <c r="D27" i="82"/>
  <c r="C27" i="82"/>
  <c r="B27" i="82"/>
  <c r="R26" i="82"/>
  <c r="N26" i="82"/>
  <c r="D26" i="82"/>
  <c r="C26" i="82"/>
  <c r="B26" i="82"/>
  <c r="R25" i="82"/>
  <c r="N25" i="82"/>
  <c r="D25" i="82"/>
  <c r="C25" i="82"/>
  <c r="B25" i="82"/>
  <c r="R24" i="82"/>
  <c r="N24" i="82"/>
  <c r="D24" i="82"/>
  <c r="C24" i="82"/>
  <c r="E24" i="82" s="1"/>
  <c r="B24" i="82"/>
  <c r="R23" i="82"/>
  <c r="N23" i="82"/>
  <c r="D23" i="82"/>
  <c r="C23" i="82"/>
  <c r="B23" i="82"/>
  <c r="R22" i="82"/>
  <c r="N22" i="82"/>
  <c r="D22" i="82"/>
  <c r="C22" i="82"/>
  <c r="B22" i="82"/>
  <c r="R21" i="82"/>
  <c r="N21" i="82"/>
  <c r="D21" i="82"/>
  <c r="C21" i="82"/>
  <c r="B21" i="82"/>
  <c r="R20" i="82"/>
  <c r="N20" i="82"/>
  <c r="D20" i="82"/>
  <c r="C20" i="82"/>
  <c r="B20" i="82"/>
  <c r="R19" i="82"/>
  <c r="N19" i="82"/>
  <c r="D19" i="82"/>
  <c r="C19" i="82"/>
  <c r="B19" i="82"/>
  <c r="R18" i="82"/>
  <c r="N18" i="82"/>
  <c r="D18" i="82"/>
  <c r="C18" i="82"/>
  <c r="B18" i="82"/>
  <c r="R17" i="82"/>
  <c r="N17" i="82"/>
  <c r="D17" i="82"/>
  <c r="C17" i="82"/>
  <c r="B17" i="82"/>
  <c r="R16" i="82"/>
  <c r="N16" i="82"/>
  <c r="D16" i="82"/>
  <c r="C16" i="82"/>
  <c r="E16" i="82" s="1"/>
  <c r="B16" i="82"/>
  <c r="R15" i="82"/>
  <c r="N15" i="82"/>
  <c r="D15" i="82"/>
  <c r="C15" i="82"/>
  <c r="B15" i="82"/>
  <c r="R14" i="82"/>
  <c r="N14" i="82"/>
  <c r="D14" i="82"/>
  <c r="C14" i="82"/>
  <c r="B14" i="82"/>
  <c r="R13" i="82"/>
  <c r="N13" i="82"/>
  <c r="D13" i="82"/>
  <c r="C13" i="82"/>
  <c r="B13" i="82"/>
  <c r="R12" i="82"/>
  <c r="N12" i="82"/>
  <c r="D12" i="82"/>
  <c r="C12" i="82"/>
  <c r="B12" i="82"/>
  <c r="R11" i="82"/>
  <c r="N11" i="82"/>
  <c r="D11" i="82"/>
  <c r="C11" i="82"/>
  <c r="B11" i="82"/>
  <c r="R10" i="82"/>
  <c r="N10" i="82"/>
  <c r="D10" i="82"/>
  <c r="C10" i="82"/>
  <c r="B10" i="82"/>
  <c r="R9" i="82"/>
  <c r="N9" i="82"/>
  <c r="D9" i="82"/>
  <c r="C9" i="82"/>
  <c r="B9" i="82"/>
  <c r="R8" i="82"/>
  <c r="N8" i="82"/>
  <c r="D8" i="82"/>
  <c r="C8" i="82"/>
  <c r="E8" i="82" s="1"/>
  <c r="B8" i="82"/>
  <c r="R7" i="82"/>
  <c r="N7" i="82"/>
  <c r="D7" i="82"/>
  <c r="C7" i="82"/>
  <c r="B7" i="82"/>
  <c r="R6" i="82"/>
  <c r="N6" i="82"/>
  <c r="D6" i="82"/>
  <c r="C6" i="82"/>
  <c r="B6" i="82"/>
  <c r="R5" i="82"/>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D16" i="72"/>
  <c r="C16" i="72"/>
  <c r="D15" i="72"/>
  <c r="C15" i="72"/>
  <c r="D14" i="72"/>
  <c r="C14" i="72"/>
  <c r="D13" i="72"/>
  <c r="C13" i="72"/>
  <c r="D12" i="72"/>
  <c r="C12" i="72"/>
  <c r="D11" i="72"/>
  <c r="C11" i="72"/>
  <c r="D10" i="72"/>
  <c r="C10" i="72"/>
  <c r="D9" i="72"/>
  <c r="C9" i="72"/>
  <c r="D8" i="72"/>
  <c r="C8" i="72"/>
  <c r="D7" i="72"/>
  <c r="C7" i="72"/>
  <c r="D6" i="72"/>
  <c r="C6" i="72"/>
  <c r="D5" i="72"/>
  <c r="C5" i="72"/>
  <c r="U6"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N14" i="21"/>
  <c r="N13" i="21"/>
  <c r="N12" i="21"/>
  <c r="N11" i="21"/>
  <c r="N10" i="21"/>
  <c r="N9" i="21"/>
  <c r="N8" i="2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78" i="74"/>
  <c r="F269" i="74"/>
  <c r="F260" i="74"/>
  <c r="F268" i="74"/>
  <c r="F262" i="74"/>
  <c r="F277" i="74"/>
  <c r="F263" i="74"/>
  <c r="F265" i="74"/>
  <c r="F264" i="74"/>
  <c r="F274" i="74"/>
  <c r="F272" i="74"/>
  <c r="F270" i="74"/>
  <c r="F259" i="74"/>
  <c r="F267" i="74"/>
  <c r="F279" i="74"/>
  <c r="F280" i="74"/>
  <c r="F275" i="74"/>
  <c r="F261" i="74"/>
  <c r="F276" i="74"/>
  <c r="F271" i="74"/>
  <c r="F266" i="74"/>
  <c r="F273" i="74"/>
  <c r="F7" i="82"/>
  <c r="F13" i="28"/>
  <c r="F24" i="82"/>
  <c r="F30" i="28"/>
  <c r="F15" i="82"/>
  <c r="F35" i="28"/>
  <c r="F28" i="28"/>
  <c r="F19" i="28"/>
  <c r="F17" i="82"/>
  <c r="F31" i="28"/>
  <c r="F37" i="82"/>
  <c r="F12" i="28"/>
  <c r="F10" i="28"/>
  <c r="F11" i="28"/>
  <c r="F37" i="28"/>
  <c r="F16" i="28"/>
  <c r="F39" i="82"/>
  <c r="F7" i="28"/>
  <c r="F28" i="82"/>
  <c r="F14" i="28"/>
  <c r="F25" i="28"/>
  <c r="F32" i="82"/>
  <c r="F29" i="82"/>
  <c r="F19" i="82"/>
  <c r="F6" i="28"/>
  <c r="F16" i="82"/>
  <c r="F25" i="82"/>
  <c r="F13" i="82"/>
  <c r="F21" i="82"/>
  <c r="F32" i="28"/>
  <c r="F38" i="28"/>
  <c r="F23" i="82"/>
  <c r="F40" i="28"/>
  <c r="F27" i="82"/>
  <c r="F36" i="28"/>
  <c r="F39" i="28"/>
  <c r="F27" i="28"/>
  <c r="F36" i="82"/>
  <c r="F33" i="82"/>
  <c r="F22" i="28"/>
  <c r="F26" i="28"/>
  <c r="F41" i="82"/>
  <c r="F33" i="28"/>
  <c r="F20" i="28"/>
  <c r="F21" i="28"/>
  <c r="F9" i="82"/>
  <c r="F8" i="28"/>
  <c r="F9" i="28"/>
  <c r="F35" i="82"/>
  <c r="F31" i="82"/>
  <c r="F5" i="28"/>
  <c r="F18" i="28"/>
  <c r="F17" i="28"/>
  <c r="F12" i="82"/>
  <c r="F8" i="82"/>
  <c r="F23" i="28"/>
  <c r="F15" i="28"/>
  <c r="F34" i="28"/>
  <c r="F40" i="82"/>
  <c r="F5" i="82"/>
  <c r="F24" i="28"/>
  <c r="F29" i="28"/>
  <c r="F20" i="82"/>
  <c r="U14" i="72" l="1"/>
  <c r="U15" i="72"/>
  <c r="U16" i="72"/>
  <c r="U13" i="72"/>
  <c r="V9" i="79"/>
  <c r="U8" i="72"/>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32" i="82"/>
  <c r="G17" i="82"/>
  <c r="G9" i="82"/>
  <c r="G37" i="82"/>
  <c r="G15" i="82"/>
  <c r="F6" i="82"/>
  <c r="F11" i="82"/>
  <c r="F18" i="82"/>
  <c r="G19" i="82"/>
  <c r="F34" i="82"/>
  <c r="G21" i="82"/>
  <c r="G35" i="82"/>
  <c r="G12" i="82"/>
  <c r="G41" i="82"/>
  <c r="G33" i="82"/>
  <c r="F22" i="82"/>
  <c r="G8" i="82"/>
  <c r="G7" i="82"/>
  <c r="F38" i="82"/>
  <c r="G27" i="82"/>
  <c r="G22" i="82"/>
  <c r="G5" i="82"/>
  <c r="G29" i="82"/>
  <c r="G39" i="82"/>
  <c r="G31" i="82"/>
  <c r="G24" i="82"/>
  <c r="G28" i="82"/>
  <c r="G40" i="82"/>
  <c r="F26" i="82"/>
  <c r="G36" i="82"/>
  <c r="F10" i="82"/>
  <c r="G20" i="82"/>
  <c r="G25" i="82"/>
  <c r="G16" i="82"/>
  <c r="F14" i="82"/>
  <c r="G13" i="82"/>
  <c r="G23" i="82"/>
  <c r="F30" i="82"/>
  <c r="X26" i="82"/>
  <c r="X14" i="82"/>
  <c r="X40" i="82"/>
  <c r="X31" i="82"/>
  <c r="X11" i="82"/>
  <c r="X27" i="82"/>
  <c r="X38" i="82"/>
  <c r="X19" i="82"/>
  <c r="X23" i="82"/>
  <c r="X21" i="82"/>
  <c r="X30" i="82"/>
  <c r="X17" i="82"/>
  <c r="X7" i="82"/>
  <c r="X8" i="82"/>
  <c r="X37" i="82"/>
  <c r="X34" i="82"/>
  <c r="X39" i="82"/>
  <c r="X15" i="82"/>
  <c r="X10" i="82"/>
  <c r="X25" i="82"/>
  <c r="X35" i="82"/>
  <c r="X6" i="82"/>
  <c r="X9" i="82"/>
  <c r="X33" i="82"/>
  <c r="X12" i="82"/>
  <c r="X18" i="82"/>
  <c r="X32" i="82"/>
  <c r="X36" i="82"/>
  <c r="X29" i="82"/>
  <c r="X16" i="82"/>
  <c r="X22" i="82"/>
  <c r="X28" i="82"/>
  <c r="X13" i="82"/>
  <c r="X24" i="82"/>
  <c r="X41" i="82"/>
  <c r="X20" i="82"/>
  <c r="X5"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10" i="82"/>
  <c r="G34" i="82"/>
  <c r="G38" i="82"/>
  <c r="G30" i="82"/>
  <c r="G26" i="82"/>
  <c r="G6" i="82"/>
  <c r="G18" i="82"/>
  <c r="G14" i="82"/>
  <c r="G11" i="82"/>
  <c r="I3" i="24" l="1"/>
  <c r="V6" i="25" l="1"/>
  <c r="V7" i="25"/>
  <c r="V8" i="25"/>
  <c r="V5" i="25"/>
  <c r="D5" i="25" a="1"/>
  <c r="D5" i="25" l="1"/>
  <c r="D6" i="25"/>
  <c r="D7" i="25"/>
  <c r="D8" i="25"/>
  <c r="M9" i="21" l="1"/>
  <c r="M10" i="21"/>
  <c r="M11" i="21"/>
  <c r="M12" i="21"/>
  <c r="M13" i="21"/>
  <c r="M14" i="21"/>
  <c r="M15" i="21"/>
  <c r="M8" i="21"/>
  <c r="D14" i="67" l="1"/>
  <c r="K7" i="6"/>
  <c r="D9" i="6"/>
  <c r="K5" i="6"/>
  <c r="K12" i="6"/>
  <c r="D13" i="6"/>
  <c r="K8" i="6"/>
  <c r="K9" i="6"/>
  <c r="D12" i="6"/>
  <c r="D7" i="6"/>
  <c r="D4" i="6"/>
  <c r="E4" i="6" s="1"/>
  <c r="D10" i="6"/>
  <c r="K10" i="6"/>
  <c r="K11" i="6"/>
  <c r="K6"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E10" i="6"/>
  <c r="M5" i="6"/>
  <c r="E9" i="6"/>
  <c r="M6" i="6"/>
  <c r="E12" i="6"/>
  <c r="E7" i="6"/>
  <c r="M7" i="6" s="1"/>
  <c r="F12" i="6"/>
  <c r="M11" i="6"/>
  <c r="M12" i="6"/>
  <c r="F4" i="6"/>
  <c r="R58" i="22" l="1"/>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M9" i="6"/>
  <c r="F54" i="22"/>
  <c r="L7" i="6"/>
  <c r="F56" i="22"/>
  <c r="F29" i="22"/>
  <c r="L5" i="6"/>
  <c r="F50" i="22"/>
  <c r="F52" i="22"/>
  <c r="M10" i="6"/>
  <c r="F24" i="22"/>
  <c r="F10" i="6"/>
  <c r="F33" i="22"/>
  <c r="F17" i="22"/>
  <c r="F34" i="22"/>
  <c r="F57" i="22"/>
  <c r="F37" i="22"/>
  <c r="L12" i="6"/>
  <c r="F49" i="22"/>
  <c r="F44" i="22"/>
  <c r="F22" i="22"/>
  <c r="F23" i="22"/>
  <c r="F21" i="22"/>
  <c r="F36" i="22"/>
  <c r="L6" i="6"/>
  <c r="F5" i="6"/>
  <c r="F47" i="22"/>
  <c r="F48" i="22"/>
  <c r="F20" i="22"/>
  <c r="F28" i="22"/>
  <c r="L11" i="6"/>
  <c r="F18" i="22"/>
  <c r="F41" i="22"/>
  <c r="F58" i="22"/>
  <c r="F19" i="22"/>
  <c r="F55" i="22"/>
  <c r="F38" i="22"/>
  <c r="M8" i="6"/>
  <c r="F27" i="22"/>
  <c r="F45" i="22"/>
  <c r="F39" i="22"/>
  <c r="F9" i="6"/>
  <c r="F16" i="22"/>
  <c r="F7" i="6"/>
  <c r="F30" i="22"/>
  <c r="F51" i="22"/>
  <c r="F31" i="22"/>
  <c r="F42" i="22"/>
  <c r="F43" i="22"/>
  <c r="F11" i="6"/>
  <c r="F8" i="6"/>
  <c r="F40" i="22"/>
  <c r="F26" i="22"/>
  <c r="F53" i="22"/>
  <c r="F25" i="22"/>
  <c r="F46" i="22"/>
  <c r="F32" i="22"/>
  <c r="F35"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10" i="6"/>
  <c r="G46" i="22"/>
  <c r="G18" i="22"/>
  <c r="G28" i="22"/>
  <c r="G45" i="22"/>
  <c r="F13" i="22"/>
  <c r="L8" i="6"/>
  <c r="L9" i="6"/>
  <c r="G21" i="22"/>
  <c r="G35" i="22"/>
  <c r="G31" i="22"/>
  <c r="G48" i="22"/>
  <c r="G49" i="22"/>
  <c r="G40" i="22"/>
  <c r="G26" i="22"/>
  <c r="G52" i="22"/>
  <c r="G38" i="22"/>
  <c r="F12" i="22"/>
  <c r="G50" i="22"/>
  <c r="G25" i="22"/>
  <c r="G43" i="22"/>
  <c r="G53" i="22"/>
  <c r="G57" i="22"/>
  <c r="G51" i="22"/>
  <c r="G22" i="22"/>
  <c r="G20" i="22"/>
  <c r="G17" i="22"/>
  <c r="G19" i="22"/>
  <c r="G23" i="22"/>
  <c r="F14" i="22"/>
  <c r="G34" i="22"/>
  <c r="F15" i="22"/>
  <c r="G24" i="22"/>
  <c r="G56" i="22"/>
  <c r="G39" i="22"/>
  <c r="G58" i="22"/>
  <c r="G30" i="22"/>
  <c r="G54" i="22"/>
  <c r="G41" i="22"/>
  <c r="G32" i="22"/>
  <c r="F11" i="22"/>
  <c r="G47" i="22"/>
  <c r="G44" i="22"/>
  <c r="G36" i="22"/>
  <c r="G33" i="22"/>
  <c r="G37" i="22"/>
  <c r="G29" i="22"/>
  <c r="G55" i="22"/>
  <c r="G42" i="22"/>
  <c r="G16" i="22"/>
  <c r="G27" i="22"/>
  <c r="E37" i="81" l="1"/>
  <c r="G12" i="22"/>
  <c r="G14" i="22"/>
  <c r="F37" i="81"/>
  <c r="G11" i="22"/>
  <c r="G13" i="22"/>
  <c r="G15"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19" i="81"/>
  <c r="F8" i="81"/>
  <c r="F28" i="81"/>
  <c r="F39" i="81"/>
  <c r="F13" i="81"/>
  <c r="F16" i="81"/>
  <c r="F27" i="81"/>
  <c r="F21" i="81"/>
  <c r="F23" i="81"/>
  <c r="F29" i="81"/>
  <c r="F15" i="81"/>
  <c r="F40" i="81"/>
  <c r="F22" i="81"/>
  <c r="F11" i="81"/>
  <c r="F38" i="81"/>
  <c r="F31" i="81"/>
  <c r="F6" i="81"/>
  <c r="G37" i="81"/>
  <c r="F32" i="81"/>
  <c r="F5" i="81"/>
  <c r="F35" i="81"/>
  <c r="F12" i="81"/>
  <c r="F7" i="81"/>
  <c r="F30"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N6" i="81"/>
  <c r="N9" i="81"/>
  <c r="N40" i="81"/>
  <c r="F36" i="81"/>
  <c r="F10" i="81"/>
  <c r="G40" i="81"/>
  <c r="F17" i="81"/>
  <c r="G19" i="81"/>
  <c r="G5" i="81"/>
  <c r="G21" i="81"/>
  <c r="G39" i="81"/>
  <c r="F33" i="81"/>
  <c r="G29" i="81"/>
  <c r="G30" i="81"/>
  <c r="G22" i="81"/>
  <c r="G6" i="81"/>
  <c r="F9" i="81"/>
  <c r="G12" i="81"/>
  <c r="F20" i="81"/>
  <c r="G15" i="81"/>
  <c r="G11" i="81"/>
  <c r="F24" i="81"/>
  <c r="G35" i="81"/>
  <c r="F41" i="81"/>
  <c r="G28" i="81"/>
  <c r="F26" i="81"/>
  <c r="G38" i="81"/>
  <c r="G27" i="81"/>
  <c r="G32" i="81"/>
  <c r="G13" i="81"/>
  <c r="F18" i="81"/>
  <c r="G8" i="81"/>
  <c r="F34" i="81"/>
  <c r="F14" i="81"/>
  <c r="F25" i="81"/>
  <c r="G7" i="81"/>
  <c r="G23" i="81"/>
  <c r="G16" i="81"/>
  <c r="G31" i="81"/>
  <c r="X7" i="81"/>
  <c r="X21" i="81"/>
  <c r="X13" i="81"/>
  <c r="X10" i="81"/>
  <c r="X37" i="81"/>
  <c r="X5" i="81"/>
  <c r="X8" i="81"/>
  <c r="X14" i="81"/>
  <c r="X15" i="81"/>
  <c r="X39" i="81"/>
  <c r="X25" i="81"/>
  <c r="X19" i="81"/>
  <c r="X9" i="81"/>
  <c r="X11" i="81"/>
  <c r="X24" i="81"/>
  <c r="X12" i="81"/>
  <c r="X34" i="81"/>
  <c r="X23" i="81"/>
  <c r="X6" i="81"/>
  <c r="X35" i="81"/>
  <c r="X27" i="81"/>
  <c r="X31" i="81"/>
  <c r="X17" i="81"/>
  <c r="X26" i="81"/>
  <c r="X22" i="81"/>
  <c r="X30" i="81"/>
  <c r="X36" i="81"/>
  <c r="X33" i="81"/>
  <c r="X18" i="81"/>
  <c r="X29" i="81"/>
  <c r="X38" i="81"/>
  <c r="X16" i="81"/>
  <c r="X32" i="81"/>
  <c r="X20" i="81"/>
  <c r="X28" i="81"/>
  <c r="X40" i="81"/>
  <c r="X41" i="81"/>
  <c r="P9" i="79" l="1"/>
  <c r="P8" i="79"/>
  <c r="P7" i="79"/>
  <c r="P6" i="79"/>
  <c r="P5" i="79"/>
  <c r="G14" i="81"/>
  <c r="G41" i="81"/>
  <c r="G9" i="81"/>
  <c r="G20" i="81"/>
  <c r="G26" i="81"/>
  <c r="G8" i="79"/>
  <c r="G18" i="81"/>
  <c r="G6" i="79"/>
  <c r="G24" i="81"/>
  <c r="G17" i="81"/>
  <c r="G7" i="79"/>
  <c r="G10" i="81"/>
  <c r="G5" i="79"/>
  <c r="G36" i="81"/>
  <c r="G25" i="81"/>
  <c r="G9" i="79"/>
  <c r="G34" i="81"/>
  <c r="G33" i="81"/>
  <c r="Q5" i="79" l="1" a="1"/>
  <c r="Q9" i="79" s="1"/>
  <c r="AA6" i="79"/>
  <c r="Q5" i="79" l="1"/>
  <c r="Q8" i="79"/>
  <c r="Q7" i="79"/>
  <c r="Q6" i="79"/>
  <c r="R5" i="22"/>
  <c r="AA9" i="79"/>
  <c r="AA8" i="79"/>
  <c r="AA5" i="79"/>
  <c r="AA7"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G38" i="77" l="1"/>
  <c r="S40" i="76"/>
  <c r="R25" i="76"/>
  <c r="R9" i="76"/>
  <c r="R38" i="76"/>
  <c r="R7" i="76"/>
  <c r="R26" i="76"/>
  <c r="R19" i="76"/>
  <c r="R23" i="76"/>
  <c r="R27" i="76"/>
  <c r="R39" i="76"/>
  <c r="R17" i="76"/>
  <c r="R36" i="76"/>
  <c r="R22" i="76"/>
  <c r="R13" i="76"/>
  <c r="R14" i="76"/>
  <c r="R41" i="76"/>
  <c r="R32" i="76"/>
  <c r="R11" i="76"/>
  <c r="R31" i="76"/>
  <c r="R10" i="76"/>
  <c r="R6" i="76"/>
  <c r="R8" i="76"/>
  <c r="R34" i="76"/>
  <c r="R37" i="76"/>
  <c r="R16" i="76"/>
  <c r="R21" i="76"/>
  <c r="R5" i="76"/>
  <c r="R35" i="76"/>
  <c r="R12" i="76"/>
  <c r="R28" i="76"/>
  <c r="R24" i="76"/>
  <c r="R29" i="76"/>
  <c r="R15" i="76"/>
  <c r="R20" i="76"/>
  <c r="R18" i="76"/>
  <c r="R33" i="76"/>
  <c r="R30" i="76"/>
  <c r="G40" i="76"/>
  <c r="X35" i="22"/>
  <c r="X46" i="22"/>
  <c r="X37" i="22"/>
  <c r="X26" i="22"/>
  <c r="X36" i="22"/>
  <c r="X49" i="22"/>
  <c r="X45" i="22"/>
  <c r="X50" i="22"/>
  <c r="X14" i="22"/>
  <c r="X24" i="22"/>
  <c r="X12" i="22"/>
  <c r="X53" i="22"/>
  <c r="X43" i="22"/>
  <c r="X20" i="22"/>
  <c r="X25" i="22"/>
  <c r="X31" i="22"/>
  <c r="X38" i="22"/>
  <c r="X33" i="22"/>
  <c r="X23" i="22"/>
  <c r="X57" i="22"/>
  <c r="X28" i="22"/>
  <c r="X13" i="22"/>
  <c r="X29" i="22"/>
  <c r="X47" i="22"/>
  <c r="X52" i="22"/>
  <c r="X16" i="22"/>
  <c r="X15" i="22"/>
  <c r="X56" i="22"/>
  <c r="X48" i="22"/>
  <c r="X55" i="22"/>
  <c r="X54" i="22"/>
  <c r="X27" i="22"/>
  <c r="X21" i="22"/>
  <c r="X41" i="22"/>
  <c r="X40" i="22"/>
  <c r="X44" i="22"/>
  <c r="X51" i="22"/>
  <c r="X40" i="76"/>
  <c r="X39" i="22"/>
  <c r="X11" i="22"/>
  <c r="X18" i="22"/>
  <c r="X19" i="22"/>
  <c r="X32" i="22"/>
  <c r="X34" i="22"/>
  <c r="X42" i="22"/>
  <c r="X17" i="22"/>
  <c r="X58" i="22"/>
  <c r="X22" i="22"/>
  <c r="X30" i="22"/>
  <c r="S6" i="76" l="1"/>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F7" i="76"/>
  <c r="F6" i="76"/>
  <c r="G5" i="76"/>
  <c r="X6" i="76"/>
  <c r="X7" i="76"/>
  <c r="G5" i="77" l="1"/>
  <c r="G4" i="77"/>
  <c r="E8" i="76"/>
  <c r="F8" i="76"/>
  <c r="G7" i="76"/>
  <c r="G6" i="76"/>
  <c r="X8" i="76"/>
  <c r="G6" i="77" l="1"/>
  <c r="E9" i="76"/>
  <c r="G8" i="76"/>
  <c r="F9" i="76"/>
  <c r="X9" i="76"/>
  <c r="G7" i="77" l="1"/>
  <c r="E10" i="76"/>
  <c r="F10" i="76"/>
  <c r="G9" i="76"/>
  <c r="X10" i="76"/>
  <c r="G8" i="77" l="1"/>
  <c r="E11" i="76"/>
  <c r="G10" i="76"/>
  <c r="F11" i="76"/>
  <c r="X11" i="76"/>
  <c r="G9" i="77" l="1"/>
  <c r="E12" i="76"/>
  <c r="F12" i="76"/>
  <c r="G11" i="76"/>
  <c r="X12" i="76"/>
  <c r="G10" i="77" l="1"/>
  <c r="E13" i="76"/>
  <c r="G12" i="76"/>
  <c r="F13" i="76"/>
  <c r="X13" i="76"/>
  <c r="G11" i="77" l="1"/>
  <c r="E14" i="76"/>
  <c r="G13" i="76"/>
  <c r="F14" i="76"/>
  <c r="X14" i="76"/>
  <c r="G12" i="77" l="1"/>
  <c r="E15" i="76"/>
  <c r="G14" i="76"/>
  <c r="F15" i="76"/>
  <c r="X15" i="76"/>
  <c r="G13" i="77" l="1"/>
  <c r="E16" i="76"/>
  <c r="F16" i="76"/>
  <c r="G15" i="76"/>
  <c r="X16" i="76"/>
  <c r="G14" i="77" l="1"/>
  <c r="E17" i="76"/>
  <c r="G16" i="76"/>
  <c r="F17" i="76"/>
  <c r="X17" i="76"/>
  <c r="G15" i="77" l="1"/>
  <c r="E18" i="76"/>
  <c r="G17" i="76"/>
  <c r="F18" i="76"/>
  <c r="X18" i="76"/>
  <c r="G16" i="77" l="1"/>
  <c r="E19" i="76"/>
  <c r="G18" i="76"/>
  <c r="F19" i="76"/>
  <c r="X19" i="76"/>
  <c r="G17" i="77" l="1"/>
  <c r="E20" i="76"/>
  <c r="G19" i="76"/>
  <c r="F20" i="76"/>
  <c r="X20" i="76"/>
  <c r="G18" i="77" l="1"/>
  <c r="E21" i="76"/>
  <c r="G20" i="76"/>
  <c r="F21" i="76"/>
  <c r="X21" i="76"/>
  <c r="G19" i="77" l="1"/>
  <c r="E22" i="76"/>
  <c r="G21" i="76"/>
  <c r="F22" i="76"/>
  <c r="X22" i="76"/>
  <c r="G20" i="77" l="1"/>
  <c r="E23" i="76"/>
  <c r="G22" i="76"/>
  <c r="F23" i="76"/>
  <c r="X23" i="76"/>
  <c r="G21" i="77" l="1"/>
  <c r="E24" i="76"/>
  <c r="G23" i="76"/>
  <c r="F24" i="76"/>
  <c r="X24" i="76"/>
  <c r="G22" i="77" l="1"/>
  <c r="E25" i="76"/>
  <c r="G24" i="76"/>
  <c r="F25" i="76"/>
  <c r="X25" i="76"/>
  <c r="G23" i="77" l="1"/>
  <c r="E26" i="76"/>
  <c r="F26" i="76"/>
  <c r="G25" i="76"/>
  <c r="X26" i="76"/>
  <c r="G24" i="77" l="1"/>
  <c r="E27" i="76"/>
  <c r="G26" i="76"/>
  <c r="F27" i="76"/>
  <c r="X27" i="76"/>
  <c r="G25" i="77" l="1"/>
  <c r="E28" i="76"/>
  <c r="G27" i="76"/>
  <c r="F28" i="76"/>
  <c r="X28" i="76"/>
  <c r="G26" i="77" l="1"/>
  <c r="E29" i="76"/>
  <c r="F29" i="76"/>
  <c r="G28" i="76"/>
  <c r="X29" i="76"/>
  <c r="G27" i="77" l="1"/>
  <c r="E30" i="76"/>
  <c r="F30" i="76"/>
  <c r="G29" i="76"/>
  <c r="X30" i="76"/>
  <c r="G28" i="77" l="1"/>
  <c r="E31" i="76"/>
  <c r="F31" i="76"/>
  <c r="G30" i="76"/>
  <c r="X31" i="76"/>
  <c r="G29" i="77" l="1"/>
  <c r="E32" i="76"/>
  <c r="G31" i="76"/>
  <c r="F32" i="76"/>
  <c r="X32" i="76"/>
  <c r="G30" i="77" l="1"/>
  <c r="E33" i="76"/>
  <c r="F33" i="76"/>
  <c r="G32" i="76"/>
  <c r="X33" i="76"/>
  <c r="G31" i="77" l="1"/>
  <c r="E34" i="76"/>
  <c r="F34" i="76"/>
  <c r="G33" i="76"/>
  <c r="X34" i="76"/>
  <c r="G32" i="77" l="1"/>
  <c r="E35" i="76"/>
  <c r="G34" i="76"/>
  <c r="F35" i="76"/>
  <c r="X35" i="76"/>
  <c r="G33" i="77" l="1"/>
  <c r="E36" i="76"/>
  <c r="G35" i="76"/>
  <c r="F36" i="76"/>
  <c r="X36" i="76"/>
  <c r="G34" i="77" l="1"/>
  <c r="E37" i="76"/>
  <c r="G36" i="76"/>
  <c r="F37" i="76"/>
  <c r="X37" i="76"/>
  <c r="G35" i="77" l="1"/>
  <c r="E38" i="76"/>
  <c r="G37" i="76"/>
  <c r="F38" i="76"/>
  <c r="G38" i="76"/>
  <c r="X38" i="76"/>
  <c r="G36" i="77" l="1"/>
  <c r="E39" i="76"/>
  <c r="F39" i="76"/>
  <c r="X39" i="76"/>
  <c r="G37" i="77" l="1"/>
  <c r="E41" i="76"/>
  <c r="G39" i="76"/>
  <c r="F41" i="76"/>
  <c r="X41" i="76"/>
  <c r="G39" i="77" l="1"/>
  <c r="F4" i="75"/>
  <c r="F5" i="75"/>
  <c r="F6" i="75"/>
  <c r="F7" i="75"/>
  <c r="F8" i="75"/>
  <c r="F9" i="75"/>
  <c r="F10" i="75"/>
  <c r="F11" i="75"/>
  <c r="F12" i="75"/>
  <c r="F13" i="75"/>
  <c r="F14" i="75"/>
  <c r="F15" i="75"/>
  <c r="F16" i="75"/>
  <c r="F3" i="75"/>
  <c r="F156" i="74"/>
  <c r="F179" i="74"/>
  <c r="F169" i="74"/>
  <c r="F19" i="74"/>
  <c r="F66" i="74"/>
  <c r="F192" i="74"/>
  <c r="F148" i="74"/>
  <c r="F171" i="74"/>
  <c r="F154" i="74"/>
  <c r="F224" i="74"/>
  <c r="F160" i="74"/>
  <c r="F214" i="74"/>
  <c r="F20" i="74"/>
  <c r="F52" i="74"/>
  <c r="F75" i="74"/>
  <c r="F253" i="74"/>
  <c r="F78" i="74"/>
  <c r="F104" i="74"/>
  <c r="F38" i="74"/>
  <c r="F191" i="74"/>
  <c r="F27" i="74"/>
  <c r="F118" i="74"/>
  <c r="F45" i="74"/>
  <c r="F254" i="74"/>
  <c r="F157" i="74"/>
  <c r="F42" i="74"/>
  <c r="F111" i="74"/>
  <c r="F88" i="74"/>
  <c r="F97" i="74"/>
  <c r="F226" i="74"/>
  <c r="F189" i="74"/>
  <c r="F164" i="74"/>
  <c r="F95" i="74"/>
  <c r="F92" i="74"/>
  <c r="F46" i="74"/>
  <c r="F32" i="74"/>
  <c r="F77" i="74"/>
  <c r="F256" i="74"/>
  <c r="F34" i="74"/>
  <c r="F41" i="74"/>
  <c r="F212" i="74"/>
  <c r="F159" i="74"/>
  <c r="F207" i="74"/>
  <c r="F8" i="74"/>
  <c r="F43" i="74"/>
  <c r="F48" i="74"/>
  <c r="F251" i="74"/>
  <c r="F240" i="74"/>
  <c r="F208" i="74"/>
  <c r="F14" i="74"/>
  <c r="F257" i="74"/>
  <c r="F177" i="74"/>
  <c r="F142" i="74"/>
  <c r="F145" i="74"/>
  <c r="F248" i="74"/>
  <c r="F138" i="74"/>
  <c r="F238" i="74"/>
  <c r="F149" i="74"/>
  <c r="F55" i="74"/>
  <c r="F17" i="74"/>
  <c r="F193" i="74"/>
  <c r="F153" i="74"/>
  <c r="F63" i="74"/>
  <c r="F200" i="74"/>
  <c r="F93" i="74"/>
  <c r="F209" i="74"/>
  <c r="F255" i="74"/>
  <c r="F65" i="74"/>
  <c r="F228" i="74"/>
  <c r="F186" i="74"/>
  <c r="F235" i="74"/>
  <c r="F7" i="74"/>
  <c r="F236" i="74"/>
  <c r="F198" i="74"/>
  <c r="F13" i="74"/>
  <c r="F102" i="74"/>
  <c r="F61" i="74"/>
  <c r="F67" i="74"/>
  <c r="F130" i="74"/>
  <c r="F210" i="74"/>
  <c r="F182" i="74"/>
  <c r="F167" i="74"/>
  <c r="F213" i="74"/>
  <c r="F165" i="74"/>
  <c r="F53" i="74"/>
  <c r="F133" i="74"/>
  <c r="F234" i="74"/>
  <c r="F183" i="74"/>
  <c r="F211" i="74"/>
  <c r="F140" i="74"/>
  <c r="F39" i="74"/>
  <c r="F181" i="74"/>
  <c r="F84" i="74"/>
  <c r="F258" i="74"/>
  <c r="F72" i="74"/>
  <c r="F178" i="74"/>
  <c r="F242" i="74"/>
  <c r="F106" i="74"/>
  <c r="F28" i="74"/>
  <c r="F126" i="74"/>
  <c r="F250" i="74"/>
  <c r="F172" i="74"/>
  <c r="F70" i="74"/>
  <c r="F12" i="74"/>
  <c r="F129" i="74"/>
  <c r="F51" i="74"/>
  <c r="F190" i="74"/>
  <c r="F25" i="74"/>
  <c r="F114" i="74"/>
  <c r="F139" i="74"/>
  <c r="F219" i="74"/>
  <c r="F168" i="74"/>
  <c r="F15" i="74"/>
  <c r="F50" i="74"/>
  <c r="F152" i="74"/>
  <c r="F127" i="74"/>
  <c r="F107" i="74"/>
  <c r="F100" i="74"/>
  <c r="F170" i="74"/>
  <c r="F33" i="74"/>
  <c r="F143" i="74"/>
  <c r="F244" i="74"/>
  <c r="F110" i="74"/>
  <c r="F60" i="74"/>
  <c r="F49" i="74"/>
  <c r="F141" i="74"/>
  <c r="F249" i="74"/>
  <c r="F68" i="74"/>
  <c r="F62" i="74"/>
  <c r="F98" i="74"/>
  <c r="F109" i="74"/>
  <c r="F221" i="74"/>
  <c r="F122" i="74"/>
  <c r="F204" i="74"/>
  <c r="F76" i="74"/>
  <c r="F243" i="74"/>
  <c r="F22" i="74"/>
  <c r="F158" i="74"/>
  <c r="F132" i="74"/>
  <c r="F101" i="74"/>
  <c r="F246" i="74"/>
  <c r="F105" i="74"/>
  <c r="F206" i="74"/>
  <c r="F194" i="74"/>
  <c r="F128" i="74"/>
  <c r="F195" i="74"/>
  <c r="F247" i="74"/>
  <c r="F23" i="74"/>
  <c r="F85" i="74"/>
  <c r="F64" i="74"/>
  <c r="F155" i="74"/>
  <c r="F252" i="74"/>
  <c r="F203" i="74"/>
  <c r="F37" i="74"/>
  <c r="F176" i="74"/>
  <c r="F99" i="74"/>
  <c r="F94" i="74"/>
  <c r="F151" i="74"/>
  <c r="F120" i="74"/>
  <c r="F9" i="74"/>
  <c r="F116" i="74"/>
  <c r="F197" i="74"/>
  <c r="F10" i="74"/>
  <c r="F229" i="74"/>
  <c r="F59" i="74"/>
  <c r="F86" i="74"/>
  <c r="F241" i="74"/>
  <c r="F35" i="74"/>
  <c r="F112" i="74"/>
  <c r="F163" i="74"/>
  <c r="F205" i="74"/>
  <c r="F188" i="74"/>
  <c r="F113" i="74"/>
  <c r="F6" i="74"/>
  <c r="F115" i="74"/>
  <c r="F79" i="74"/>
  <c r="F54" i="74"/>
  <c r="F220" i="74"/>
  <c r="F89" i="74"/>
  <c r="F82" i="74"/>
  <c r="F245" i="74"/>
  <c r="F18" i="74"/>
  <c r="F36" i="74"/>
  <c r="F40" i="74"/>
  <c r="F144" i="74"/>
  <c r="F74" i="74"/>
  <c r="F185" i="74"/>
  <c r="F117" i="74"/>
  <c r="F225" i="74"/>
  <c r="F215" i="74"/>
  <c r="F119" i="74"/>
  <c r="F230" i="74"/>
  <c r="F96" i="74"/>
  <c r="F83" i="74"/>
  <c r="F239" i="74"/>
  <c r="F161" i="74"/>
  <c r="F227" i="74"/>
  <c r="F91" i="74"/>
  <c r="F136" i="74"/>
  <c r="F166" i="74"/>
  <c r="F123" i="74"/>
  <c r="F162" i="74"/>
  <c r="F180" i="74"/>
  <c r="F108" i="74"/>
  <c r="F187" i="74"/>
  <c r="F202" i="74"/>
  <c r="F71" i="74"/>
  <c r="F87" i="74"/>
  <c r="F69" i="74"/>
  <c r="F233" i="74"/>
  <c r="F184" i="74"/>
  <c r="F147" i="74"/>
  <c r="F175" i="74"/>
  <c r="F57" i="74"/>
  <c r="F134" i="74"/>
  <c r="F146" i="74"/>
  <c r="F137" i="74"/>
  <c r="F121" i="74"/>
  <c r="F80" i="74"/>
  <c r="F135" i="74"/>
  <c r="F201" i="74"/>
  <c r="F81" i="74"/>
  <c r="F216" i="74"/>
  <c r="F218" i="74"/>
  <c r="F26" i="74"/>
  <c r="F21" i="74"/>
  <c r="F199" i="74"/>
  <c r="F29" i="74"/>
  <c r="F47" i="74"/>
  <c r="F131" i="74"/>
  <c r="F31" i="74"/>
  <c r="F173" i="74"/>
  <c r="F124" i="74"/>
  <c r="F24" i="74"/>
  <c r="F223" i="74"/>
  <c r="F58" i="74"/>
  <c r="F11" i="74"/>
  <c r="F30" i="74"/>
  <c r="F217" i="74"/>
  <c r="F174" i="74"/>
  <c r="F125" i="74"/>
  <c r="F44" i="74"/>
  <c r="F90" i="74"/>
  <c r="F196" i="74"/>
  <c r="F237" i="74"/>
  <c r="F232" i="74"/>
  <c r="F222" i="74"/>
  <c r="F150" i="74"/>
  <c r="F16" i="74"/>
  <c r="F231" i="74"/>
  <c r="F73" i="74"/>
  <c r="F103" i="74"/>
  <c r="F56"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93" i="71"/>
  <c r="F183" i="71"/>
  <c r="F189" i="71"/>
  <c r="F176" i="71"/>
  <c r="F217" i="71"/>
  <c r="F238" i="71"/>
  <c r="F212" i="71"/>
  <c r="F234" i="71"/>
  <c r="F179" i="71"/>
  <c r="F241" i="71"/>
  <c r="F167" i="71"/>
  <c r="F173" i="71"/>
  <c r="F224" i="71"/>
  <c r="F237" i="71"/>
  <c r="F247" i="71"/>
  <c r="F253" i="71"/>
  <c r="F210" i="71"/>
  <c r="F166" i="71"/>
  <c r="F211" i="71"/>
  <c r="F187" i="71"/>
  <c r="F195" i="71"/>
  <c r="F200" i="71"/>
  <c r="F190" i="71"/>
  <c r="F164" i="71"/>
  <c r="F231" i="71"/>
  <c r="F168" i="71"/>
  <c r="F157"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110" i="71"/>
  <c r="F44" i="70"/>
  <c r="F23" i="71"/>
  <c r="F90" i="71"/>
  <c r="F96" i="71"/>
  <c r="F12" i="71"/>
  <c r="F59" i="70"/>
  <c r="F108" i="71"/>
  <c r="F42" i="71"/>
  <c r="F133" i="71"/>
  <c r="F73" i="70"/>
  <c r="F112" i="71"/>
  <c r="F43" i="71"/>
  <c r="F71" i="71"/>
  <c r="F46" i="70"/>
  <c r="F20" i="70"/>
  <c r="F120" i="71"/>
  <c r="F47" i="70"/>
  <c r="F76" i="71"/>
  <c r="F124" i="71"/>
  <c r="F16" i="70"/>
  <c r="F83" i="71"/>
  <c r="F12" i="70"/>
  <c r="F43" i="70"/>
  <c r="F77" i="70"/>
  <c r="F119" i="71"/>
  <c r="F37" i="71"/>
  <c r="F5" i="71"/>
  <c r="F15" i="71"/>
  <c r="F40" i="71"/>
  <c r="F6" i="71"/>
  <c r="F21" i="71"/>
  <c r="F99" i="71"/>
  <c r="F23" i="70"/>
  <c r="F38" i="70"/>
  <c r="F92" i="71"/>
  <c r="F94" i="71"/>
  <c r="F9" i="71"/>
  <c r="F106" i="71"/>
  <c r="F45" i="70"/>
  <c r="F18" i="71"/>
  <c r="F11" i="71"/>
  <c r="F61" i="70"/>
  <c r="F153" i="71"/>
  <c r="F100" i="71"/>
  <c r="F33" i="70"/>
  <c r="F128" i="71"/>
  <c r="F62" i="71"/>
  <c r="F47" i="71"/>
  <c r="F6" i="70"/>
  <c r="F156" i="71"/>
  <c r="F69" i="71"/>
  <c r="F115" i="71"/>
  <c r="F50" i="70"/>
  <c r="F16" i="71"/>
  <c r="F52" i="70"/>
  <c r="F58" i="70"/>
  <c r="F84" i="71"/>
  <c r="F48" i="71"/>
  <c r="F22" i="71"/>
  <c r="F138" i="71"/>
  <c r="F72" i="71"/>
  <c r="F54" i="71"/>
  <c r="F66" i="70"/>
  <c r="F60" i="70"/>
  <c r="F67" i="71"/>
  <c r="F57" i="70"/>
  <c r="F126" i="71"/>
  <c r="F65" i="71"/>
  <c r="F27" i="70"/>
  <c r="F132" i="71"/>
  <c r="F142" i="71"/>
  <c r="F71" i="70"/>
  <c r="F135" i="71"/>
  <c r="F76" i="70"/>
  <c r="F75" i="71"/>
  <c r="F105" i="71"/>
  <c r="F118" i="71"/>
  <c r="F143" i="71"/>
  <c r="F91" i="71"/>
  <c r="F62" i="70"/>
  <c r="F97" i="71"/>
  <c r="F80" i="70"/>
  <c r="F73" i="71"/>
  <c r="F89" i="70"/>
  <c r="F10" i="70"/>
  <c r="F19" i="71"/>
  <c r="F152" i="71"/>
  <c r="F11" i="70"/>
  <c r="F48" i="70"/>
  <c r="F36" i="71"/>
  <c r="F18" i="70"/>
  <c r="F10" i="71"/>
  <c r="F51" i="71"/>
  <c r="F111" i="71"/>
  <c r="F102" i="71"/>
  <c r="F41" i="70"/>
  <c r="F85" i="71"/>
  <c r="F79" i="70"/>
  <c r="F27" i="71"/>
  <c r="F123" i="71"/>
  <c r="F7" i="70"/>
  <c r="F93" i="70"/>
  <c r="F25" i="71"/>
  <c r="F54" i="70"/>
  <c r="F35" i="71"/>
  <c r="F66" i="71"/>
  <c r="F145" i="71"/>
  <c r="F34" i="70"/>
  <c r="F56" i="70"/>
  <c r="F80" i="71"/>
  <c r="F32" i="71"/>
  <c r="F122" i="71"/>
  <c r="F29" i="70"/>
  <c r="F98" i="71"/>
  <c r="F75" i="70"/>
  <c r="F32" i="70"/>
  <c r="F125" i="71"/>
  <c r="F46" i="71"/>
  <c r="F38" i="71"/>
  <c r="F83" i="70"/>
  <c r="F131" i="71"/>
  <c r="F49" i="71"/>
  <c r="F13" i="70"/>
  <c r="F129" i="71"/>
  <c r="F55" i="71"/>
  <c r="F33" i="71"/>
  <c r="F44" i="71"/>
  <c r="F70" i="70"/>
  <c r="F15" i="70"/>
  <c r="F5" i="70"/>
  <c r="F40" i="70"/>
  <c r="F72" i="70"/>
  <c r="F34" i="71"/>
  <c r="F29" i="71"/>
  <c r="F103" i="71"/>
  <c r="F141" i="71"/>
  <c r="F81" i="70"/>
  <c r="F28" i="71"/>
  <c r="F85" i="70"/>
  <c r="F41" i="71"/>
  <c r="F74" i="70"/>
  <c r="F134" i="71"/>
  <c r="F30" i="71"/>
  <c r="F64" i="71"/>
  <c r="F59" i="71"/>
  <c r="F14" i="71"/>
  <c r="F139" i="71"/>
  <c r="F107" i="71"/>
  <c r="F57" i="71"/>
  <c r="F74" i="71"/>
  <c r="F137" i="71"/>
  <c r="F84" i="70"/>
  <c r="F7" i="71"/>
  <c r="F130" i="71"/>
  <c r="F14" i="70"/>
  <c r="F150" i="71"/>
  <c r="F147" i="71"/>
  <c r="F64" i="70"/>
  <c r="F82" i="71"/>
  <c r="F87" i="70"/>
  <c r="F8" i="71"/>
  <c r="F155" i="71"/>
  <c r="F13" i="71"/>
  <c r="F86" i="71"/>
  <c r="F77" i="71"/>
  <c r="F28" i="70"/>
  <c r="F19" i="70"/>
  <c r="F35" i="70"/>
  <c r="F127" i="71"/>
  <c r="F30" i="70"/>
  <c r="F67" i="70"/>
  <c r="F31" i="70"/>
  <c r="F36" i="70"/>
  <c r="F52" i="71"/>
  <c r="F146" i="71"/>
  <c r="F88" i="71"/>
  <c r="F50" i="71"/>
  <c r="F69" i="70"/>
  <c r="F104" i="71"/>
  <c r="F87" i="71"/>
  <c r="F86" i="70"/>
  <c r="F92" i="70"/>
  <c r="F55" i="70"/>
  <c r="F25" i="70"/>
  <c r="F140" i="71"/>
  <c r="F68" i="71"/>
  <c r="F91" i="70"/>
  <c r="F51" i="70"/>
  <c r="F63" i="70"/>
  <c r="F78" i="70"/>
  <c r="F8" i="70"/>
  <c r="F31" i="71"/>
  <c r="F42" i="70"/>
  <c r="F45" i="71"/>
  <c r="F81" i="71"/>
  <c r="F109" i="71"/>
  <c r="F154" i="71"/>
  <c r="F24" i="71"/>
  <c r="F136" i="71"/>
  <c r="F113" i="71"/>
  <c r="F101" i="71"/>
  <c r="F95" i="71"/>
  <c r="F56" i="71"/>
  <c r="F90" i="70"/>
  <c r="F89" i="71"/>
  <c r="F39" i="71"/>
  <c r="F148" i="71"/>
  <c r="F65" i="70"/>
  <c r="F39" i="70"/>
  <c r="F114" i="71"/>
  <c r="F49" i="70"/>
  <c r="F63" i="71"/>
  <c r="F26" i="70"/>
  <c r="F68" i="70"/>
  <c r="F53" i="70"/>
  <c r="F116" i="71"/>
  <c r="F26" i="71"/>
  <c r="F20" i="71"/>
  <c r="F121" i="71"/>
  <c r="F17" i="71"/>
  <c r="F88" i="70"/>
  <c r="F61" i="71"/>
  <c r="F151" i="71"/>
  <c r="F82" i="70"/>
  <c r="F149" i="71"/>
  <c r="F79" i="71"/>
  <c r="F22" i="70"/>
  <c r="F37" i="70"/>
  <c r="F93" i="71"/>
  <c r="F9" i="70"/>
  <c r="F144" i="71"/>
  <c r="F17" i="70"/>
  <c r="F117" i="71"/>
  <c r="F24" i="70"/>
  <c r="F70" i="71"/>
  <c r="F60" i="71"/>
  <c r="F21" i="70"/>
  <c r="F53" i="71"/>
  <c r="F78" i="71"/>
  <c r="F58" i="71"/>
  <c r="B3" i="71"/>
  <c r="B3" i="70"/>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E82" i="69"/>
  <c r="E214" i="69"/>
  <c r="E159" i="69"/>
  <c r="E103" i="69"/>
  <c r="E42" i="69"/>
  <c r="E5" i="69"/>
  <c r="E155" i="69"/>
  <c r="E250" i="69"/>
  <c r="E88" i="69"/>
  <c r="E232" i="69"/>
  <c r="E104" i="69"/>
  <c r="E225" i="69"/>
  <c r="E310" i="69"/>
  <c r="E11" i="69"/>
  <c r="E94" i="69"/>
  <c r="E217" i="69"/>
  <c r="E91" i="69"/>
  <c r="E294" i="69"/>
  <c r="E199" i="69"/>
  <c r="E296" i="69"/>
  <c r="E172" i="69"/>
  <c r="E289" i="69"/>
  <c r="E13" i="69"/>
  <c r="E282" i="69"/>
  <c r="E243" i="69"/>
  <c r="E15" i="69"/>
  <c r="E317" i="69"/>
  <c r="E297" i="69"/>
  <c r="E285" i="69"/>
  <c r="E268" i="69"/>
  <c r="E169" i="69"/>
  <c r="E113" i="69"/>
  <c r="E205" i="69"/>
  <c r="E60" i="69"/>
  <c r="E311" i="69"/>
  <c r="E63" i="69"/>
  <c r="E52" i="69"/>
  <c r="E8" i="69"/>
  <c r="E256" i="69"/>
  <c r="E165" i="69"/>
  <c r="E134" i="69"/>
  <c r="E293" i="69"/>
  <c r="E96" i="69"/>
  <c r="E315" i="69"/>
  <c r="E118" i="69"/>
  <c r="E251" i="69"/>
  <c r="E23" i="69"/>
  <c r="E32" i="69"/>
  <c r="E271" i="69"/>
  <c r="E121" i="69"/>
  <c r="E284" i="69"/>
  <c r="E160" i="69"/>
  <c r="E93" i="69"/>
  <c r="E106" i="69"/>
  <c r="E281" i="69"/>
  <c r="E203" i="69"/>
  <c r="E201" i="69"/>
  <c r="E288" i="69"/>
  <c r="E189" i="69"/>
  <c r="E102" i="69"/>
  <c r="E61" i="69"/>
  <c r="E264" i="69"/>
  <c r="E101" i="69"/>
  <c r="E100" i="69"/>
  <c r="E141" i="69"/>
  <c r="E254" i="69"/>
  <c r="E276" i="69"/>
  <c r="E86" i="69"/>
  <c r="E286" i="69"/>
  <c r="E223" i="69"/>
  <c r="E197" i="69"/>
  <c r="E59" i="69"/>
  <c r="E66" i="69"/>
  <c r="E145" i="69"/>
  <c r="E245" i="69"/>
  <c r="E290" i="69"/>
  <c r="E204" i="69"/>
  <c r="E56" i="69"/>
  <c r="E147" i="69"/>
  <c r="E320" i="69"/>
  <c r="E328" i="69"/>
  <c r="E257" i="69"/>
  <c r="E152" i="69"/>
  <c r="E9" i="69"/>
  <c r="E221" i="69"/>
  <c r="E237" i="69"/>
  <c r="E139" i="69"/>
  <c r="E305" i="69"/>
  <c r="E238" i="69"/>
  <c r="E168" i="69"/>
  <c r="E108" i="69"/>
  <c r="E236" i="69"/>
  <c r="E44" i="69"/>
  <c r="E95" i="69"/>
  <c r="E126" i="69"/>
  <c r="E149" i="69"/>
  <c r="E48" i="69"/>
  <c r="E133" i="69"/>
  <c r="E18" i="69"/>
  <c r="E119" i="69"/>
  <c r="E19" i="69"/>
  <c r="E99" i="69"/>
  <c r="B2" i="70"/>
  <c r="E51" i="69"/>
  <c r="E309" i="69"/>
  <c r="E307" i="69"/>
  <c r="E45" i="69"/>
  <c r="E33" i="69"/>
  <c r="E316" i="69"/>
  <c r="E125" i="69"/>
  <c r="E62" i="69"/>
  <c r="E287" i="69"/>
  <c r="E240" i="69"/>
  <c r="E174" i="69"/>
  <c r="E65" i="69"/>
  <c r="E262" i="69"/>
  <c r="E323" i="69"/>
  <c r="E85" i="69"/>
  <c r="E314" i="69"/>
  <c r="E303" i="69"/>
  <c r="E187" i="69"/>
  <c r="E111" i="69"/>
  <c r="E248" i="69"/>
  <c r="E273" i="69"/>
  <c r="E41" i="69"/>
  <c r="E184" i="69"/>
  <c r="E135" i="69"/>
  <c r="E150" i="69"/>
  <c r="E321" i="69"/>
  <c r="E266" i="69"/>
  <c r="E12" i="69"/>
  <c r="E92" i="69"/>
  <c r="E40" i="69"/>
  <c r="E171" i="69"/>
  <c r="E69" i="69"/>
  <c r="E259" i="69"/>
  <c r="E105" i="69"/>
  <c r="E258" i="69"/>
  <c r="E295" i="69"/>
  <c r="E131" i="69"/>
  <c r="E213" i="69"/>
  <c r="E137" i="69"/>
  <c r="E263" i="69"/>
  <c r="E112" i="69"/>
  <c r="E277" i="69"/>
  <c r="E57" i="69"/>
  <c r="E162" i="69"/>
  <c r="E39" i="69"/>
  <c r="E275" i="69"/>
  <c r="E37" i="69"/>
  <c r="E241" i="69"/>
  <c r="E269" i="69"/>
  <c r="E27" i="69"/>
  <c r="E319" i="69"/>
  <c r="E36" i="69"/>
  <c r="E122" i="69"/>
  <c r="E29" i="69"/>
  <c r="E75" i="69"/>
  <c r="E43" i="69"/>
  <c r="E153" i="69"/>
  <c r="E279" i="69"/>
  <c r="E215" i="69"/>
  <c r="E120" i="69"/>
  <c r="E198" i="69"/>
  <c r="E308" i="69"/>
  <c r="E274" i="69"/>
  <c r="E163" i="69"/>
  <c r="E211" i="69"/>
  <c r="E68" i="69"/>
  <c r="E132" i="69"/>
  <c r="E128" i="69"/>
  <c r="E177" i="69"/>
  <c r="E324" i="69"/>
  <c r="E26" i="69"/>
  <c r="E90" i="69"/>
  <c r="E143" i="69"/>
  <c r="E142" i="69"/>
  <c r="E304" i="69"/>
  <c r="E164" i="69"/>
  <c r="E218" i="69"/>
  <c r="E280" i="69"/>
  <c r="E117" i="69"/>
  <c r="E87" i="69"/>
  <c r="E246" i="69"/>
  <c r="E24" i="69"/>
  <c r="E98" i="69"/>
  <c r="E272" i="69"/>
  <c r="E299" i="69"/>
  <c r="E16" i="69"/>
  <c r="E234" i="69"/>
  <c r="E196" i="69"/>
  <c r="E154" i="69"/>
  <c r="E207" i="69"/>
  <c r="E170" i="69"/>
  <c r="E20" i="69"/>
  <c r="E194" i="69"/>
  <c r="E253" i="69"/>
  <c r="E291" i="69"/>
  <c r="E30" i="69"/>
  <c r="E230" i="69"/>
  <c r="E270" i="69"/>
  <c r="E255" i="69"/>
  <c r="E181" i="69"/>
  <c r="E180" i="69"/>
  <c r="E146" i="69"/>
  <c r="E151" i="69"/>
  <c r="E130" i="69"/>
  <c r="E247" i="69"/>
  <c r="E34" i="69"/>
  <c r="E166" i="69"/>
  <c r="E50" i="69"/>
  <c r="E327" i="69"/>
  <c r="E123" i="69"/>
  <c r="E231" i="69"/>
  <c r="E80" i="69"/>
  <c r="E79" i="69"/>
  <c r="E242" i="69"/>
  <c r="E89" i="69"/>
  <c r="E161" i="69"/>
  <c r="E144" i="69"/>
  <c r="E25" i="69"/>
  <c r="E298" i="69"/>
  <c r="E67" i="69"/>
  <c r="E312" i="69"/>
  <c r="E97" i="69"/>
  <c r="E107" i="69"/>
  <c r="E148" i="69"/>
  <c r="E208" i="69"/>
  <c r="E267" i="69"/>
  <c r="E54" i="69"/>
  <c r="E158" i="69"/>
  <c r="E224" i="69"/>
  <c r="E77" i="69"/>
  <c r="E186" i="69"/>
  <c r="E124" i="69"/>
  <c r="E227" i="69"/>
  <c r="E278" i="69"/>
  <c r="E110" i="69"/>
  <c r="E283" i="69"/>
  <c r="E84" i="69"/>
  <c r="E226" i="69"/>
  <c r="E6" i="69"/>
  <c r="E188" i="69"/>
  <c r="E200" i="69"/>
  <c r="E116" i="69"/>
  <c r="E202" i="69"/>
  <c r="E127" i="69"/>
  <c r="E260" i="69"/>
  <c r="E265" i="69"/>
  <c r="E136" i="69"/>
  <c r="E212" i="69"/>
  <c r="E313" i="69"/>
  <c r="E28" i="69"/>
  <c r="E326" i="69"/>
  <c r="E129" i="69"/>
  <c r="E140" i="69"/>
  <c r="E14" i="69"/>
  <c r="E322" i="69"/>
  <c r="E222" i="69"/>
  <c r="E167" i="69"/>
  <c r="E193" i="69"/>
  <c r="E191" i="69"/>
  <c r="E35" i="69"/>
  <c r="E261" i="69"/>
  <c r="E17" i="69"/>
  <c r="E306" i="69"/>
  <c r="E72" i="69"/>
  <c r="E49" i="69"/>
  <c r="E252" i="69"/>
  <c r="E7" i="69"/>
  <c r="E206" i="69"/>
  <c r="E229" i="69"/>
  <c r="E22" i="69"/>
  <c r="E81" i="69"/>
  <c r="E195" i="69"/>
  <c r="E74" i="69"/>
  <c r="E64" i="69"/>
  <c r="E173" i="69"/>
  <c r="E53" i="69"/>
  <c r="E233" i="69"/>
  <c r="E192" i="69"/>
  <c r="E244" i="69"/>
  <c r="E76" i="69"/>
  <c r="E178" i="69"/>
  <c r="E73" i="69"/>
  <c r="E175" i="69"/>
  <c r="B2" i="71"/>
  <c r="E70" i="69"/>
  <c r="E239" i="69"/>
  <c r="E138" i="69"/>
  <c r="E301" i="69"/>
  <c r="E210" i="69"/>
  <c r="E157" i="69"/>
  <c r="E300" i="69"/>
  <c r="E115" i="69"/>
  <c r="E220" i="69"/>
  <c r="E302" i="69"/>
  <c r="E179" i="69"/>
  <c r="E219" i="69"/>
  <c r="E109" i="69"/>
  <c r="E47" i="69"/>
  <c r="E228" i="69"/>
  <c r="E156" i="69"/>
  <c r="E292" i="69"/>
  <c r="E235" i="69"/>
  <c r="E216" i="69"/>
  <c r="E190" i="69"/>
  <c r="E209" i="69"/>
  <c r="E182" i="69"/>
  <c r="E185" i="69"/>
  <c r="E176" i="69"/>
  <c r="E55" i="69"/>
  <c r="E114" i="69"/>
  <c r="E71" i="69"/>
  <c r="E183" i="69"/>
  <c r="E78" i="69"/>
  <c r="E38" i="69"/>
  <c r="E325" i="69"/>
  <c r="E21" i="69"/>
  <c r="E46" i="69"/>
  <c r="E58" i="69"/>
  <c r="E318" i="69"/>
  <c r="E10" i="69"/>
  <c r="E31" i="69"/>
  <c r="E83" i="69"/>
  <c r="E249" i="69"/>
  <c r="S148" i="69"/>
  <c r="S263" i="69"/>
  <c r="S57" i="69"/>
  <c r="S220" i="69"/>
  <c r="S166" i="69"/>
  <c r="S184" i="69"/>
  <c r="S8" i="69"/>
  <c r="S94" i="69"/>
  <c r="S105" i="69"/>
  <c r="S256" i="69"/>
  <c r="S71" i="69"/>
  <c r="S328" i="69"/>
  <c r="S280" i="69"/>
  <c r="S199" i="69"/>
  <c r="S23" i="69"/>
  <c r="B4" i="71" l="1"/>
  <c r="M5" i="69" a="1"/>
  <c r="M281" i="69" s="1"/>
  <c r="B4" i="70"/>
  <c r="F263" i="69"/>
  <c r="F134" i="69"/>
  <c r="F128" i="69"/>
  <c r="F17" i="69"/>
  <c r="F138" i="69"/>
  <c r="F135" i="69"/>
  <c r="F155" i="69"/>
  <c r="F121" i="69"/>
  <c r="F152" i="69"/>
  <c r="F240" i="69"/>
  <c r="F186" i="69"/>
  <c r="F179" i="69"/>
  <c r="F142" i="69"/>
  <c r="F184" i="69"/>
  <c r="F214" i="69"/>
  <c r="F236" i="69"/>
  <c r="F275" i="69"/>
  <c r="F10" i="69"/>
  <c r="F154" i="69"/>
  <c r="F109" i="69"/>
  <c r="F77" i="69"/>
  <c r="F160" i="69"/>
  <c r="F133" i="69"/>
  <c r="F323" i="69"/>
  <c r="F170" i="69"/>
  <c r="F265" i="69"/>
  <c r="F188" i="69"/>
  <c r="F268" i="69"/>
  <c r="F98" i="69"/>
  <c r="F180" i="69"/>
  <c r="F63" i="69"/>
  <c r="F311" i="69"/>
  <c r="F238" i="69"/>
  <c r="F6" i="69"/>
  <c r="F187" i="69"/>
  <c r="F306" i="69"/>
  <c r="F244" i="69"/>
  <c r="F122" i="69"/>
  <c r="F172" i="69"/>
  <c r="F45" i="69"/>
  <c r="F22" i="69"/>
  <c r="F30" i="69"/>
  <c r="F218" i="69"/>
  <c r="F47" i="69"/>
  <c r="F320" i="69"/>
  <c r="F261" i="69"/>
  <c r="F226" i="69"/>
  <c r="F5" i="69"/>
  <c r="F269" i="69"/>
  <c r="F193" i="69"/>
  <c r="F119" i="69"/>
  <c r="F256" i="69"/>
  <c r="F14" i="69"/>
  <c r="F23" i="69"/>
  <c r="F55" i="69"/>
  <c r="F220" i="69"/>
  <c r="F296" i="69"/>
  <c r="F126" i="69"/>
  <c r="F106" i="69"/>
  <c r="F287" i="69"/>
  <c r="F247" i="69"/>
  <c r="F20" i="69"/>
  <c r="F35" i="69"/>
  <c r="F202" i="69"/>
  <c r="F171" i="69"/>
  <c r="F272" i="69"/>
  <c r="F219" i="69"/>
  <c r="F288" i="69"/>
  <c r="F81" i="69"/>
  <c r="F249" i="69"/>
  <c r="F49" i="69"/>
  <c r="F145" i="69"/>
  <c r="F66" i="69"/>
  <c r="F87" i="69"/>
  <c r="F234" i="69"/>
  <c r="F85" i="69"/>
  <c r="F293" i="69"/>
  <c r="F70" i="69"/>
  <c r="F148" i="69"/>
  <c r="F71" i="69"/>
  <c r="F28" i="69"/>
  <c r="F283" i="69"/>
  <c r="F88" i="69"/>
  <c r="F194" i="69"/>
  <c r="F102" i="69"/>
  <c r="F58" i="69"/>
  <c r="F252" i="69"/>
  <c r="F105" i="69"/>
  <c r="F101" i="69"/>
  <c r="F112" i="69"/>
  <c r="F27" i="69"/>
  <c r="F233" i="69"/>
  <c r="F83" i="69"/>
  <c r="F144" i="69"/>
  <c r="F314" i="69"/>
  <c r="F137" i="69"/>
  <c r="F56" i="69"/>
  <c r="F123" i="69"/>
  <c r="F8" i="69"/>
  <c r="F231" i="69"/>
  <c r="F31" i="69"/>
  <c r="F230" i="69"/>
  <c r="F253" i="69"/>
  <c r="F222" i="69"/>
  <c r="F41" i="69"/>
  <c r="F248" i="69"/>
  <c r="F84" i="69"/>
  <c r="F241" i="69"/>
  <c r="F147" i="69"/>
  <c r="F271" i="69"/>
  <c r="F93" i="69"/>
  <c r="F11" i="69"/>
  <c r="F227" i="69"/>
  <c r="F67" i="69"/>
  <c r="F61" i="69"/>
  <c r="F120" i="69"/>
  <c r="F75" i="69"/>
  <c r="F235" i="69"/>
  <c r="F37" i="69"/>
  <c r="F15" i="69"/>
  <c r="F308" i="69"/>
  <c r="F327" i="69"/>
  <c r="F48" i="69"/>
  <c r="F212" i="69"/>
  <c r="F294" i="69"/>
  <c r="F260" i="69"/>
  <c r="F259" i="69"/>
  <c r="F300" i="69"/>
  <c r="F73" i="69"/>
  <c r="F276" i="69"/>
  <c r="F131" i="69"/>
  <c r="F79" i="69"/>
  <c r="F251" i="69"/>
  <c r="F95" i="69"/>
  <c r="F92" i="69"/>
  <c r="F295" i="69"/>
  <c r="F42" i="69"/>
  <c r="F78" i="69"/>
  <c r="F167" i="69"/>
  <c r="F139" i="69"/>
  <c r="F176" i="69"/>
  <c r="F127" i="69"/>
  <c r="F257" i="69"/>
  <c r="F103" i="69"/>
  <c r="F322" i="69"/>
  <c r="F264" i="69"/>
  <c r="F298" i="69"/>
  <c r="F232" i="69"/>
  <c r="F59" i="69"/>
  <c r="F125" i="69"/>
  <c r="F279" i="69"/>
  <c r="F317" i="69"/>
  <c r="F267" i="69"/>
  <c r="F65" i="69"/>
  <c r="F174" i="69"/>
  <c r="F96" i="69"/>
  <c r="F140" i="69"/>
  <c r="F299" i="69"/>
  <c r="F29" i="69"/>
  <c r="F36" i="69"/>
  <c r="F114" i="69"/>
  <c r="F245" i="69"/>
  <c r="F161" i="69"/>
  <c r="F258" i="69"/>
  <c r="F215" i="69"/>
  <c r="F64" i="69"/>
  <c r="F124" i="69"/>
  <c r="F136" i="69"/>
  <c r="F104" i="69"/>
  <c r="F60" i="69"/>
  <c r="F270" i="69"/>
  <c r="F132" i="69"/>
  <c r="F280" i="69"/>
  <c r="F62" i="69"/>
  <c r="F69" i="69"/>
  <c r="F7" i="69"/>
  <c r="F43" i="69"/>
  <c r="F113" i="69"/>
  <c r="F118" i="69"/>
  <c r="F54" i="69"/>
  <c r="F201" i="69"/>
  <c r="F100" i="69"/>
  <c r="F204" i="69"/>
  <c r="F156" i="69"/>
  <c r="F266" i="69"/>
  <c r="F80" i="69"/>
  <c r="F200" i="69"/>
  <c r="F151" i="69"/>
  <c r="F208" i="69"/>
  <c r="F115" i="69"/>
  <c r="F52" i="69"/>
  <c r="F192" i="69"/>
  <c r="F297" i="69"/>
  <c r="F191" i="69"/>
  <c r="F116" i="69"/>
  <c r="F316" i="69"/>
  <c r="F319" i="69"/>
  <c r="F309" i="69"/>
  <c r="F182" i="69"/>
  <c r="F197" i="69"/>
  <c r="F44" i="69"/>
  <c r="F195" i="69"/>
  <c r="F51" i="69"/>
  <c r="F282" i="69"/>
  <c r="F40" i="69"/>
  <c r="F169" i="69"/>
  <c r="F110" i="69"/>
  <c r="F254" i="69"/>
  <c r="F24" i="69"/>
  <c r="F203" i="69"/>
  <c r="F46" i="69"/>
  <c r="F38" i="69"/>
  <c r="F158" i="69"/>
  <c r="F217" i="69"/>
  <c r="F210" i="69"/>
  <c r="F166" i="69"/>
  <c r="F33" i="69"/>
  <c r="F72" i="69"/>
  <c r="F18" i="69"/>
  <c r="F243" i="69"/>
  <c r="F157" i="69"/>
  <c r="F278" i="69"/>
  <c r="F108" i="69"/>
  <c r="F13" i="69"/>
  <c r="F130" i="69"/>
  <c r="F216" i="69"/>
  <c r="F239" i="69"/>
  <c r="F82" i="69"/>
  <c r="F284" i="69"/>
  <c r="F177" i="69"/>
  <c r="F250" i="69"/>
  <c r="F175" i="69"/>
  <c r="F190" i="69"/>
  <c r="F74" i="69"/>
  <c r="F303" i="69"/>
  <c r="F16" i="69"/>
  <c r="F168" i="69"/>
  <c r="F86" i="69"/>
  <c r="F229" i="69"/>
  <c r="F291" i="69"/>
  <c r="F107" i="69"/>
  <c r="F146" i="69"/>
  <c r="F326" i="69"/>
  <c r="F292" i="69"/>
  <c r="F129" i="69"/>
  <c r="F312" i="69"/>
  <c r="F165" i="69"/>
  <c r="F39" i="69"/>
  <c r="F185" i="69"/>
  <c r="F181" i="69"/>
  <c r="F277" i="69"/>
  <c r="F307" i="69"/>
  <c r="F163" i="69"/>
  <c r="F50" i="69"/>
  <c r="F206" i="69"/>
  <c r="F242" i="69"/>
  <c r="F237" i="69"/>
  <c r="F143" i="69"/>
  <c r="F153" i="69"/>
  <c r="F286" i="69"/>
  <c r="F117" i="69"/>
  <c r="F228" i="69"/>
  <c r="F225" i="69"/>
  <c r="F91" i="69"/>
  <c r="F183" i="69"/>
  <c r="F21" i="69"/>
  <c r="F111" i="69"/>
  <c r="F9" i="69"/>
  <c r="F26" i="69"/>
  <c r="F99" i="69"/>
  <c r="F19" i="69"/>
  <c r="F290" i="69"/>
  <c r="F149" i="69"/>
  <c r="F32" i="69"/>
  <c r="F164" i="69"/>
  <c r="F53" i="69"/>
  <c r="F159" i="69"/>
  <c r="F89" i="69"/>
  <c r="F162" i="69"/>
  <c r="F25" i="69"/>
  <c r="F34" i="69"/>
  <c r="F199" i="69"/>
  <c r="F325" i="69"/>
  <c r="F285" i="69"/>
  <c r="F207" i="69"/>
  <c r="F57" i="69"/>
  <c r="F304" i="69"/>
  <c r="F189" i="69"/>
  <c r="F310" i="69"/>
  <c r="F198" i="69"/>
  <c r="F150" i="69"/>
  <c r="F94" i="69"/>
  <c r="F209" i="69"/>
  <c r="F173" i="69"/>
  <c r="F12" i="69"/>
  <c r="F178" i="69"/>
  <c r="F324" i="69"/>
  <c r="F313" i="69"/>
  <c r="F302" i="69"/>
  <c r="F196" i="69"/>
  <c r="F318" i="69"/>
  <c r="F305" i="69"/>
  <c r="F321" i="69"/>
  <c r="F90" i="69"/>
  <c r="F97" i="69"/>
  <c r="F205" i="69"/>
  <c r="F213" i="69"/>
  <c r="F301" i="69"/>
  <c r="F281" i="69"/>
  <c r="F224" i="69"/>
  <c r="F68" i="69"/>
  <c r="F289" i="69"/>
  <c r="F315" i="69"/>
  <c r="F255" i="69"/>
  <c r="F211" i="69"/>
  <c r="F246" i="69"/>
  <c r="F223" i="69"/>
  <c r="F221" i="69"/>
  <c r="F273" i="69"/>
  <c r="F262" i="69"/>
  <c r="F76" i="69"/>
  <c r="F274" i="69"/>
  <c r="F141" i="69"/>
  <c r="F328" i="69"/>
  <c r="S141" i="69"/>
  <c r="S75" i="69"/>
  <c r="S266" i="69"/>
  <c r="S320" i="69"/>
  <c r="S16" i="69"/>
  <c r="S213" i="69"/>
  <c r="S242" i="69"/>
  <c r="S267" i="69"/>
  <c r="S324" i="69"/>
  <c r="S117" i="69"/>
  <c r="S32" i="69"/>
  <c r="S322" i="69"/>
  <c r="S209" i="69"/>
  <c r="S277" i="69"/>
  <c r="S34" i="69"/>
  <c r="S250" i="69"/>
  <c r="S227" i="69"/>
  <c r="S15" i="69"/>
  <c r="S202" i="69"/>
  <c r="S325" i="69"/>
  <c r="S29" i="69"/>
  <c r="S39" i="69"/>
  <c r="S167" i="69"/>
  <c r="S309" i="69"/>
  <c r="S254" i="69"/>
  <c r="S212" i="69"/>
  <c r="S69" i="69"/>
  <c r="S108" i="69"/>
  <c r="S127" i="69"/>
  <c r="S308" i="69"/>
  <c r="S133" i="69"/>
  <c r="S153" i="69"/>
  <c r="S93" i="69"/>
  <c r="S149" i="69"/>
  <c r="S35" i="69"/>
  <c r="S248" i="69"/>
  <c r="S287" i="69"/>
  <c r="S291" i="69"/>
  <c r="S9" i="69"/>
  <c r="S147" i="69"/>
  <c r="S258" i="69"/>
  <c r="S292" i="69"/>
  <c r="S299" i="69"/>
  <c r="S253" i="69"/>
  <c r="S203" i="69"/>
  <c r="S218" i="69"/>
  <c r="S125" i="69"/>
  <c r="S140" i="69"/>
  <c r="S61" i="69"/>
  <c r="S128" i="69"/>
  <c r="S201" i="69"/>
  <c r="S294" i="69"/>
  <c r="S106" i="69"/>
  <c r="S306" i="69"/>
  <c r="S85" i="69"/>
  <c r="S259" i="69"/>
  <c r="S40" i="69"/>
  <c r="S235" i="69"/>
  <c r="S304" i="69"/>
  <c r="S270" i="69"/>
  <c r="S158" i="69"/>
  <c r="S223" i="69"/>
  <c r="S204" i="69"/>
  <c r="S101" i="69"/>
  <c r="S17" i="69"/>
  <c r="S155" i="69"/>
  <c r="S76" i="69"/>
  <c r="S121" i="69"/>
  <c r="S36" i="69"/>
  <c r="S145" i="69"/>
  <c r="S151" i="69"/>
  <c r="S154" i="69"/>
  <c r="S33" i="69"/>
  <c r="S271" i="69"/>
  <c r="S144" i="69"/>
  <c r="S146" i="69"/>
  <c r="S27" i="69"/>
  <c r="S77" i="69"/>
  <c r="S238" i="69"/>
  <c r="S298" i="69"/>
  <c r="S269" i="69"/>
  <c r="S87" i="69"/>
  <c r="S137" i="69"/>
  <c r="S169" i="69"/>
  <c r="S160" i="69"/>
  <c r="S311" i="69"/>
  <c r="S286" i="69"/>
  <c r="S300" i="69"/>
  <c r="S181" i="69"/>
  <c r="S313" i="69"/>
  <c r="S118" i="69"/>
  <c r="S138" i="69"/>
  <c r="S156" i="69"/>
  <c r="S290" i="69"/>
  <c r="S88" i="69"/>
  <c r="S159" i="69"/>
  <c r="S187" i="69"/>
  <c r="S80" i="69"/>
  <c r="S175" i="69"/>
  <c r="S74" i="69"/>
  <c r="S83" i="69"/>
  <c r="S104" i="69"/>
  <c r="S195" i="69"/>
  <c r="S262" i="69"/>
  <c r="S68" i="69"/>
  <c r="S25" i="69"/>
  <c r="S7" i="69"/>
  <c r="S84" i="69"/>
  <c r="S321" i="69"/>
  <c r="S176" i="69"/>
  <c r="S205" i="69"/>
  <c r="S123" i="69"/>
  <c r="S327" i="69"/>
  <c r="S229" i="69"/>
  <c r="S6" i="69"/>
  <c r="S315" i="69"/>
  <c r="S81" i="69"/>
  <c r="S20" i="69"/>
  <c r="S134" i="69"/>
  <c r="S124" i="69"/>
  <c r="S251" i="69"/>
  <c r="S196" i="69"/>
  <c r="S30" i="69"/>
  <c r="S10" i="69"/>
  <c r="S99" i="69"/>
  <c r="S183" i="69"/>
  <c r="S111" i="69"/>
  <c r="S130" i="69"/>
  <c r="S59" i="69"/>
  <c r="S319" i="69"/>
  <c r="S174" i="69"/>
  <c r="S157" i="69"/>
  <c r="S246" i="69"/>
  <c r="S62" i="69"/>
  <c r="S247" i="69"/>
  <c r="S115" i="69"/>
  <c r="S283" i="69"/>
  <c r="S182" i="69"/>
  <c r="S41" i="69"/>
  <c r="S92" i="69"/>
  <c r="S31" i="69"/>
  <c r="S312" i="69"/>
  <c r="S58" i="69"/>
  <c r="S55" i="69"/>
  <c r="S54" i="69"/>
  <c r="S70" i="69"/>
  <c r="S249" i="69"/>
  <c r="S164" i="69"/>
  <c r="S163" i="69"/>
  <c r="S317" i="69"/>
  <c r="S224" i="69"/>
  <c r="S100" i="69"/>
  <c r="S232" i="69"/>
  <c r="S230" i="69"/>
  <c r="S303" i="69"/>
  <c r="S63" i="69"/>
  <c r="S293" i="69"/>
  <c r="S188" i="69"/>
  <c r="S316" i="69"/>
  <c r="S11" i="69"/>
  <c r="S297" i="69"/>
  <c r="S198" i="69"/>
  <c r="S152" i="69"/>
  <c r="S323" i="69"/>
  <c r="S66" i="69"/>
  <c r="S122" i="69"/>
  <c r="S307" i="69"/>
  <c r="S44" i="69"/>
  <c r="S126" i="69"/>
  <c r="S43" i="69"/>
  <c r="S252" i="69"/>
  <c r="S129" i="69"/>
  <c r="S244" i="69"/>
  <c r="S22" i="69"/>
  <c r="S139" i="69"/>
  <c r="S226" i="69"/>
  <c r="S214" i="69"/>
  <c r="S200" i="69"/>
  <c r="S260" i="69"/>
  <c r="S326" i="69"/>
  <c r="S177" i="69"/>
  <c r="S24" i="69"/>
  <c r="S273" i="69"/>
  <c r="S234" i="69"/>
  <c r="S276" i="69"/>
  <c r="S264" i="69"/>
  <c r="S211" i="69"/>
  <c r="S265" i="69"/>
  <c r="S180" i="69"/>
  <c r="S50" i="69"/>
  <c r="S215" i="69"/>
  <c r="S142" i="69"/>
  <c r="S272" i="69"/>
  <c r="S206" i="69"/>
  <c r="S49" i="69"/>
  <c r="S78" i="69"/>
  <c r="S51" i="69"/>
  <c r="S173" i="69"/>
  <c r="S5" i="69"/>
  <c r="S172" i="69"/>
  <c r="S96" i="69"/>
  <c r="S289" i="69"/>
  <c r="S90" i="69"/>
  <c r="S95" i="69"/>
  <c r="S314" i="69"/>
  <c r="S207" i="69"/>
  <c r="S98" i="69"/>
  <c r="S72" i="69"/>
  <c r="S28" i="69"/>
  <c r="S143" i="69"/>
  <c r="S243" i="69"/>
  <c r="S47" i="69"/>
  <c r="S240" i="69"/>
  <c r="S150" i="69"/>
  <c r="S208" i="69"/>
  <c r="S268" i="69"/>
  <c r="S86" i="69"/>
  <c r="S19" i="69"/>
  <c r="S97" i="69"/>
  <c r="S191" i="69"/>
  <c r="S171" i="69"/>
  <c r="S194" i="69"/>
  <c r="S26" i="69"/>
  <c r="S52" i="69"/>
  <c r="S225" i="69"/>
  <c r="S91" i="69"/>
  <c r="S288" i="69"/>
  <c r="S131" i="69"/>
  <c r="S222" i="69"/>
  <c r="S89" i="69"/>
  <c r="S64" i="69"/>
  <c r="S136" i="69"/>
  <c r="S18" i="69"/>
  <c r="S113" i="69"/>
  <c r="S103" i="69"/>
  <c r="S237" i="69"/>
  <c r="S21" i="69"/>
  <c r="S239" i="69"/>
  <c r="S228" i="69"/>
  <c r="S56" i="69"/>
  <c r="S12" i="69"/>
  <c r="S65" i="69"/>
  <c r="S38" i="69"/>
  <c r="S109" i="69"/>
  <c r="S302" i="69"/>
  <c r="S112" i="69"/>
  <c r="S102" i="69"/>
  <c r="S221" i="69"/>
  <c r="S186" i="69"/>
  <c r="S178" i="69"/>
  <c r="S119" i="69"/>
  <c r="S53" i="69"/>
  <c r="S245" i="69"/>
  <c r="S257" i="69"/>
  <c r="S284" i="69"/>
  <c r="S185" i="69"/>
  <c r="S296" i="69"/>
  <c r="S132" i="69"/>
  <c r="S231" i="69"/>
  <c r="S192" i="69"/>
  <c r="S45" i="69"/>
  <c r="S110" i="69"/>
  <c r="S190" i="69"/>
  <c r="S279" i="69"/>
  <c r="S189" i="69"/>
  <c r="S48" i="69"/>
  <c r="S210" i="69"/>
  <c r="S217" i="69"/>
  <c r="S281" i="69"/>
  <c r="S42" i="69"/>
  <c r="S197" i="69"/>
  <c r="S165" i="69"/>
  <c r="S67" i="69"/>
  <c r="S193" i="69"/>
  <c r="S37" i="69"/>
  <c r="S170" i="69"/>
  <c r="S285" i="69"/>
  <c r="S168" i="69"/>
  <c r="S107" i="69"/>
  <c r="S161" i="69"/>
  <c r="S295" i="69"/>
  <c r="S46" i="69"/>
  <c r="S219" i="69"/>
  <c r="S233" i="69"/>
  <c r="S274" i="69"/>
  <c r="S241" i="69"/>
  <c r="S14" i="69"/>
  <c r="S179" i="69"/>
  <c r="S261" i="69"/>
  <c r="S116" i="69"/>
  <c r="S255" i="69"/>
  <c r="S79" i="69"/>
  <c r="S60" i="69"/>
  <c r="S114" i="69"/>
  <c r="S305" i="69"/>
  <c r="S282" i="69"/>
  <c r="S236" i="69"/>
  <c r="S278" i="69"/>
  <c r="S135" i="69"/>
  <c r="S301" i="69"/>
  <c r="S13" i="69"/>
  <c r="S318" i="69"/>
  <c r="S162" i="69"/>
  <c r="S275" i="69"/>
  <c r="S73" i="69"/>
  <c r="S82" i="69"/>
  <c r="S216" i="69"/>
  <c r="S120" i="69"/>
  <c r="S310" i="69"/>
  <c r="D2" i="70"/>
  <c r="D2" i="71"/>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R7" i="28"/>
  <c r="R8" i="28"/>
  <c r="R9" i="28"/>
  <c r="R10" i="28"/>
  <c r="R11" i="28"/>
  <c r="R12" i="28"/>
  <c r="R13" i="28"/>
  <c r="R14" i="28"/>
  <c r="R15" i="28"/>
  <c r="R16" i="28"/>
  <c r="R17" i="28"/>
  <c r="R18" i="28"/>
  <c r="R19" i="28"/>
  <c r="R20" i="28"/>
  <c r="R21" i="28"/>
  <c r="R22" i="28"/>
  <c r="R23" i="28"/>
  <c r="R24" i="28"/>
  <c r="R25" i="28"/>
  <c r="R26" i="28"/>
  <c r="R27" i="28"/>
  <c r="R28" i="28"/>
  <c r="R29" i="28"/>
  <c r="R30" i="28"/>
  <c r="R31" i="28"/>
  <c r="R32" i="28"/>
  <c r="R33" i="28"/>
  <c r="R34" i="28"/>
  <c r="R35" i="28"/>
  <c r="R36" i="28"/>
  <c r="R37" i="28"/>
  <c r="R38" i="28"/>
  <c r="R39" i="28"/>
  <c r="R40" i="28"/>
  <c r="R5" i="28"/>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34" i="18"/>
  <c r="R18" i="18"/>
  <c r="R30" i="18"/>
  <c r="R41" i="18"/>
  <c r="R19" i="18"/>
  <c r="R12" i="18"/>
  <c r="R24" i="18"/>
  <c r="R15" i="18"/>
  <c r="R20" i="18"/>
  <c r="R16" i="18"/>
  <c r="R35" i="18"/>
  <c r="R6" i="18"/>
  <c r="R31" i="18"/>
  <c r="R39" i="18"/>
  <c r="R33" i="18"/>
  <c r="R27" i="18"/>
  <c r="R22" i="18"/>
  <c r="R38" i="18"/>
  <c r="R29" i="18"/>
  <c r="R21" i="18"/>
  <c r="R5" i="18"/>
  <c r="R7" i="18"/>
  <c r="R9" i="18"/>
  <c r="R13" i="18"/>
  <c r="R40" i="18"/>
  <c r="R11" i="18"/>
  <c r="R37" i="18"/>
  <c r="R10" i="18"/>
  <c r="R14" i="18"/>
  <c r="R28" i="18"/>
  <c r="R17" i="18"/>
  <c r="R32" i="18"/>
  <c r="R23" i="18"/>
  <c r="R8" i="18"/>
  <c r="R26" i="18"/>
  <c r="R25" i="18"/>
  <c r="R36" i="18"/>
  <c r="P5" i="26" l="1"/>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9" i="75"/>
  <c r="G4" i="75"/>
  <c r="G16" i="75"/>
  <c r="G12" i="75"/>
  <c r="G5" i="75"/>
  <c r="G8" i="75"/>
  <c r="G7" i="75"/>
  <c r="G14" i="75"/>
  <c r="G15" i="75"/>
  <c r="G6" i="75"/>
  <c r="G3" i="75"/>
  <c r="G11" i="75"/>
  <c r="G10" i="75"/>
  <c r="G13" i="75"/>
  <c r="T5" i="26" l="1"/>
  <c r="T6" i="26"/>
  <c r="I1" i="24"/>
  <c r="I2" i="24"/>
  <c r="H13" i="75"/>
  <c r="H6" i="75"/>
  <c r="H15" i="75"/>
  <c r="H11" i="75"/>
  <c r="H14" i="75"/>
  <c r="H10" i="75"/>
  <c r="D5" i="67"/>
  <c r="D5" i="79"/>
  <c r="H7" i="75"/>
  <c r="H16" i="75"/>
  <c r="H12" i="75"/>
  <c r="H8" i="75"/>
  <c r="H5" i="75"/>
  <c r="H9" i="75"/>
  <c r="H3" i="75"/>
  <c r="H4" i="75"/>
  <c r="E5" i="72"/>
  <c r="N3" i="25"/>
  <c r="F5" i="79" l="1"/>
  <c r="E5" i="79"/>
  <c r="F5" i="72"/>
  <c r="O5" i="22" a="1"/>
  <c r="D6" i="79"/>
  <c r="G5" i="72"/>
  <c r="B5" i="72"/>
  <c r="E6"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H5" i="72"/>
  <c r="G6" i="72"/>
  <c r="Q5" i="24" a="1"/>
  <c r="B6" i="72"/>
  <c r="D7" i="79"/>
  <c r="Z6" i="72"/>
  <c r="E7" i="79" l="1"/>
  <c r="F7" i="79"/>
  <c r="Q5" i="24"/>
  <c r="X5" i="24"/>
  <c r="H6" i="72"/>
  <c r="D8" i="79"/>
  <c r="D9" i="79" s="1"/>
  <c r="E7" i="72"/>
  <c r="B7" i="72"/>
  <c r="E8" i="72"/>
  <c r="B8" i="72" s="1"/>
  <c r="F9" i="79" l="1"/>
  <c r="E9" i="79"/>
  <c r="F7" i="72"/>
  <c r="E8" i="79"/>
  <c r="F8" i="79"/>
  <c r="F8" i="72"/>
  <c r="Y5" i="24"/>
  <c r="Q6" i="24"/>
  <c r="X6" i="24"/>
  <c r="G7" i="72"/>
  <c r="G8" i="72"/>
  <c r="E9" i="72"/>
  <c r="B9" i="72"/>
  <c r="H7" i="72"/>
  <c r="Z8" i="72"/>
  <c r="Z7" i="72"/>
  <c r="F9" i="72" l="1"/>
  <c r="Y6" i="24"/>
  <c r="Q7" i="24"/>
  <c r="X7" i="24"/>
  <c r="H8" i="72"/>
  <c r="E10" i="72"/>
  <c r="G9" i="72"/>
  <c r="Z9" i="72"/>
  <c r="F10" i="72" l="1"/>
  <c r="Y7" i="24"/>
  <c r="Q8" i="24"/>
  <c r="X8" i="24"/>
  <c r="H9" i="72"/>
  <c r="B10" i="72"/>
  <c r="E11" i="72"/>
  <c r="G10" i="72"/>
  <c r="Z10" i="72"/>
  <c r="F11" i="72" l="1"/>
  <c r="Y8" i="24"/>
  <c r="Q9" i="24"/>
  <c r="X9" i="24"/>
  <c r="H10" i="72"/>
  <c r="G11" i="72"/>
  <c r="B11" i="72"/>
  <c r="H11" i="72"/>
  <c r="Z11" i="72"/>
  <c r="Y9" i="24" l="1"/>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17" i="24"/>
  <c r="X34" i="24"/>
  <c r="X35" i="24"/>
  <c r="X39" i="24"/>
  <c r="X25" i="24"/>
  <c r="X30" i="24"/>
  <c r="X43" i="24"/>
  <c r="X31" i="24"/>
  <c r="X18" i="24"/>
  <c r="X21" i="24"/>
  <c r="X22" i="24"/>
  <c r="X13" i="24"/>
  <c r="X11" i="24"/>
  <c r="X40" i="24"/>
  <c r="X19" i="24"/>
  <c r="X12" i="24"/>
  <c r="X16" i="24"/>
  <c r="X10" i="24"/>
  <c r="X24" i="24"/>
  <c r="X23" i="24"/>
  <c r="X27" i="24"/>
  <c r="X37" i="24"/>
  <c r="X42" i="24"/>
  <c r="X28" i="24"/>
  <c r="X14" i="24"/>
  <c r="X26" i="24"/>
  <c r="X41" i="24"/>
  <c r="X36" i="24"/>
  <c r="X29" i="24"/>
  <c r="X15" i="24"/>
  <c r="X33" i="24"/>
  <c r="X20" i="24"/>
  <c r="X45" i="24"/>
  <c r="X38" i="24"/>
  <c r="X44" i="24"/>
  <c r="X46" i="24"/>
  <c r="X32" i="24"/>
  <c r="E12" i="72"/>
  <c r="F12"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8" i="25"/>
  <c r="U7" i="25"/>
  <c r="U6" i="25"/>
  <c r="U5" i="25"/>
  <c r="G12" i="72"/>
  <c r="B12" i="72"/>
  <c r="N5" i="25" a="1"/>
  <c r="H12" i="72"/>
  <c r="Z12" i="72"/>
  <c r="N7" i="25" l="1"/>
  <c r="N5" i="25"/>
  <c r="N6" i="25"/>
  <c r="N8" i="25"/>
  <c r="O8" i="25"/>
  <c r="O6" i="25"/>
  <c r="O7" i="25"/>
  <c r="E13" i="72"/>
  <c r="B13" i="72"/>
  <c r="F13" i="72" l="1"/>
  <c r="N5" i="29"/>
  <c r="N6" i="29"/>
  <c r="E14" i="72"/>
  <c r="G13" i="72"/>
  <c r="L4" i="26"/>
  <c r="B14" i="72"/>
  <c r="Z13" i="72"/>
  <c r="H13" i="72"/>
  <c r="F14" i="72" l="1"/>
  <c r="N7" i="29"/>
  <c r="E15" i="72"/>
  <c r="G14" i="72"/>
  <c r="Z14" i="72"/>
  <c r="H14" i="72"/>
  <c r="F15" i="72" l="1"/>
  <c r="N8" i="29"/>
  <c r="B15" i="72"/>
  <c r="E16" i="72" s="1"/>
  <c r="G15" i="72"/>
  <c r="B16" i="72"/>
  <c r="Z15" i="72"/>
  <c r="H15" i="72"/>
  <c r="F16" i="72" l="1"/>
  <c r="N9" i="29"/>
  <c r="G16" i="72"/>
  <c r="H16" i="72"/>
  <c r="Z16" i="72"/>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S5" i="17" l="1"/>
  <c r="N5" i="17"/>
  <c r="N6" i="17"/>
  <c r="R6" i="17"/>
  <c r="S6" i="17" l="1"/>
  <c r="N7" i="17"/>
  <c r="R7" i="17"/>
  <c r="S7" i="17" l="1"/>
  <c r="N8" i="17"/>
  <c r="R8" i="17"/>
  <c r="R9" i="17"/>
  <c r="S8" i="17" l="1"/>
  <c r="S9" i="17"/>
  <c r="N9" i="17"/>
  <c r="R10" i="17"/>
  <c r="S10" i="17" l="1"/>
  <c r="N10" i="17"/>
  <c r="N11" i="17"/>
  <c r="R12" i="17"/>
  <c r="R11" i="17"/>
  <c r="S11" i="17" l="1"/>
  <c r="S12" i="17"/>
  <c r="N12" i="17"/>
  <c r="R13" i="17"/>
  <c r="S13" i="17" l="1"/>
  <c r="N13" i="17"/>
  <c r="R14" i="17"/>
  <c r="S14" i="17" l="1"/>
  <c r="N14" i="17"/>
  <c r="R15" i="17"/>
  <c r="S15" i="17" l="1"/>
  <c r="N15" i="17"/>
  <c r="R16" i="17"/>
  <c r="S16" i="17" l="1"/>
  <c r="N16" i="17"/>
  <c r="R17" i="17"/>
  <c r="S17" i="17" l="1"/>
  <c r="N17" i="17"/>
  <c r="R18" i="17"/>
  <c r="S18" i="17" l="1"/>
  <c r="N18" i="17"/>
  <c r="R19" i="17"/>
  <c r="S19" i="17" l="1"/>
  <c r="N19" i="17"/>
  <c r="N20" i="17"/>
  <c r="R21" i="17"/>
  <c r="R20" i="17"/>
  <c r="S21" i="17" l="1"/>
  <c r="S20" i="17"/>
  <c r="N21" i="17"/>
  <c r="R22" i="17"/>
  <c r="S22" i="17" l="1"/>
  <c r="N22" i="17"/>
  <c r="R23" i="17"/>
  <c r="S23" i="17" l="1"/>
  <c r="N23" i="17"/>
  <c r="R24" i="17"/>
  <c r="S24" i="17" l="1"/>
  <c r="N24" i="17"/>
  <c r="R25" i="17"/>
  <c r="S25" i="17" l="1"/>
  <c r="N25" i="17"/>
  <c r="N26" i="17"/>
  <c r="R26" i="17"/>
  <c r="R27" i="17"/>
  <c r="S26" i="17" l="1"/>
  <c r="S27" i="17"/>
  <c r="N27" i="17"/>
  <c r="R28" i="17"/>
  <c r="S28" i="17" l="1"/>
  <c r="N28" i="17"/>
  <c r="N29" i="17"/>
  <c r="R29" i="17"/>
  <c r="S29" i="17" l="1"/>
  <c r="N30" i="17"/>
  <c r="R30" i="17"/>
  <c r="R31" i="17"/>
  <c r="S30" i="17" l="1"/>
  <c r="S31" i="17"/>
  <c r="N31" i="17"/>
  <c r="R32" i="17"/>
  <c r="S32" i="17" l="1"/>
  <c r="N32" i="17"/>
  <c r="R33" i="17"/>
  <c r="S33" i="17" l="1"/>
  <c r="N33" i="17"/>
  <c r="N34" i="17"/>
  <c r="R34" i="17"/>
  <c r="S34" i="17" l="1"/>
  <c r="N35" i="17"/>
  <c r="R36" i="17"/>
  <c r="R35" i="17"/>
  <c r="S35" i="17" l="1"/>
  <c r="S36" i="17"/>
  <c r="N36" i="17"/>
  <c r="R37" i="17"/>
  <c r="S37" i="17" l="1"/>
  <c r="N37" i="17"/>
  <c r="N38" i="17"/>
  <c r="R38" i="17"/>
  <c r="R39" i="17"/>
  <c r="S38" i="17" l="1"/>
  <c r="S39" i="17"/>
  <c r="N39" i="17"/>
  <c r="R40" i="17"/>
  <c r="S40" i="17" l="1"/>
  <c r="N40" i="17"/>
  <c r="R41" i="17"/>
  <c r="S41" i="17" l="1"/>
  <c r="N41" i="17"/>
  <c r="N5" i="18" l="1"/>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R5" i="19"/>
  <c r="S5" i="19" l="1"/>
  <c r="N5" i="19"/>
  <c r="N6" i="19"/>
  <c r="R6" i="19"/>
  <c r="S6" i="19" l="1"/>
  <c r="N7" i="19"/>
  <c r="R8" i="19"/>
  <c r="R7" i="19"/>
  <c r="S7" i="19" l="1"/>
  <c r="S8" i="19"/>
  <c r="N8" i="19"/>
  <c r="R9" i="19"/>
  <c r="S9" i="19" l="1"/>
  <c r="N9" i="19"/>
  <c r="R10" i="19"/>
  <c r="S10" i="19" l="1"/>
  <c r="N10" i="19"/>
  <c r="N11" i="19"/>
  <c r="R12" i="19"/>
  <c r="R11" i="19"/>
  <c r="S12" i="19" l="1"/>
  <c r="S11" i="19"/>
  <c r="N12" i="19"/>
  <c r="R13" i="19"/>
  <c r="S13" i="19" l="1"/>
  <c r="N13" i="19"/>
  <c r="R14" i="19"/>
  <c r="S14" i="19" l="1"/>
  <c r="N14" i="19"/>
  <c r="N15" i="19"/>
  <c r="R15" i="19"/>
  <c r="S15" i="19" l="1"/>
  <c r="N16" i="19"/>
  <c r="R16" i="19"/>
  <c r="S16" i="19" l="1"/>
  <c r="N17" i="19"/>
  <c r="R17" i="19"/>
  <c r="R18" i="19"/>
  <c r="S18" i="19" l="1"/>
  <c r="S17" i="19"/>
  <c r="N18" i="19"/>
  <c r="R19" i="19"/>
  <c r="S19" i="19" l="1"/>
  <c r="N19" i="19"/>
  <c r="N20" i="19"/>
  <c r="R20" i="19"/>
  <c r="R21" i="19"/>
  <c r="S21" i="19" l="1"/>
  <c r="S20" i="19"/>
  <c r="N21" i="19"/>
  <c r="R22" i="19"/>
  <c r="S22" i="19" l="1"/>
  <c r="N22" i="19"/>
  <c r="R23" i="19"/>
  <c r="S23" i="19" l="1"/>
  <c r="N23" i="19"/>
  <c r="R24" i="19"/>
  <c r="S24" i="19" l="1"/>
  <c r="N24" i="19"/>
  <c r="R25" i="19"/>
  <c r="S25" i="19" l="1"/>
  <c r="N25" i="19"/>
  <c r="R26" i="19"/>
  <c r="S26" i="19" l="1"/>
  <c r="N26" i="19"/>
  <c r="R27" i="19"/>
  <c r="S27" i="19" l="1"/>
  <c r="N27" i="19"/>
  <c r="N28" i="19"/>
  <c r="R29" i="19"/>
  <c r="R28" i="19"/>
  <c r="S29" i="19" l="1"/>
  <c r="S28" i="19"/>
  <c r="N29" i="19"/>
  <c r="R30" i="19"/>
  <c r="S30" i="19" l="1"/>
  <c r="N30" i="19"/>
  <c r="N31" i="19"/>
  <c r="R31" i="19"/>
  <c r="S31" i="19" l="1"/>
  <c r="N32" i="19"/>
  <c r="R32" i="19"/>
  <c r="S32" i="19" l="1"/>
  <c r="N33" i="19"/>
  <c r="R34" i="19"/>
  <c r="R33" i="19"/>
  <c r="S33" i="19" l="1"/>
  <c r="S34" i="19"/>
  <c r="N34" i="19"/>
  <c r="R35" i="19"/>
  <c r="S35" i="19" l="1"/>
  <c r="N35" i="19"/>
  <c r="R36" i="19"/>
  <c r="S36" i="19" l="1"/>
  <c r="N36" i="19"/>
  <c r="R37" i="19"/>
  <c r="S37" i="19" l="1"/>
  <c r="N37" i="19"/>
  <c r="R38" i="19"/>
  <c r="S38" i="19" l="1"/>
  <c r="N38" i="19"/>
  <c r="R39" i="19"/>
  <c r="S39" i="19" l="1"/>
  <c r="N39" i="19"/>
  <c r="R40" i="19"/>
  <c r="S40" i="19" l="1"/>
  <c r="N40" i="19"/>
  <c r="R41" i="19"/>
  <c r="S41" i="19" l="1"/>
  <c r="N41" i="19"/>
  <c r="O5" i="28" l="1"/>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12" i="29"/>
  <c r="F7" i="30"/>
  <c r="F10" i="30"/>
  <c r="F11" i="30"/>
  <c r="F10" i="29"/>
  <c r="F8" i="29"/>
  <c r="F7" i="29"/>
  <c r="F6" i="29"/>
  <c r="F14" i="29"/>
  <c r="F11" i="29"/>
  <c r="F13" i="29"/>
  <c r="F5" i="30"/>
  <c r="F5" i="29"/>
  <c r="F8" i="30"/>
  <c r="F9" i="29"/>
  <c r="F9" i="30"/>
  <c r="F6" i="30"/>
  <c r="F15" i="29"/>
  <c r="X14" i="29"/>
  <c r="X15" i="29"/>
  <c r="X11" i="30"/>
  <c r="X9" i="29"/>
  <c r="X5" i="29"/>
  <c r="X10" i="30"/>
  <c r="X7" i="30"/>
  <c r="X9" i="30"/>
  <c r="X10" i="29"/>
  <c r="X11" i="29"/>
  <c r="X7" i="29"/>
  <c r="X8" i="29"/>
  <c r="X6" i="29"/>
  <c r="X5" i="30"/>
  <c r="X8" i="30"/>
  <c r="X13" i="29"/>
  <c r="X12" i="29"/>
  <c r="X6" i="30"/>
  <c r="E11" i="32" l="1"/>
  <c r="G30" i="28"/>
  <c r="F29" i="32"/>
  <c r="F34" i="32"/>
  <c r="G31" i="28"/>
  <c r="G37" i="28"/>
  <c r="G14" i="29"/>
  <c r="G22" i="28"/>
  <c r="G35" i="28"/>
  <c r="G11" i="30"/>
  <c r="G10" i="29"/>
  <c r="G6" i="28"/>
  <c r="G16" i="28"/>
  <c r="G28" i="28"/>
  <c r="G29" i="28"/>
  <c r="G12" i="28"/>
  <c r="G39" i="28"/>
  <c r="G33" i="28"/>
  <c r="G6" i="29"/>
  <c r="G24" i="28"/>
  <c r="G5" i="29"/>
  <c r="G13" i="28"/>
  <c r="G5" i="30"/>
  <c r="G15" i="29"/>
  <c r="G27" i="28"/>
  <c r="G15" i="28"/>
  <c r="G32" i="28"/>
  <c r="G5" i="28"/>
  <c r="G11" i="29"/>
  <c r="F18" i="32"/>
  <c r="G19" i="28"/>
  <c r="G9" i="29"/>
  <c r="G21" i="28"/>
  <c r="F21" i="32"/>
  <c r="G18" i="28"/>
  <c r="G9" i="28"/>
  <c r="G26" i="28"/>
  <c r="G8" i="29"/>
  <c r="G25" i="28"/>
  <c r="G7" i="30"/>
  <c r="G34" i="28"/>
  <c r="F37" i="32"/>
  <c r="G10" i="28"/>
  <c r="G20" i="28"/>
  <c r="G12" i="29"/>
  <c r="G7" i="29"/>
  <c r="G36" i="28"/>
  <c r="G8" i="28"/>
  <c r="G23" i="28"/>
  <c r="G11" i="28"/>
  <c r="F10" i="32"/>
  <c r="G17" i="28"/>
  <c r="G13" i="29"/>
  <c r="G8" i="30"/>
  <c r="G10" i="30"/>
  <c r="G14" i="28"/>
  <c r="G9" i="30"/>
  <c r="F26" i="32"/>
  <c r="G40" i="28"/>
  <c r="G7" i="28"/>
  <c r="G6" i="30"/>
  <c r="G38" i="28"/>
  <c r="X34" i="28"/>
  <c r="X31" i="28"/>
  <c r="X36" i="28"/>
  <c r="X39" i="28"/>
  <c r="X22" i="28"/>
  <c r="X6" i="28"/>
  <c r="X23" i="28"/>
  <c r="X20" i="28"/>
  <c r="X16" i="28"/>
  <c r="X24" i="28"/>
  <c r="X33" i="28"/>
  <c r="X8" i="28"/>
  <c r="X21" i="28"/>
  <c r="X7" i="28"/>
  <c r="X29" i="28"/>
  <c r="X13" i="28"/>
  <c r="X17" i="28"/>
  <c r="X9" i="28"/>
  <c r="X38" i="28"/>
  <c r="X26" i="28"/>
  <c r="X12" i="28"/>
  <c r="X25" i="28"/>
  <c r="X40" i="28"/>
  <c r="X27" i="28"/>
  <c r="X35" i="28"/>
  <c r="X28" i="28"/>
  <c r="X15" i="28"/>
  <c r="X18" i="28"/>
  <c r="X37" i="28"/>
  <c r="X19" i="28"/>
  <c r="X14" i="28"/>
  <c r="X11" i="28"/>
  <c r="X30" i="28"/>
  <c r="X32" i="28"/>
  <c r="X10"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14" i="32"/>
  <c r="F35" i="32"/>
  <c r="F11" i="32"/>
  <c r="I4" i="77"/>
  <c r="I9" i="77"/>
  <c r="F13" i="32"/>
  <c r="I26" i="77"/>
  <c r="F12" i="32"/>
  <c r="F41" i="32"/>
  <c r="I36" i="77"/>
  <c r="I7" i="77"/>
  <c r="I20" i="77"/>
  <c r="I29" i="77"/>
  <c r="I24" i="77"/>
  <c r="F23" i="32"/>
  <c r="F7" i="32"/>
  <c r="F31" i="32"/>
  <c r="I14" i="77"/>
  <c r="I3" i="77"/>
  <c r="I15" i="77"/>
  <c r="F27" i="32"/>
  <c r="F8" i="32"/>
  <c r="I38" i="77"/>
  <c r="F5" i="32"/>
  <c r="G18" i="32"/>
  <c r="G29" i="32"/>
  <c r="F36" i="32"/>
  <c r="F24" i="32"/>
  <c r="I8" i="77"/>
  <c r="I27" i="77"/>
  <c r="I32" i="77"/>
  <c r="F19" i="32"/>
  <c r="G10" i="32"/>
  <c r="I11" i="77"/>
  <c r="G24" i="32"/>
  <c r="I28" i="77"/>
  <c r="F17" i="32"/>
  <c r="I21" i="77"/>
  <c r="I5" i="77"/>
  <c r="F25" i="32"/>
  <c r="F6" i="32"/>
  <c r="I16" i="77"/>
  <c r="G34" i="32"/>
  <c r="I23" i="77"/>
  <c r="G26" i="32"/>
  <c r="I13" i="77"/>
  <c r="I12" i="77"/>
  <c r="G21" i="32"/>
  <c r="F32" i="32"/>
  <c r="I39" i="77"/>
  <c r="I35" i="77"/>
  <c r="F20" i="32"/>
  <c r="F28" i="32"/>
  <c r="F39" i="32"/>
  <c r="I19" i="77"/>
  <c r="I34" i="77"/>
  <c r="F16" i="32"/>
  <c r="I22" i="77"/>
  <c r="F40" i="32"/>
  <c r="F38" i="32"/>
  <c r="I31" i="77"/>
  <c r="F9" i="32"/>
  <c r="G37" i="32"/>
  <c r="F22" i="32"/>
  <c r="I25" i="77"/>
  <c r="I10" i="77"/>
  <c r="I18" i="77"/>
  <c r="I6" i="77"/>
  <c r="F15" i="32"/>
  <c r="F33" i="32"/>
  <c r="I30" i="77"/>
  <c r="I37" i="77"/>
  <c r="I17" i="77"/>
  <c r="F30" i="32"/>
  <c r="I33" i="77"/>
  <c r="X40" i="32"/>
  <c r="X24" i="32"/>
  <c r="X38" i="32"/>
  <c r="X30" i="32"/>
  <c r="X32" i="32"/>
  <c r="X35" i="32"/>
  <c r="X6" i="32"/>
  <c r="X33" i="32"/>
  <c r="X39" i="32"/>
  <c r="X28" i="32"/>
  <c r="X7" i="32"/>
  <c r="X23" i="32"/>
  <c r="X37" i="32"/>
  <c r="X41" i="32"/>
  <c r="X8" i="32"/>
  <c r="X19" i="32"/>
  <c r="X17" i="32"/>
  <c r="X11" i="32"/>
  <c r="X5" i="32"/>
  <c r="X9" i="32"/>
  <c r="X26" i="32"/>
  <c r="X36" i="32"/>
  <c r="X25" i="32"/>
  <c r="X22" i="32"/>
  <c r="X15" i="32"/>
  <c r="X27" i="32"/>
  <c r="X13" i="32"/>
  <c r="X31" i="32"/>
  <c r="X21" i="32"/>
  <c r="X29" i="32"/>
  <c r="X18" i="32"/>
  <c r="X14" i="32"/>
  <c r="X34" i="32"/>
  <c r="X20" i="32"/>
  <c r="X12" i="32"/>
  <c r="X16" i="32"/>
  <c r="X10"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7" i="32"/>
  <c r="G17" i="32"/>
  <c r="G27" i="32"/>
  <c r="G9" i="32"/>
  <c r="G41" i="32"/>
  <c r="G6" i="32"/>
  <c r="G36" i="32"/>
  <c r="G12" i="32"/>
  <c r="G15" i="32"/>
  <c r="G22" i="32"/>
  <c r="G31" i="32"/>
  <c r="G19" i="32"/>
  <c r="G28" i="32"/>
  <c r="G35" i="32"/>
  <c r="G5" i="32"/>
  <c r="G13" i="32"/>
  <c r="G14" i="32"/>
  <c r="G38" i="32"/>
  <c r="G33" i="32"/>
  <c r="G8" i="32"/>
  <c r="G25" i="32"/>
  <c r="G32" i="32"/>
  <c r="G16" i="32"/>
  <c r="G11" i="32"/>
  <c r="G23" i="32"/>
  <c r="G39" i="32"/>
  <c r="G40" i="32"/>
  <c r="G20" i="32"/>
  <c r="G30" i="32"/>
  <c r="B5" i="26" l="1"/>
  <c r="B6" i="26"/>
  <c r="F5" i="22"/>
  <c r="F7" i="21"/>
  <c r="C6" i="26"/>
  <c r="F10" i="21"/>
  <c r="F10" i="22"/>
  <c r="F8" i="21"/>
  <c r="F9" i="21"/>
  <c r="F7" i="22"/>
  <c r="F13" i="21"/>
  <c r="F6" i="21"/>
  <c r="F12" i="21"/>
  <c r="F14" i="21"/>
  <c r="F11" i="21"/>
  <c r="F15" i="21"/>
  <c r="C5" i="26"/>
  <c r="F9" i="22"/>
  <c r="F5" i="21"/>
  <c r="F6" i="22"/>
  <c r="F8" i="22"/>
  <c r="X9" i="22"/>
  <c r="X6" i="22"/>
  <c r="X7" i="22"/>
  <c r="X10" i="22"/>
  <c r="X8" i="22"/>
  <c r="E6" i="25" l="1"/>
  <c r="E8" i="25"/>
  <c r="E7" i="25"/>
  <c r="E5" i="25"/>
  <c r="G4" i="21"/>
  <c r="G4" i="22"/>
  <c r="F6" i="25"/>
  <c r="G10" i="22"/>
  <c r="G9" i="22"/>
  <c r="G11" i="21"/>
  <c r="G6" i="21"/>
  <c r="G5" i="22"/>
  <c r="G15" i="21"/>
  <c r="G8" i="21"/>
  <c r="G10" i="21"/>
  <c r="G8" i="22"/>
  <c r="G9" i="21"/>
  <c r="G7" i="22"/>
  <c r="G5" i="21"/>
  <c r="G13" i="21"/>
  <c r="G7" i="21"/>
  <c r="G14" i="21"/>
  <c r="D6" i="26"/>
  <c r="G6" i="22"/>
  <c r="F8" i="25"/>
  <c r="F5" i="25"/>
  <c r="G12" i="21"/>
  <c r="D5" i="26"/>
  <c r="F7" i="25"/>
  <c r="AA8" i="25"/>
  <c r="S13" i="21"/>
  <c r="S10" i="21"/>
  <c r="S7" i="21"/>
  <c r="S6" i="21"/>
  <c r="S5" i="21"/>
  <c r="S9" i="21"/>
  <c r="S14" i="21"/>
  <c r="X5" i="22"/>
  <c r="U5" i="26"/>
  <c r="S11" i="21"/>
  <c r="S15" i="21"/>
  <c r="AA6" i="25"/>
  <c r="S8" i="21"/>
  <c r="S12" i="21"/>
  <c r="U6" i="26"/>
  <c r="AA5" i="25"/>
  <c r="AA7" i="25"/>
  <c r="E5" i="18" l="1"/>
  <c r="G7" i="25"/>
  <c r="G5" i="25"/>
  <c r="F5" i="18"/>
  <c r="G6" i="25"/>
  <c r="G8" i="25"/>
  <c r="U2" i="26"/>
  <c r="G3" i="49" l="1"/>
  <c r="G3" i="48"/>
  <c r="E5" i="19"/>
  <c r="E6" i="18"/>
  <c r="E5" i="17"/>
  <c r="F6" i="18"/>
  <c r="F5" i="19"/>
  <c r="I3" i="48"/>
  <c r="G5" i="18"/>
  <c r="J3" i="77"/>
  <c r="F5" i="17"/>
  <c r="I3" i="49"/>
  <c r="G3" i="50" l="1"/>
  <c r="G4" i="49"/>
  <c r="G4" i="48"/>
  <c r="G3" i="47"/>
  <c r="E6" i="19"/>
  <c r="E7" i="18"/>
  <c r="E6" i="17"/>
  <c r="J4" i="77"/>
  <c r="G6" i="18"/>
  <c r="J3" i="48"/>
  <c r="J3" i="49"/>
  <c r="G5" i="19"/>
  <c r="I4" i="49"/>
  <c r="G5" i="17"/>
  <c r="F6" i="19"/>
  <c r="I3" i="47"/>
  <c r="F7" i="18"/>
  <c r="I3" i="50"/>
  <c r="I4" i="48"/>
  <c r="F6" i="17"/>
  <c r="G4" i="50" l="1"/>
  <c r="G5" i="49"/>
  <c r="G5" i="48"/>
  <c r="G4" i="47"/>
  <c r="E7" i="19"/>
  <c r="E8" i="18"/>
  <c r="E7" i="17"/>
  <c r="J5" i="77"/>
  <c r="I4" i="50"/>
  <c r="F7" i="19"/>
  <c r="G7" i="18"/>
  <c r="G6" i="19"/>
  <c r="J4" i="49"/>
  <c r="F7" i="17"/>
  <c r="F8" i="18"/>
  <c r="I5" i="49"/>
  <c r="J4" i="48"/>
  <c r="G6" i="17"/>
  <c r="I4" i="47"/>
  <c r="I5" i="48"/>
  <c r="J3" i="47"/>
  <c r="J3" i="50"/>
  <c r="G5" i="50" l="1"/>
  <c r="G6" i="49"/>
  <c r="G6" i="48"/>
  <c r="G5" i="47"/>
  <c r="E8" i="19"/>
  <c r="E9" i="18"/>
  <c r="E8" i="17"/>
  <c r="J5" i="49"/>
  <c r="F8" i="19"/>
  <c r="J6" i="77"/>
  <c r="I6" i="48"/>
  <c r="F9" i="18"/>
  <c r="G8" i="18"/>
  <c r="J4" i="47"/>
  <c r="I5" i="47"/>
  <c r="G7" i="19"/>
  <c r="G7" i="17"/>
  <c r="J5" i="48"/>
  <c r="I5" i="50"/>
  <c r="F8" i="17"/>
  <c r="J4" i="50"/>
  <c r="I6" i="49"/>
  <c r="G6" i="50" l="1"/>
  <c r="G7" i="49"/>
  <c r="G7" i="48"/>
  <c r="G6" i="47"/>
  <c r="E9" i="19"/>
  <c r="E10" i="18"/>
  <c r="E9" i="17"/>
  <c r="J6" i="49"/>
  <c r="I7" i="49"/>
  <c r="I7" i="48"/>
  <c r="I6" i="47"/>
  <c r="J5" i="47"/>
  <c r="J5" i="50"/>
  <c r="F9" i="19"/>
  <c r="F10" i="18"/>
  <c r="G8" i="17"/>
  <c r="J7" i="77"/>
  <c r="F9" i="17"/>
  <c r="I6" i="50"/>
  <c r="G9" i="18"/>
  <c r="G8" i="19"/>
  <c r="J6" i="48"/>
  <c r="G7" i="50" l="1"/>
  <c r="G8" i="48"/>
  <c r="G8" i="49"/>
  <c r="G7" i="47"/>
  <c r="E10" i="19"/>
  <c r="E11" i="18"/>
  <c r="E10" i="17"/>
  <c r="J7" i="49"/>
  <c r="G10" i="18"/>
  <c r="G9" i="19"/>
  <c r="J8" i="77"/>
  <c r="J6" i="47"/>
  <c r="J7" i="48"/>
  <c r="I8" i="48"/>
  <c r="G9" i="17"/>
  <c r="F10" i="19"/>
  <c r="I7" i="47"/>
  <c r="J6" i="50"/>
  <c r="I8" i="49"/>
  <c r="F10" i="17"/>
  <c r="F11" i="18"/>
  <c r="I7" i="50"/>
  <c r="G8" i="50" l="1"/>
  <c r="G9" i="48"/>
  <c r="G9" i="49"/>
  <c r="G8" i="47"/>
  <c r="E11" i="19"/>
  <c r="E12" i="18"/>
  <c r="E11" i="17"/>
  <c r="J8" i="49"/>
  <c r="G11" i="18"/>
  <c r="G10" i="19"/>
  <c r="I8" i="50"/>
  <c r="F11" i="17"/>
  <c r="I8" i="47"/>
  <c r="J7" i="50"/>
  <c r="J7" i="47"/>
  <c r="G10" i="17"/>
  <c r="I9" i="49"/>
  <c r="J9" i="77"/>
  <c r="F11" i="19"/>
  <c r="J8" i="48"/>
  <c r="I9" i="48"/>
  <c r="F12" i="18"/>
  <c r="G9" i="50" l="1"/>
  <c r="G10" i="49"/>
  <c r="G10" i="48"/>
  <c r="G9" i="47"/>
  <c r="E12" i="19"/>
  <c r="E13" i="18"/>
  <c r="E12" i="17"/>
  <c r="J8" i="47"/>
  <c r="J9" i="48"/>
  <c r="F13" i="18"/>
  <c r="J9" i="49"/>
  <c r="I9" i="47"/>
  <c r="J8" i="50"/>
  <c r="I10" i="48"/>
  <c r="I9" i="50"/>
  <c r="J10" i="77"/>
  <c r="G11" i="17"/>
  <c r="I10" i="49"/>
  <c r="F12" i="19"/>
  <c r="G11" i="19"/>
  <c r="G12" i="18"/>
  <c r="F12" i="17"/>
  <c r="G10" i="50" l="1"/>
  <c r="G11" i="49"/>
  <c r="G11" i="48"/>
  <c r="G10" i="47"/>
  <c r="E13" i="19"/>
  <c r="E14" i="18"/>
  <c r="E13" i="17"/>
  <c r="J10" i="49"/>
  <c r="I11" i="49"/>
  <c r="G12" i="19"/>
  <c r="G12" i="17"/>
  <c r="I10" i="50"/>
  <c r="I11" i="48"/>
  <c r="J11" i="77"/>
  <c r="J9" i="50"/>
  <c r="J9" i="47"/>
  <c r="J10" i="48"/>
  <c r="F13" i="19"/>
  <c r="F14" i="18"/>
  <c r="I10" i="47"/>
  <c r="G13" i="18"/>
  <c r="F13" i="17"/>
  <c r="G11" i="50" l="1"/>
  <c r="G12" i="49"/>
  <c r="G12" i="48"/>
  <c r="G11" i="47"/>
  <c r="E14" i="19"/>
  <c r="E15" i="18"/>
  <c r="E14" i="17"/>
  <c r="J10" i="50"/>
  <c r="F14" i="17"/>
  <c r="F15" i="18"/>
  <c r="I11" i="47"/>
  <c r="J11" i="48"/>
  <c r="I12" i="48"/>
  <c r="G14" i="18"/>
  <c r="J10" i="47"/>
  <c r="G13" i="17"/>
  <c r="F14" i="19"/>
  <c r="I12" i="49"/>
  <c r="I11" i="50"/>
  <c r="J12" i="77"/>
  <c r="G13" i="19"/>
  <c r="J11" i="49"/>
  <c r="G12" i="50" l="1"/>
  <c r="G13" i="49"/>
  <c r="G13" i="48"/>
  <c r="G12" i="47"/>
  <c r="E15" i="19"/>
  <c r="E16" i="18"/>
  <c r="E15" i="17"/>
  <c r="J12" i="48"/>
  <c r="J13" i="77"/>
  <c r="J11" i="47"/>
  <c r="J12" i="49"/>
  <c r="F15" i="17"/>
  <c r="G14" i="19"/>
  <c r="I12" i="50"/>
  <c r="F15" i="19"/>
  <c r="J11" i="50"/>
  <c r="G15" i="18"/>
  <c r="I13" i="48"/>
  <c r="F16" i="18"/>
  <c r="G14" i="17"/>
  <c r="I13" i="49"/>
  <c r="I12" i="47"/>
  <c r="G13" i="50" l="1"/>
  <c r="G14" i="49"/>
  <c r="G14" i="48"/>
  <c r="G13" i="47"/>
  <c r="E16" i="19"/>
  <c r="E17" i="18"/>
  <c r="E16" i="17"/>
  <c r="F16" i="17"/>
  <c r="I14" i="48"/>
  <c r="F17" i="18"/>
  <c r="J14" i="77"/>
  <c r="I14" i="49"/>
  <c r="J12" i="50"/>
  <c r="G15" i="19"/>
  <c r="I13" i="47"/>
  <c r="I13" i="50"/>
  <c r="J13" i="48"/>
  <c r="J12" i="47"/>
  <c r="J13" i="49"/>
  <c r="G16" i="18"/>
  <c r="G15" i="17"/>
  <c r="F16" i="19"/>
  <c r="G14" i="50" l="1"/>
  <c r="G15" i="49"/>
  <c r="G15" i="48"/>
  <c r="G14" i="47"/>
  <c r="E17" i="19"/>
  <c r="E18" i="18"/>
  <c r="E17" i="17"/>
  <c r="F18" i="18"/>
  <c r="G16" i="19"/>
  <c r="J15" i="77"/>
  <c r="I14" i="50"/>
  <c r="J14" i="49"/>
  <c r="J13" i="50"/>
  <c r="G16" i="17"/>
  <c r="J14" i="48"/>
  <c r="I14" i="47"/>
  <c r="G17" i="18"/>
  <c r="I15" i="49"/>
  <c r="F17" i="19"/>
  <c r="F17" i="17"/>
  <c r="J13" i="47"/>
  <c r="I15" i="48"/>
  <c r="G15" i="50" l="1"/>
  <c r="G16" i="48"/>
  <c r="G16" i="49"/>
  <c r="G15" i="47"/>
  <c r="E18" i="19"/>
  <c r="E19" i="18"/>
  <c r="E18" i="17"/>
  <c r="J16" i="77"/>
  <c r="I15" i="47"/>
  <c r="G17" i="19"/>
  <c r="J14" i="47"/>
  <c r="I16" i="49"/>
  <c r="I16" i="48"/>
  <c r="J14" i="50"/>
  <c r="J15" i="48"/>
  <c r="G18" i="18"/>
  <c r="I15" i="50"/>
  <c r="G17" i="17"/>
  <c r="F19" i="18"/>
  <c r="J15" i="49"/>
  <c r="F18" i="17"/>
  <c r="F18" i="19"/>
  <c r="G16" i="50" l="1"/>
  <c r="G17" i="48"/>
  <c r="G17" i="49"/>
  <c r="G16" i="47"/>
  <c r="E19" i="19"/>
  <c r="E20" i="18"/>
  <c r="E19" i="17"/>
  <c r="G19" i="18"/>
  <c r="J16" i="49"/>
  <c r="F19" i="19"/>
  <c r="I17" i="48"/>
  <c r="I17" i="49"/>
  <c r="F20" i="18"/>
  <c r="G18" i="17"/>
  <c r="J15" i="50"/>
  <c r="I16" i="47"/>
  <c r="J15" i="47"/>
  <c r="J17" i="77"/>
  <c r="I16" i="50"/>
  <c r="F19" i="17"/>
  <c r="J16" i="48"/>
  <c r="G18" i="19"/>
  <c r="G17" i="50" l="1"/>
  <c r="G18" i="49"/>
  <c r="G18" i="48"/>
  <c r="G17" i="47"/>
  <c r="E20" i="19"/>
  <c r="E21" i="18"/>
  <c r="E20" i="17"/>
  <c r="F20" i="17"/>
  <c r="F20" i="19"/>
  <c r="J16" i="50"/>
  <c r="G20" i="18"/>
  <c r="J17" i="49"/>
  <c r="I17" i="50"/>
  <c r="F21" i="18"/>
  <c r="G19" i="17"/>
  <c r="J16" i="47"/>
  <c r="J18" i="77"/>
  <c r="J17" i="48"/>
  <c r="I17" i="47"/>
  <c r="I18" i="48"/>
  <c r="I18" i="49"/>
  <c r="G19" i="19"/>
  <c r="G18" i="50" l="1"/>
  <c r="G19" i="49"/>
  <c r="G19" i="48"/>
  <c r="G18" i="47"/>
  <c r="E21" i="19"/>
  <c r="E22" i="18"/>
  <c r="E21" i="17"/>
  <c r="G20" i="17"/>
  <c r="I19" i="48"/>
  <c r="F22" i="18"/>
  <c r="J18" i="48"/>
  <c r="G21" i="18"/>
  <c r="G20" i="19"/>
  <c r="I18" i="50"/>
  <c r="J17" i="50"/>
  <c r="F21" i="19"/>
  <c r="J18" i="49"/>
  <c r="J17" i="47"/>
  <c r="I18" i="47"/>
  <c r="J19" i="77"/>
  <c r="I19" i="49"/>
  <c r="F21" i="17"/>
  <c r="G19" i="50" l="1"/>
  <c r="G20" i="49"/>
  <c r="G20" i="48"/>
  <c r="G19" i="47"/>
  <c r="E22" i="19"/>
  <c r="E23" i="18"/>
  <c r="E22" i="17"/>
  <c r="G22" i="18"/>
  <c r="F22" i="17"/>
  <c r="J18" i="47"/>
  <c r="J19" i="49"/>
  <c r="G21" i="17"/>
  <c r="F23" i="18"/>
  <c r="I19" i="50"/>
  <c r="J19" i="48"/>
  <c r="G21" i="19"/>
  <c r="I19" i="47"/>
  <c r="F22" i="19"/>
  <c r="I20" i="48"/>
  <c r="J20" i="77"/>
  <c r="I20" i="49"/>
  <c r="J18" i="50"/>
  <c r="G20" i="50" l="1"/>
  <c r="G21" i="49"/>
  <c r="G21" i="48"/>
  <c r="G20" i="47"/>
  <c r="E23" i="19"/>
  <c r="E24" i="18"/>
  <c r="E23" i="17"/>
  <c r="J21" i="77"/>
  <c r="G22" i="17"/>
  <c r="J20" i="49"/>
  <c r="I21" i="49"/>
  <c r="J20" i="48"/>
  <c r="I20" i="47"/>
  <c r="F23" i="19"/>
  <c r="F24" i="18"/>
  <c r="I20" i="50"/>
  <c r="I21" i="48"/>
  <c r="G22" i="19"/>
  <c r="G23" i="18"/>
  <c r="J19" i="50"/>
  <c r="J19" i="47"/>
  <c r="F23" i="17"/>
  <c r="G21" i="50" l="1"/>
  <c r="G22" i="49"/>
  <c r="G22" i="48"/>
  <c r="G21" i="47"/>
  <c r="E24" i="19"/>
  <c r="E25" i="18"/>
  <c r="E24" i="17"/>
  <c r="G23" i="17"/>
  <c r="F24" i="17"/>
  <c r="I21" i="50"/>
  <c r="G23" i="19"/>
  <c r="G24" i="18"/>
  <c r="F24" i="19"/>
  <c r="F25" i="18"/>
  <c r="J20" i="50"/>
  <c r="J22" i="77"/>
  <c r="J21" i="48"/>
  <c r="J20" i="47"/>
  <c r="I21" i="47"/>
  <c r="I22" i="49"/>
  <c r="J21" i="49"/>
  <c r="I22" i="48"/>
  <c r="G22" i="50" l="1"/>
  <c r="G23" i="49"/>
  <c r="G23" i="48"/>
  <c r="G22" i="47"/>
  <c r="E25" i="19"/>
  <c r="E26" i="18"/>
  <c r="E25" i="17"/>
  <c r="J22" i="48"/>
  <c r="J21" i="50"/>
  <c r="G24" i="19"/>
  <c r="I23" i="48"/>
  <c r="J22" i="49"/>
  <c r="F25" i="19"/>
  <c r="J23" i="77"/>
  <c r="I22" i="50"/>
  <c r="F25" i="17"/>
  <c r="I23" i="49"/>
  <c r="J21" i="47"/>
  <c r="F26" i="18"/>
  <c r="G24" i="17"/>
  <c r="G25" i="18"/>
  <c r="I22" i="47"/>
  <c r="G23" i="50" l="1"/>
  <c r="G24" i="48"/>
  <c r="G24" i="49"/>
  <c r="G23" i="47"/>
  <c r="E26" i="19"/>
  <c r="E27" i="18"/>
  <c r="E26" i="17"/>
  <c r="J23" i="49"/>
  <c r="J22" i="47"/>
  <c r="J22" i="50"/>
  <c r="J23" i="48"/>
  <c r="I24" i="48"/>
  <c r="F26" i="19"/>
  <c r="G25" i="19"/>
  <c r="G26" i="18"/>
  <c r="G25" i="17"/>
  <c r="I23" i="47"/>
  <c r="F27" i="18"/>
  <c r="J24" i="77"/>
  <c r="I23" i="50"/>
  <c r="F26" i="17"/>
  <c r="I24" i="49"/>
  <c r="G24" i="50" l="1"/>
  <c r="G25" i="48"/>
  <c r="G25" i="49"/>
  <c r="G24" i="47"/>
  <c r="E27" i="19"/>
  <c r="E28" i="18"/>
  <c r="E27" i="17"/>
  <c r="G26" i="17"/>
  <c r="I24" i="47"/>
  <c r="I24" i="50"/>
  <c r="F28" i="18"/>
  <c r="G26" i="19"/>
  <c r="F27" i="17"/>
  <c r="J23" i="47"/>
  <c r="J24" i="49"/>
  <c r="J24" i="48"/>
  <c r="F27" i="19"/>
  <c r="I25" i="48"/>
  <c r="J25" i="77"/>
  <c r="G27" i="18"/>
  <c r="I25" i="49"/>
  <c r="J23" i="50"/>
  <c r="G25" i="50" l="1"/>
  <c r="G26" i="49"/>
  <c r="G26" i="48"/>
  <c r="G25" i="47"/>
  <c r="E28" i="19"/>
  <c r="E29" i="18"/>
  <c r="E28" i="17"/>
  <c r="J25" i="48"/>
  <c r="G27" i="19"/>
  <c r="J26" i="77"/>
  <c r="F29" i="18"/>
  <c r="I26" i="49"/>
  <c r="I25" i="50"/>
  <c r="I26" i="48"/>
  <c r="I25" i="47"/>
  <c r="G28" i="18"/>
  <c r="J24" i="50"/>
  <c r="F28" i="17"/>
  <c r="J24" i="47"/>
  <c r="F28" i="19"/>
  <c r="G27" i="17"/>
  <c r="J25" i="49"/>
  <c r="G26" i="50" l="1"/>
  <c r="G27" i="49"/>
  <c r="G27" i="48"/>
  <c r="G26" i="47"/>
  <c r="E29" i="19"/>
  <c r="E30" i="18"/>
  <c r="E29" i="17"/>
  <c r="J26" i="49"/>
  <c r="I27" i="49"/>
  <c r="G28" i="19"/>
  <c r="G28" i="17"/>
  <c r="G29" i="18"/>
  <c r="J25" i="47"/>
  <c r="F29" i="17"/>
  <c r="I26" i="47"/>
  <c r="I26" i="50"/>
  <c r="I27" i="48"/>
  <c r="F30" i="18"/>
  <c r="J27" i="77"/>
  <c r="J26" i="48"/>
  <c r="J25" i="50"/>
  <c r="F29" i="19"/>
  <c r="G27" i="50" l="1"/>
  <c r="G28" i="49"/>
  <c r="G28" i="48"/>
  <c r="G27" i="47"/>
  <c r="E30" i="19"/>
  <c r="E31" i="18"/>
  <c r="E30" i="17"/>
  <c r="G30" i="18"/>
  <c r="I28" i="49"/>
  <c r="J27" i="48"/>
  <c r="J26" i="50"/>
  <c r="I28" i="48"/>
  <c r="G29" i="19"/>
  <c r="I27" i="50"/>
  <c r="F30" i="19"/>
  <c r="F30" i="17"/>
  <c r="F31" i="18"/>
  <c r="J28" i="77"/>
  <c r="I27" i="47"/>
  <c r="G29" i="17"/>
  <c r="J26" i="47"/>
  <c r="J27" i="49"/>
  <c r="G28" i="50" l="1"/>
  <c r="G29" i="49"/>
  <c r="G29" i="48"/>
  <c r="G28" i="47"/>
  <c r="E31" i="19"/>
  <c r="E32" i="18"/>
  <c r="E31" i="17"/>
  <c r="I29" i="49"/>
  <c r="G31" i="18"/>
  <c r="I28" i="47"/>
  <c r="J27" i="47"/>
  <c r="F31" i="19"/>
  <c r="G30" i="17"/>
  <c r="F31" i="17"/>
  <c r="J28" i="48"/>
  <c r="F32" i="18"/>
  <c r="I28" i="50"/>
  <c r="G30" i="19"/>
  <c r="I29" i="48"/>
  <c r="J28" i="49"/>
  <c r="J29" i="77"/>
  <c r="J27" i="50"/>
  <c r="G29" i="50" l="1"/>
  <c r="G30" i="49"/>
  <c r="G30" i="48"/>
  <c r="G29" i="47"/>
  <c r="E32" i="19"/>
  <c r="E33" i="18"/>
  <c r="E32" i="17"/>
  <c r="J28" i="47"/>
  <c r="J29" i="48"/>
  <c r="J29" i="49"/>
  <c r="F33" i="18"/>
  <c r="F32" i="17"/>
  <c r="I30" i="49"/>
  <c r="I29" i="47"/>
  <c r="G31" i="19"/>
  <c r="F32" i="19"/>
  <c r="I29" i="50"/>
  <c r="I30" i="48"/>
  <c r="G31" i="17"/>
  <c r="J28" i="50"/>
  <c r="J30" i="77"/>
  <c r="G32" i="18"/>
  <c r="G30" i="50" l="1"/>
  <c r="G31" i="49"/>
  <c r="G31" i="48"/>
  <c r="G30" i="47"/>
  <c r="E33" i="19"/>
  <c r="E34" i="18"/>
  <c r="E33" i="17"/>
  <c r="F34" i="18"/>
  <c r="F33" i="19"/>
  <c r="J29" i="47"/>
  <c r="G32" i="19"/>
  <c r="I30" i="50"/>
  <c r="I30" i="47"/>
  <c r="J31" i="77"/>
  <c r="G33" i="18"/>
  <c r="I31" i="48"/>
  <c r="J29" i="50"/>
  <c r="J30" i="48"/>
  <c r="G32" i="17"/>
  <c r="F33" i="17"/>
  <c r="I31" i="49"/>
  <c r="J30" i="49"/>
  <c r="G31" i="50" l="1"/>
  <c r="G32" i="48"/>
  <c r="G32" i="49"/>
  <c r="G31" i="47"/>
  <c r="E34" i="19"/>
  <c r="E35" i="18"/>
  <c r="E34" i="17"/>
  <c r="I32" i="49"/>
  <c r="F35" i="18"/>
  <c r="G34" i="18"/>
  <c r="J30" i="47"/>
  <c r="I31" i="47"/>
  <c r="J31" i="48"/>
  <c r="F34" i="19"/>
  <c r="I32" i="48"/>
  <c r="G33" i="19"/>
  <c r="G33" i="17"/>
  <c r="F34" i="17"/>
  <c r="I31" i="50"/>
  <c r="J32" i="77"/>
  <c r="J30" i="50"/>
  <c r="J31" i="49"/>
  <c r="G32" i="50" l="1"/>
  <c r="G33" i="48"/>
  <c r="G33" i="49"/>
  <c r="G32" i="47"/>
  <c r="E35" i="19"/>
  <c r="E36" i="18"/>
  <c r="E35" i="17"/>
  <c r="I33" i="48"/>
  <c r="I32" i="47"/>
  <c r="J32" i="48"/>
  <c r="F35" i="17"/>
  <c r="G34" i="17"/>
  <c r="J33" i="77"/>
  <c r="G35" i="18"/>
  <c r="F35" i="19"/>
  <c r="F36" i="18"/>
  <c r="J31" i="47"/>
  <c r="I32" i="50"/>
  <c r="J32" i="49"/>
  <c r="G34" i="19"/>
  <c r="I33" i="49"/>
  <c r="J31" i="50"/>
  <c r="G33" i="50" l="1"/>
  <c r="G34" i="49"/>
  <c r="G34" i="48"/>
  <c r="G33" i="47"/>
  <c r="E36" i="19"/>
  <c r="E37" i="18"/>
  <c r="E36" i="17"/>
  <c r="J34" i="77"/>
  <c r="G36" i="18"/>
  <c r="I33" i="47"/>
  <c r="F36" i="17"/>
  <c r="F37" i="18"/>
  <c r="I33" i="50"/>
  <c r="J33" i="48"/>
  <c r="G35" i="17"/>
  <c r="I34" i="48"/>
  <c r="F36" i="19"/>
  <c r="J33" i="49"/>
  <c r="G35" i="19"/>
  <c r="J32" i="50"/>
  <c r="I34" i="49"/>
  <c r="J32" i="47"/>
  <c r="G34" i="50" l="1"/>
  <c r="G35" i="49"/>
  <c r="G35" i="48"/>
  <c r="G34" i="47"/>
  <c r="E37" i="19"/>
  <c r="E38" i="18"/>
  <c r="E37" i="17"/>
  <c r="J33" i="50"/>
  <c r="F37" i="17"/>
  <c r="J34" i="48"/>
  <c r="I34" i="47"/>
  <c r="J34" i="49"/>
  <c r="J33" i="47"/>
  <c r="J35" i="77"/>
  <c r="G37" i="18"/>
  <c r="G36" i="19"/>
  <c r="I35" i="49"/>
  <c r="I35" i="48"/>
  <c r="F38" i="18"/>
  <c r="F37" i="19"/>
  <c r="G36" i="17"/>
  <c r="I34" i="50"/>
  <c r="G35" i="50" l="1"/>
  <c r="G36" i="49"/>
  <c r="G36" i="48"/>
  <c r="G35" i="47"/>
  <c r="E38" i="19"/>
  <c r="E39" i="18"/>
  <c r="E38" i="17"/>
  <c r="J35" i="49"/>
  <c r="I36" i="49"/>
  <c r="F39" i="18"/>
  <c r="J34" i="47"/>
  <c r="J34" i="50"/>
  <c r="G37" i="17"/>
  <c r="J35" i="48"/>
  <c r="G38" i="18"/>
  <c r="J36" i="77"/>
  <c r="I36" i="48"/>
  <c r="F38" i="17"/>
  <c r="I35" i="47"/>
  <c r="F38" i="19"/>
  <c r="I35" i="50"/>
  <c r="G37" i="19"/>
  <c r="G36" i="50" l="1"/>
  <c r="G37" i="49"/>
  <c r="G37" i="48"/>
  <c r="G36" i="47"/>
  <c r="E39" i="19"/>
  <c r="E40" i="18"/>
  <c r="E41" i="18"/>
  <c r="E39" i="17"/>
  <c r="F39" i="17"/>
  <c r="G39" i="18"/>
  <c r="J37" i="77"/>
  <c r="F39" i="19"/>
  <c r="J36" i="49"/>
  <c r="J35" i="50"/>
  <c r="G38" i="17"/>
  <c r="I36" i="47"/>
  <c r="F40" i="18"/>
  <c r="G38" i="19"/>
  <c r="I36" i="50"/>
  <c r="F41" i="18"/>
  <c r="I37" i="49"/>
  <c r="J36" i="48"/>
  <c r="I37" i="48"/>
  <c r="J35" i="47"/>
  <c r="G37" i="50" l="1"/>
  <c r="G39" i="49"/>
  <c r="G39" i="48"/>
  <c r="G38" i="49"/>
  <c r="G38" i="48"/>
  <c r="G37" i="47"/>
  <c r="E41" i="19"/>
  <c r="E40" i="19"/>
  <c r="E41" i="17"/>
  <c r="E40" i="17"/>
  <c r="G41" i="18"/>
  <c r="J39" i="77"/>
  <c r="F40" i="19"/>
  <c r="I38" i="49"/>
  <c r="J37" i="49"/>
  <c r="I37" i="47"/>
  <c r="F41" i="19"/>
  <c r="G40" i="18"/>
  <c r="I39" i="49"/>
  <c r="F40" i="17"/>
  <c r="J36" i="50"/>
  <c r="M5" i="25" a="1"/>
  <c r="I37" i="50"/>
  <c r="I39" i="48"/>
  <c r="G39" i="17"/>
  <c r="I38" i="48"/>
  <c r="J36" i="47"/>
  <c r="G39" i="19"/>
  <c r="J38" i="77"/>
  <c r="J37" i="48"/>
  <c r="F41" i="17"/>
  <c r="X14" i="18"/>
  <c r="X41" i="19"/>
  <c r="X17" i="19"/>
  <c r="X29" i="18"/>
  <c r="X15" i="18"/>
  <c r="X24" i="19"/>
  <c r="X36" i="19"/>
  <c r="X27" i="19"/>
  <c r="X18" i="19"/>
  <c r="X22" i="19"/>
  <c r="X14" i="19"/>
  <c r="X30" i="18"/>
  <c r="X16" i="19"/>
  <c r="X33" i="19"/>
  <c r="X8" i="18"/>
  <c r="X12" i="19"/>
  <c r="X18" i="18"/>
  <c r="X26" i="18"/>
  <c r="X33" i="18"/>
  <c r="X20" i="18"/>
  <c r="X6" i="19"/>
  <c r="X12" i="18"/>
  <c r="X5" i="18"/>
  <c r="X21" i="19"/>
  <c r="X38" i="19"/>
  <c r="X13" i="19"/>
  <c r="X36" i="18"/>
  <c r="X16" i="18"/>
  <c r="X31" i="18"/>
  <c r="X38" i="18"/>
  <c r="X20" i="19"/>
  <c r="X26" i="19"/>
  <c r="X19" i="18"/>
  <c r="X13" i="18"/>
  <c r="X39" i="18"/>
  <c r="X28" i="19"/>
  <c r="X2" i="30"/>
  <c r="X28" i="18"/>
  <c r="X11" i="18"/>
  <c r="X23" i="18"/>
  <c r="X37" i="18"/>
  <c r="X41" i="18"/>
  <c r="X22" i="18"/>
  <c r="X7" i="18"/>
  <c r="X19" i="19"/>
  <c r="X29" i="19"/>
  <c r="X40" i="19"/>
  <c r="X35" i="19"/>
  <c r="X17" i="18"/>
  <c r="X39" i="19"/>
  <c r="X32" i="19"/>
  <c r="X35" i="18"/>
  <c r="X9" i="19"/>
  <c r="X21" i="18"/>
  <c r="X27" i="18"/>
  <c r="X6" i="18"/>
  <c r="X23" i="19"/>
  <c r="X40" i="18"/>
  <c r="X2" i="32"/>
  <c r="X24" i="18"/>
  <c r="X10" i="18"/>
  <c r="X5" i="19"/>
  <c r="X2" i="29"/>
  <c r="X11" i="19"/>
  <c r="X34" i="18"/>
  <c r="X37" i="19"/>
  <c r="X30" i="19"/>
  <c r="X9" i="18"/>
  <c r="X31" i="19"/>
  <c r="X7" i="19"/>
  <c r="X10" i="19"/>
  <c r="X25" i="19"/>
  <c r="X25" i="18"/>
  <c r="X15" i="19"/>
  <c r="X8" i="19"/>
  <c r="X32" i="18"/>
  <c r="X34" i="19"/>
  <c r="G38" i="50" l="1"/>
  <c r="G39" i="50"/>
  <c r="G39" i="47"/>
  <c r="G38" i="47"/>
  <c r="M6" i="25"/>
  <c r="M5" i="25"/>
  <c r="M7" i="25"/>
  <c r="I39" i="50"/>
  <c r="J38" i="48"/>
  <c r="J37" i="47"/>
  <c r="J38" i="49"/>
  <c r="J39" i="48"/>
  <c r="G40" i="19"/>
  <c r="I38" i="50"/>
  <c r="G41" i="17"/>
  <c r="J38" i="50"/>
  <c r="J39" i="49"/>
  <c r="G40" i="17"/>
  <c r="I39" i="47"/>
  <c r="I38" i="47"/>
  <c r="J37" i="50"/>
  <c r="G41" i="19"/>
  <c r="X24" i="17"/>
  <c r="X20" i="17"/>
  <c r="X14" i="17"/>
  <c r="X8" i="17"/>
  <c r="X41" i="17"/>
  <c r="X39" i="17"/>
  <c r="X31" i="17"/>
  <c r="X25" i="17"/>
  <c r="X26" i="17"/>
  <c r="X13" i="17"/>
  <c r="X32" i="17"/>
  <c r="X10" i="17"/>
  <c r="X33" i="17"/>
  <c r="X16" i="17"/>
  <c r="X28" i="17"/>
  <c r="X19" i="17"/>
  <c r="X6" i="17"/>
  <c r="X7" i="17"/>
  <c r="X2" i="18"/>
  <c r="X29" i="17"/>
  <c r="X38" i="17"/>
  <c r="X12" i="17"/>
  <c r="X15" i="17"/>
  <c r="X34" i="17"/>
  <c r="X9" i="17"/>
  <c r="X36" i="17"/>
  <c r="X35" i="17"/>
  <c r="X27" i="17"/>
  <c r="X5" i="17"/>
  <c r="X18" i="17"/>
  <c r="X17" i="17"/>
  <c r="X22" i="17"/>
  <c r="X37" i="17"/>
  <c r="X40" i="17"/>
  <c r="X23" i="17"/>
  <c r="X21" i="17"/>
  <c r="X30" i="17"/>
  <c r="X11" i="17"/>
  <c r="M8" i="25" l="1"/>
  <c r="J38" i="47"/>
  <c r="J39" i="47"/>
  <c r="J39" i="50"/>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21" i="24"/>
  <c r="F37" i="24"/>
  <c r="F27" i="24"/>
  <c r="F45" i="24"/>
  <c r="F41" i="24"/>
  <c r="I41" i="24"/>
  <c r="F10" i="24"/>
  <c r="F31" i="24"/>
  <c r="F36" i="24"/>
  <c r="F7" i="24"/>
  <c r="F19" i="24"/>
  <c r="I19" i="24" s="1"/>
  <c r="F20" i="24"/>
  <c r="F12" i="24"/>
  <c r="G12" i="24" s="1"/>
  <c r="F22" i="24"/>
  <c r="I31" i="24"/>
  <c r="J31" i="24" s="1"/>
  <c r="F15" i="24"/>
  <c r="G37" i="24"/>
  <c r="I20" i="24"/>
  <c r="F24" i="24"/>
  <c r="G20" i="24"/>
  <c r="I21" i="24"/>
  <c r="F17" i="24"/>
  <c r="G27" i="24"/>
  <c r="F18" i="24"/>
  <c r="I12" i="24"/>
  <c r="G10" i="24"/>
  <c r="F43" i="24"/>
  <c r="G21" i="24"/>
  <c r="F42" i="24"/>
  <c r="I45" i="24"/>
  <c r="G45" i="24"/>
  <c r="J20" i="24"/>
  <c r="F34" i="24"/>
  <c r="F9" i="24"/>
  <c r="I10" i="24"/>
  <c r="J10" i="24" s="1"/>
  <c r="G36" i="24"/>
  <c r="L20" i="6"/>
  <c r="F11" i="24"/>
  <c r="I11" i="24" s="1"/>
  <c r="J11" i="24" s="1"/>
  <c r="F13" i="24"/>
  <c r="I13" i="24" s="1"/>
  <c r="G34" i="24"/>
  <c r="L17" i="6"/>
  <c r="J21" i="24"/>
  <c r="D8" i="67"/>
  <c r="I18" i="24"/>
  <c r="J18" i="24" s="1"/>
  <c r="G42" i="24"/>
  <c r="J41" i="24"/>
  <c r="F14" i="24"/>
  <c r="G19" i="24"/>
  <c r="F38" i="24"/>
  <c r="G38" i="24" s="1"/>
  <c r="I38" i="24"/>
  <c r="F25" i="24"/>
  <c r="G11" i="24"/>
  <c r="F35" i="24"/>
  <c r="F23" i="24"/>
  <c r="F46" i="24"/>
  <c r="G18" i="24"/>
  <c r="F39" i="24"/>
  <c r="I17" i="24"/>
  <c r="F40" i="24"/>
  <c r="I35" i="24"/>
  <c r="G9" i="24"/>
  <c r="I36" i="24"/>
  <c r="J35" i="24"/>
  <c r="F6" i="24"/>
  <c r="F33" i="24"/>
  <c r="G35" i="24"/>
  <c r="G13" i="24"/>
  <c r="F26" i="24"/>
  <c r="F8" i="24"/>
  <c r="I7" i="24"/>
  <c r="J7" i="24" s="1"/>
  <c r="J45" i="24"/>
  <c r="I15" i="24"/>
  <c r="J15" i="24" s="1"/>
  <c r="F16" i="24"/>
  <c r="I34" i="24"/>
  <c r="J12" i="24"/>
  <c r="F32" i="24"/>
  <c r="G43" i="24"/>
  <c r="G22" i="24"/>
  <c r="I42" i="24"/>
  <c r="G15" i="24"/>
  <c r="G25" i="24"/>
  <c r="G17" i="24"/>
  <c r="F28" i="24"/>
  <c r="I22" i="24"/>
  <c r="F29" i="24"/>
  <c r="I25" i="24"/>
  <c r="J25" i="24" s="1"/>
  <c r="F44" i="24"/>
  <c r="F30" i="24"/>
  <c r="F5" i="24"/>
  <c r="AD35" i="24"/>
  <c r="AD38" i="24"/>
  <c r="AD44" i="24"/>
  <c r="AD41" i="24"/>
  <c r="AD33" i="24"/>
  <c r="AD15" i="24"/>
  <c r="X2" i="82"/>
  <c r="AD39" i="24"/>
  <c r="AD46" i="24"/>
  <c r="AD34" i="24"/>
  <c r="Z2" i="72"/>
  <c r="AD28" i="24"/>
  <c r="AD18" i="24"/>
  <c r="X2" i="81"/>
  <c r="AD27" i="24"/>
  <c r="AD6" i="24"/>
  <c r="AD22" i="24"/>
  <c r="X2" i="76"/>
  <c r="AD36" i="24"/>
  <c r="AD30" i="24"/>
  <c r="AD10" i="24"/>
  <c r="AD14" i="24"/>
  <c r="X2" i="17"/>
  <c r="S2" i="69"/>
  <c r="X2" i="19"/>
  <c r="AD40" i="24"/>
  <c r="AA2" i="79"/>
  <c r="AD12" i="24"/>
  <c r="AD24" i="24"/>
  <c r="AD11" i="24"/>
  <c r="AD21" i="24"/>
  <c r="AD29" i="24"/>
  <c r="AD5" i="24"/>
  <c r="AD9" i="24"/>
  <c r="AD8" i="24"/>
  <c r="AD20" i="24"/>
  <c r="AD16" i="24"/>
  <c r="AD42" i="24"/>
  <c r="AD37" i="24"/>
  <c r="AD23" i="24"/>
  <c r="AD31" i="24"/>
  <c r="AD7" i="24"/>
  <c r="AD17" i="24"/>
  <c r="AD19" i="24"/>
  <c r="AD32" i="24"/>
  <c r="AD45" i="24"/>
  <c r="AD43" i="24"/>
  <c r="X2" i="22"/>
  <c r="AD26" i="24"/>
  <c r="X2" i="28"/>
  <c r="AD13" i="24"/>
  <c r="AD25" i="24"/>
  <c r="AD2" i="24" s="1"/>
  <c r="O4" i="29"/>
  <c r="Q4" i="79"/>
  <c r="M4" i="21"/>
  <c r="O4" i="30"/>
  <c r="O4" i="28"/>
  <c r="M4" i="69"/>
  <c r="R4" i="24"/>
  <c r="O4" i="25"/>
  <c r="O4" i="22"/>
  <c r="G7" i="24"/>
  <c r="I24" i="24"/>
  <c r="J24" i="24" s="1"/>
  <c r="G24" i="24"/>
  <c r="I9" i="24"/>
  <c r="J9" i="24" s="1"/>
  <c r="G14" i="24"/>
  <c r="I14" i="24"/>
  <c r="J14" i="24" s="1"/>
  <c r="I23" i="24"/>
  <c r="G23" i="24"/>
  <c r="G46" i="24"/>
  <c r="G39" i="24"/>
  <c r="I39" i="24"/>
  <c r="J39" i="24" s="1"/>
  <c r="I40" i="24"/>
  <c r="J40" i="24" s="1"/>
  <c r="G40" i="24"/>
  <c r="I6" i="24"/>
  <c r="J6" i="24" s="1"/>
  <c r="G6" i="24"/>
  <c r="I33" i="24"/>
  <c r="J33" i="24" s="1"/>
  <c r="G33" i="24"/>
  <c r="I26" i="24"/>
  <c r="J26" i="24" s="1"/>
  <c r="G26" i="24"/>
  <c r="G8" i="24"/>
  <c r="I8" i="24"/>
  <c r="J8" i="24" s="1"/>
  <c r="G16" i="24"/>
  <c r="I32" i="24"/>
  <c r="G32" i="24"/>
  <c r="G28" i="24"/>
  <c r="I28" i="24"/>
  <c r="J28" i="24" s="1"/>
  <c r="I29" i="24"/>
  <c r="J29" i="24" s="1"/>
  <c r="G44" i="24"/>
  <c r="I44" i="24"/>
  <c r="J44" i="24" s="1"/>
  <c r="G30" i="24"/>
  <c r="I30" i="24"/>
  <c r="J30" i="24" s="1"/>
  <c r="G5" i="24"/>
  <c r="I5" i="24"/>
  <c r="J5" i="24" s="1"/>
  <c r="J32" i="24" l="1"/>
  <c r="H8" i="79"/>
  <c r="I8" i="79" s="1"/>
  <c r="I43" i="24"/>
  <c r="J23" i="24"/>
  <c r="H6" i="79"/>
  <c r="I6" i="79" s="1"/>
  <c r="J19" i="24"/>
  <c r="H5" i="79"/>
  <c r="I5" i="79" s="1"/>
  <c r="J36" i="24"/>
  <c r="H7" i="79"/>
  <c r="I7" i="79" s="1"/>
  <c r="G29" i="24"/>
  <c r="J17" i="24"/>
  <c r="G31" i="24"/>
  <c r="J22" i="24"/>
  <c r="I46" i="24"/>
  <c r="G41" i="24"/>
  <c r="J42" i="24"/>
  <c r="J38" i="24"/>
  <c r="I27" i="24"/>
  <c r="J27" i="24" s="1"/>
  <c r="J34" i="24"/>
  <c r="J13" i="24"/>
  <c r="I37" i="24"/>
  <c r="J37" i="24" s="1"/>
  <c r="I16" i="24"/>
  <c r="J16" i="24" s="1"/>
  <c r="H9" i="79"/>
  <c r="I9" i="79" s="1"/>
  <c r="D7" i="67"/>
  <c r="J46" i="24" l="1"/>
  <c r="J43" i="24"/>
</calcChain>
</file>

<file path=xl/sharedStrings.xml><?xml version="1.0" encoding="utf-8"?>
<sst xmlns="http://schemas.openxmlformats.org/spreadsheetml/2006/main" count="2933" uniqueCount="242">
  <si>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</si>
  <si>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</si>
  <si>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</si>
  <si>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</si>
  <si>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</si>
  <si>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</si>
  <si>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</si>
  <si>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</si>
  <si>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</si>
  <si>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</si>
  <si>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</si>
  <si>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</si>
  <si>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</si>
  <si>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</si>
  <si>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</si>
  <si>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</si>
  <si>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</si>
  <si>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</si>
  <si>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</si>
  <si>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</si>
  <si>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</si>
  <si>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</si>
  <si>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</si>
  <si>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</si>
  <si>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</si>
  <si>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</si>
  <si>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</si>
  <si>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</si>
  <si>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</si>
  <si>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</si>
  <si>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</si>
  <si>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</si>
  <si>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</si>
  <si>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</si>
  <si>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</si>
  <si>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</si>
  <si>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</si>
  <si>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</si>
  <si>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</si>
  <si>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</si>
  <si>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</si>
  <si>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</si>
  <si>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</si>
  <si>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</si>
  <si>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</si>
  <si>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</si>
  <si>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</si>
  <si>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</si>
  <si>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</si>
  <si>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</si>
  <si>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</si>
  <si>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</si>
  <si>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</si>
  <si>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</si>
  <si>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</si>
  <si>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</si>
  <si>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</si>
  <si>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</si>
  <si>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</si>
  <si>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</si>
  <si>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</si>
  <si>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</si>
  <si>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</si>
  <si>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</si>
  <si>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</si>
  <si>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</si>
  <si>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</si>
  <si>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</si>
  <si>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</si>
  <si>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</si>
  <si>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</si>
  <si>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</si>
  <si>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</si>
  <si>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</si>
  <si>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</si>
  <si>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</si>
  <si>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</si>
  <si>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</si>
  <si>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</si>
  <si>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</si>
  <si>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</si>
  <si>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X1S</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</si>
  <si>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</si>
  <si>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</si>
  <si>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</si>
  <si>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</si>
  <si>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</si>
  <si>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</si>
  <si>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</si>
  <si>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</si>
  <si>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</si>
  <si>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</si>
  <si>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</si>
  <si>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</si>
  <si>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</si>
  <si>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</si>
  <si>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</si>
  <si>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</si>
  <si>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</si>
  <si>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</si>
  <si>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</si>
  <si>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</si>
  <si>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</si>
  <si>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</si>
  <si>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</si>
  <si>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</si>
  <si>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</si>
  <si>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</si>
  <si>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</si>
  <si>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</si>
  <si>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</si>
  <si>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</si>
  <si>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</si>
  <si>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</si>
  <si>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</si>
  <si>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</si>
  <si>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</si>
  <si>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</si>
  <si>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</si>
  <si>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</si>
  <si>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</si>
  <si>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</si>
  <si>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</si>
  <si>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</si>
  <si>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</si>
  <si>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</si>
  <si>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</si>
  <si>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</si>
  <si>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</si>
  <si>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</si>
  <si>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</si>
  <si>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</si>
  <si>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</si>
  <si>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</si>
  <si>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</si>
  <si>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</si>
  <si>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</si>
  <si>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</si>
  <si>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</si>
  <si>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</si>
  <si>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</si>
  <si>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</si>
  <si>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</si>
  <si>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</si>
  <si>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</si>
  <si>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</si>
  <si>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</si>
  <si>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</si>
  <si>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</si>
  <si>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</si>
  <si>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</si>
  <si>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</si>
  <si>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</si>
  <si>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</si>
  <si>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</si>
  <si>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</si>
  <si>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</si>
  <si>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</si>
  <si>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</si>
  <si>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</si>
  <si>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</si>
  <si>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</si>
  <si>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</si>
  <si>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</si>
  <si>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</si>
  <si>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</si>
  <si>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</si>
  <si>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</si>
  <si>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</si>
  <si>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</si>
  <si>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</si>
  <si>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</si>
  <si>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</si>
  <si>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</si>
  <si>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</si>
  <si>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</si>
  <si>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</si>
  <si>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</si>
  <si>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</si>
  <si>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</si>
  <si>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</si>
  <si>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</si>
  <si>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</si>
  <si>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</si>
  <si>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</si>
  <si>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</si>
  <si>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 xml:space="preserve">           </t>
  </si>
  <si>
    <t>Discounting</t>
  </si>
  <si>
    <t>BondBasisDayCounter</t>
  </si>
  <si>
    <t>30/360 (Bond Basis)</t>
  </si>
  <si>
    <t>Calendar</t>
  </si>
  <si>
    <t>TARGET</t>
  </si>
  <si>
    <t>Triggers</t>
  </si>
  <si>
    <t>Live Feed</t>
  </si>
  <si>
    <t>Currency Settings</t>
  </si>
  <si>
    <t>Relinkable Handle</t>
  </si>
  <si>
    <t>LastFixing_Quote</t>
  </si>
  <si>
    <t>OCT15</t>
  </si>
  <si>
    <t>DEC15</t>
  </si>
  <si>
    <t>JAN16</t>
  </si>
  <si>
    <t>MAR16</t>
  </si>
  <si>
    <t>APR16</t>
  </si>
  <si>
    <t>JUN16</t>
  </si>
  <si>
    <t>JUL16</t>
  </si>
  <si>
    <t>SEP16</t>
  </si>
  <si>
    <t>OCT16</t>
  </si>
  <si>
    <t>Bid/Ask Spread</t>
  </si>
  <si>
    <t>Quote obj</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</si>
  <si>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</si>
  <si>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</si>
  <si>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</si>
  <si>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</si>
  <si>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</si>
  <si>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</si>
  <si>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</si>
  <si>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</si>
  <si>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</si>
  <si>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</si>
  <si>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</si>
  <si>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</si>
  <si>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</si>
  <si>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</si>
  <si>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</si>
  <si>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</si>
  <si>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</si>
  <si>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</si>
  <si>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</si>
  <si>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</si>
  <si>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</si>
  <si>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</si>
  <si>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</si>
  <si>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</si>
  <si>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</si>
  <si>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</si>
  <si>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</si>
  <si>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</si>
  <si>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</si>
  <si>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</si>
  <si>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</si>
  <si>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DATE</t>
  </si>
  <si>
    <t>NDA_RAW.Nda_date</t>
  </si>
  <si>
    <t>NDA_RAW.Nda_last</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</si>
</sst>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37">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5" xfId="1" applyNumberFormat="1" applyFont="1" applyFill="1" applyBorder="1" applyAlignment="1"/>
    <xf numFmtId="0" fontId="15" fillId="12" borderId="1" xfId="1" applyNumberFormat="1" applyFont="1" applyFill="1" applyBorder="1" applyAlignment="1" applyProtection="1"/>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6" xfId="1" applyNumberFormat="1" applyFont="1" applyFill="1" applyBorder="1" applyAlignment="1" applyProtection="1">
      <alignment horizontal="right" vertical="center"/>
    </xf>
    <xf numFmtId="170" fontId="8" fillId="17"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0" xfId="1" applyFont="1" applyBorder="1"/>
    <xf numFmtId="0" fontId="8" fillId="0" borderId="9" xfId="1" applyFont="1" applyBorder="1"/>
    <xf numFmtId="0" fontId="8" fillId="0" borderId="8" xfId="1" applyFont="1" applyBorder="1"/>
    <xf numFmtId="0" fontId="8" fillId="0" borderId="4"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5" borderId="14" xfId="4" quotePrefix="1" applyNumberFormat="1" applyFont="1" applyFill="1" applyBorder="1" applyAlignment="1">
      <alignment horizontal="center" vertical="center"/>
    </xf>
    <xf numFmtId="168" fontId="8" fillId="5" borderId="15" xfId="4" quotePrefix="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169" fontId="8" fillId="3" borderId="14" xfId="1" applyNumberFormat="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3" borderId="11" xfId="1" applyFont="1" applyFill="1" applyBorder="1" applyAlignment="1">
      <alignment horizontal="left"/>
    </xf>
    <xf numFmtId="0" fontId="8" fillId="0" borderId="8" xfId="1" applyFont="1" applyBorder="1" applyAlignment="1">
      <alignment horizontal="left"/>
    </xf>
    <xf numFmtId="0" fontId="8" fillId="5" borderId="11" xfId="1" applyFont="1" applyFill="1" applyBorder="1" applyAlignment="1">
      <alignment horizontal="center" vertical="center"/>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11" fillId="5" borderId="1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0" xfId="0" applyFont="1" applyFill="1" applyBorder="1"/>
    <xf numFmtId="0" fontId="11" fillId="5" borderId="4" xfId="0"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Not Signed In</v>
        <stp/>
        <stp>{73A6DADA-0825-44EB-B4BE-CC359921FE41}_x0000_</stp>
        <tr r="D2" s="70"/>
      </tp>
      <tp t="s">
        <v>Not Signed In</v>
        <stp/>
        <stp>{4B22660F-DC8C-4F77-9458-BF7D5371F55D}_x0000_</stp>
        <tr r="D3" s="74"/>
      </tp>
      <tp t="s">
        <v>Not Signed In</v>
        <stp/>
        <stp>{97BECB0D-A87F-4DA0-B719-450B0F2A3DA8}_x0000_</stp>
        <tr r="H19" s="6"/>
      </tp>
    </main>
    <main first="pldatasource.rdatartdserver">
      <tp t="s">
        <v>Not Signed In</v>
        <stp/>
        <stp>{E3D7B108-35A9-4FDA-A5FC-323C5F52252A}</stp>
        <tr r="O4" s="29"/>
      </tp>
      <tp t="s">
        <v>Not Signed In</v>
        <stp/>
        <stp>{62474D86-C184-4C69-B7DA-30FF7095A84F}</stp>
        <tr r="O4" s="81"/>
      </tp>
      <tp t="s">
        <v>Not Signed In</v>
        <stp/>
        <stp>{44F1A761-DCA8-42DC-AA95-D5C2B3C66219}</stp>
        <tr r="O4" s="22"/>
      </tp>
      <tp t="s">
        <v>Not Signed In</v>
        <stp/>
        <stp>{E250DDF7-982D-41B6-9749-9AC40AC02CF5}</stp>
        <tr r="M4" s="21"/>
      </tp>
      <tp t="s">
        <v>Not Signed In</v>
        <stp/>
        <stp>{AA109751-3D05-4829-8BDF-1F36DC3B3239}</stp>
        <tr r="O4" s="18"/>
      </tp>
      <tp t="s">
        <v>Not Signed In</v>
        <stp/>
        <stp>{DC031858-549C-4BBF-B954-9230821D0A26}</stp>
        <tr r="O4" s="17"/>
      </tp>
      <tp t="s">
        <v>Not Signed In</v>
        <stp/>
        <stp>{9C59B5D5-8E41-41B6-818C-4EBB0F0D9779}</stp>
        <tr r="O4" s="76"/>
      </tp>
      <tp t="s">
        <v>Not Signed In</v>
        <stp/>
        <stp>{F74492B7-6A13-444E-A94A-9C99C18060F6}</stp>
        <tr r="Q4" s="79"/>
      </tp>
      <tp t="s">
        <v>Not Signed In</v>
        <stp/>
        <stp>{BFB9D344-7435-42F4-9348-04C32C11999D}</stp>
        <tr r="L4" s="26"/>
      </tp>
      <tp t="s">
        <v>Not Signed In</v>
        <stp/>
        <stp>{FBABD0C4-9D09-457C-AF6F-A51C7A8D9557}</stp>
        <tr r="M4" s="69"/>
      </tp>
      <tp t="s">
        <v>Not Signed In</v>
        <stp/>
        <stp>{B65C9726-DA03-4765-AC35-B58F0B7FC5EF}</stp>
        <tr r="O4" s="32"/>
      </tp>
      <tp t="s">
        <v>Not Signed In</v>
        <stp/>
        <stp>{639C72D1-14C8-4CF3-A09C-B7D5E18A2C01}</stp>
        <tr r="H3" s="6"/>
      </tp>
      <tp t="s">
        <v>Not Signed In</v>
        <stp/>
        <stp>{81DC249F-6B9F-4B28-8D02-46BD22853704}</stp>
        <tr r="O4" s="19"/>
      </tp>
      <tp t="s">
        <v>Not Signed In</v>
        <stp/>
        <stp>{1CA52A48-775E-48A6-AED7-CE1173036039}</stp>
        <tr r="O4" s="28"/>
      </tp>
      <tp t="s">
        <v>Not Signed In</v>
        <stp/>
        <stp>{DE76FBFC-7D0B-4C1D-8333-BB3ACF6CF6A0}</stp>
        <tr r="R4" s="24"/>
      </tp>
      <tp t="s">
        <v>Not Signed In</v>
        <stp/>
        <stp>{3AFF2637-5BC2-4F24-B89C-513E58D701AE}</stp>
        <tr r="O4" s="30"/>
      </tp>
      <tp t="s">
        <v>Not Signed In</v>
        <stp/>
        <stp>{E4E6D105-022F-449B-8224-DB42C7F11EA0}</stp>
        <tr r="P4" s="72"/>
      </tp>
      <tp t="s">
        <v>Not Signed In</v>
        <stp/>
        <stp>{ADB6CC17-3462-4DCE-B798-149BBC39B649}</stp>
        <tr r="O4" s="25"/>
      </tp>
      <tp t="s">
        <v>Not Signed In</v>
        <stp/>
        <stp>{44CD718B-7F64-4E3D-8F03-3D76134240CE}</stp>
        <tr r="O4" s="82"/>
      </tp>
    </main>
    <main first="pldatasource.rhistoryrtdserver">
      <tp t="s">
        <v>Not Signed In</v>
        <stp/>
        <stp>{00B6D762-27FB-4696-AB46-0D079D66C14B}_x0000_</stp>
        <tr r="D2" s="71"/>
      </tp>
      <tp t="s">
        <v>Not Signed In</v>
        <stp/>
        <stp>{3BEB6E46-BDFC-417F-9E7B-65EDF69C32CA}_x0000_</stp>
        <tr r="H16"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Dynamic Runtime library - Release Configuration - Oct 12 2015 11:41:30</v>
      </c>
    </row>
    <row r="2" spans="2:10" s="13" customFormat="1" ht="17.25" customHeight="1" x14ac:dyDescent="0.2">
      <c r="B2" s="408" t="s">
        <v>192</v>
      </c>
      <c r="C2" s="409"/>
      <c r="D2" s="409"/>
      <c r="E2" s="410"/>
      <c r="G2" s="408" t="s">
        <v>193</v>
      </c>
      <c r="H2" s="409"/>
      <c r="I2" s="409"/>
      <c r="J2" s="410"/>
    </row>
    <row r="3" spans="2:10" s="13" customFormat="1" ht="11.25" customHeight="1" x14ac:dyDescent="0.2">
      <c r="B3" s="248"/>
      <c r="C3" s="202"/>
      <c r="D3" s="202"/>
      <c r="E3" s="249"/>
      <c r="G3" s="248"/>
      <c r="H3" s="202"/>
      <c r="I3" s="202"/>
      <c r="J3" s="249"/>
    </row>
    <row r="4" spans="2:10" s="13" customFormat="1" ht="11.25" customHeight="1" x14ac:dyDescent="0.2">
      <c r="B4" s="248"/>
      <c r="C4" s="15" t="s">
        <v>3</v>
      </c>
      <c r="D4" s="423">
        <v>42300.753784722219</v>
      </c>
      <c r="E4" s="403"/>
      <c r="G4" s="248"/>
      <c r="H4" s="15" t="s">
        <v>133</v>
      </c>
      <c r="I4" s="21" t="b">
        <v>1</v>
      </c>
      <c r="J4" s="403"/>
    </row>
    <row r="5" spans="2:10" s="13" customFormat="1" ht="11.25" customHeight="1" x14ac:dyDescent="0.2">
      <c r="B5" s="404"/>
      <c r="C5" s="17" t="s">
        <v>142</v>
      </c>
      <c r="D5" s="18">
        <f>_xll.qlSettingsEvaluationDate(Trigger)</f>
        <v>42299</v>
      </c>
      <c r="E5" s="405"/>
      <c r="G5" s="248"/>
      <c r="H5" s="17" t="s">
        <v>134</v>
      </c>
      <c r="I5" s="23">
        <v>42300.754178240742</v>
      </c>
      <c r="J5" s="403"/>
    </row>
    <row r="6" spans="2:10" s="13" customFormat="1" ht="11.25" customHeight="1" x14ac:dyDescent="0.2">
      <c r="B6" s="406"/>
      <c r="C6" s="269"/>
      <c r="D6" s="19"/>
      <c r="E6" s="407"/>
      <c r="G6" s="250"/>
      <c r="H6" s="251"/>
      <c r="I6" s="251"/>
      <c r="J6" s="253"/>
    </row>
    <row r="7" spans="2:10" s="13" customFormat="1" ht="11.25" customHeight="1" x14ac:dyDescent="0.2">
      <c r="B7" s="248"/>
      <c r="C7" s="15" t="s">
        <v>135</v>
      </c>
      <c r="D7" s="20">
        <f>_xll.ohTrigger(Euribor!J5:J12,Deposits!S2,FRA!X2,OIS!X2,'ECB OIS'!Z2,Futures3M!AD2,BasisSwap1MxM!X2,BasisSwap3M6M!X2,BasisSwapxM12M!X2,'Swaps1M(&lt;1Y)'!X2,Swap1M!X2,Swap3M!X2,Swap6M!X2,ForwardSwap6M!S2)</f>
        <v>3</v>
      </c>
      <c r="E7" s="249"/>
    </row>
    <row r="8" spans="2:10" s="13" customFormat="1" ht="11.25" customHeight="1" x14ac:dyDescent="0.2">
      <c r="B8" s="248"/>
      <c r="C8" s="17" t="s">
        <v>144</v>
      </c>
      <c r="D8" s="22">
        <f>_xll.ohTrigger(Euribor!L5:L12)</f>
        <v>1</v>
      </c>
      <c r="E8" s="249"/>
    </row>
    <row r="9" spans="2:10" s="13" customFormat="1" ht="11.25" customHeight="1" x14ac:dyDescent="0.2">
      <c r="B9" s="250"/>
      <c r="C9" s="297"/>
      <c r="D9" s="297"/>
      <c r="E9" s="253"/>
    </row>
    <row r="10" spans="2:10" s="13" customFormat="1" ht="11.25" customHeight="1" x14ac:dyDescent="0.2"/>
    <row r="11" spans="2:10" s="13" customFormat="1" ht="17.25" customHeight="1" x14ac:dyDescent="0.2">
      <c r="B11" s="408" t="s">
        <v>194</v>
      </c>
      <c r="C11" s="409"/>
      <c r="D11" s="409"/>
      <c r="E11" s="410"/>
      <c r="G11" s="408" t="s">
        <v>4</v>
      </c>
      <c r="H11" s="409"/>
      <c r="I11" s="409"/>
      <c r="J11" s="410"/>
    </row>
    <row r="12" spans="2:10" s="13" customFormat="1" ht="11.25" customHeight="1" x14ac:dyDescent="0.2">
      <c r="B12" s="248"/>
      <c r="C12" s="202"/>
      <c r="D12" s="202"/>
      <c r="E12" s="249"/>
      <c r="G12" s="248"/>
      <c r="H12" s="202"/>
      <c r="I12" s="202"/>
      <c r="J12" s="249"/>
    </row>
    <row r="13" spans="2:10" s="13" customFormat="1" ht="11.25" customHeight="1" x14ac:dyDescent="0.2">
      <c r="B13" s="248"/>
      <c r="C13" s="15" t="s">
        <v>0</v>
      </c>
      <c r="D13" s="20" t="s">
        <v>58</v>
      </c>
      <c r="E13" s="403"/>
      <c r="G13" s="248"/>
      <c r="H13" s="15" t="s">
        <v>2</v>
      </c>
      <c r="I13" s="20" t="b">
        <v>1</v>
      </c>
      <c r="J13" s="403"/>
    </row>
    <row r="14" spans="2:10" s="13" customFormat="1" ht="11.25" customHeight="1" x14ac:dyDescent="0.2">
      <c r="B14" s="248"/>
      <c r="C14" s="24" t="s">
        <v>187</v>
      </c>
      <c r="D14" s="204" t="str">
        <f>Currency&amp;"ON"</f>
        <v>EURON</v>
      </c>
      <c r="E14" s="403"/>
      <c r="G14" s="248"/>
      <c r="H14" s="24" t="s">
        <v>1</v>
      </c>
      <c r="I14" s="204" t="b">
        <v>0</v>
      </c>
      <c r="J14" s="403"/>
    </row>
    <row r="15" spans="2:10" s="13" customFormat="1" ht="11.25" customHeight="1" x14ac:dyDescent="0.2">
      <c r="B15" s="248"/>
      <c r="C15" s="24" t="s">
        <v>22</v>
      </c>
      <c r="D15" s="204" t="s">
        <v>21</v>
      </c>
      <c r="E15" s="403"/>
      <c r="G15" s="248"/>
      <c r="H15" s="24" t="s">
        <v>72</v>
      </c>
      <c r="I15" s="204" t="s">
        <v>71</v>
      </c>
      <c r="J15" s="403"/>
    </row>
    <row r="16" spans="2:10" s="13" customFormat="1" ht="11.25" customHeight="1" x14ac:dyDescent="0.2">
      <c r="B16" s="248"/>
      <c r="C16" s="24" t="s">
        <v>188</v>
      </c>
      <c r="D16" s="204" t="s">
        <v>189</v>
      </c>
      <c r="E16" s="403"/>
      <c r="G16" s="248"/>
      <c r="H16" s="26" t="s">
        <v>70</v>
      </c>
      <c r="I16" s="194">
        <v>1E-4</v>
      </c>
      <c r="J16" s="403"/>
    </row>
    <row r="17" spans="2:10" s="13" customFormat="1" ht="11.25" customHeight="1" x14ac:dyDescent="0.2">
      <c r="B17" s="248"/>
      <c r="C17" s="24" t="s">
        <v>57</v>
      </c>
      <c r="D17" s="204" t="s">
        <v>56</v>
      </c>
      <c r="E17" s="403"/>
      <c r="G17" s="248"/>
      <c r="H17" s="27" t="s">
        <v>69</v>
      </c>
      <c r="I17" s="22">
        <v>-0.01</v>
      </c>
      <c r="J17" s="403"/>
    </row>
    <row r="18" spans="2:10" s="13" customFormat="1" ht="11.25" customHeight="1" x14ac:dyDescent="0.2">
      <c r="B18" s="248"/>
      <c r="C18" s="17" t="s">
        <v>190</v>
      </c>
      <c r="D18" s="22" t="s">
        <v>191</v>
      </c>
      <c r="E18" s="403"/>
      <c r="G18" s="248"/>
      <c r="H18" s="16" t="s">
        <v>137</v>
      </c>
      <c r="I18" s="28" t="s">
        <v>136</v>
      </c>
      <c r="J18" s="403"/>
    </row>
    <row r="19" spans="2:10" s="13" customFormat="1" ht="11.25" customHeight="1" x14ac:dyDescent="0.2">
      <c r="B19" s="250"/>
      <c r="C19" s="251"/>
      <c r="D19" s="251"/>
      <c r="E19" s="253"/>
      <c r="G19" s="250"/>
      <c r="H19" s="251"/>
      <c r="I19" s="251"/>
      <c r="J19" s="253"/>
    </row>
    <row r="20" spans="2:10" s="13" customFormat="1" ht="11.25" customHeight="1" x14ac:dyDescent="0.2"/>
    <row r="21" spans="2:10" s="13" customFormat="1" ht="17.25" customHeight="1" x14ac:dyDescent="0.2">
      <c r="B21" s="408" t="s">
        <v>112</v>
      </c>
      <c r="C21" s="409"/>
      <c r="D21" s="409"/>
      <c r="E21" s="410"/>
    </row>
    <row r="22" spans="2:10" s="13" customFormat="1" ht="11.25" x14ac:dyDescent="0.2">
      <c r="B22" s="248"/>
      <c r="C22" s="31"/>
      <c r="D22" s="32"/>
      <c r="E22" s="249"/>
    </row>
    <row r="23" spans="2:10" s="13" customFormat="1" ht="11.25" customHeight="1" x14ac:dyDescent="0.2">
      <c r="B23" s="248"/>
      <c r="C23" s="15" t="s">
        <v>107</v>
      </c>
      <c r="D23" s="20" t="str">
        <f>""</f>
        <v/>
      </c>
      <c r="E23" s="249"/>
    </row>
    <row r="24" spans="2:10" s="13" customFormat="1" ht="11.25" customHeight="1" x14ac:dyDescent="0.2">
      <c r="B24" s="248"/>
      <c r="C24" s="24" t="s">
        <v>106</v>
      </c>
      <c r="D24" s="204" t="s">
        <v>105</v>
      </c>
      <c r="E24" s="249"/>
    </row>
    <row r="25" spans="2:10" s="13" customFormat="1" ht="11.25" customHeight="1" x14ac:dyDescent="0.2">
      <c r="B25" s="248"/>
      <c r="C25" s="24" t="s">
        <v>104</v>
      </c>
      <c r="D25" s="204" t="s">
        <v>104</v>
      </c>
      <c r="E25" s="249"/>
    </row>
    <row r="26" spans="2:10" s="13" customFormat="1" ht="11.25" customHeight="1" x14ac:dyDescent="0.2">
      <c r="B26" s="248"/>
      <c r="C26" s="24" t="s">
        <v>103</v>
      </c>
      <c r="D26" s="204" t="s">
        <v>102</v>
      </c>
      <c r="E26" s="249"/>
    </row>
    <row r="27" spans="2:10" s="13" customFormat="1" ht="11.25" customHeight="1" x14ac:dyDescent="0.2">
      <c r="B27" s="248"/>
      <c r="C27" s="24" t="s">
        <v>101</v>
      </c>
      <c r="D27" s="204" t="s">
        <v>100</v>
      </c>
      <c r="E27" s="249"/>
    </row>
    <row r="28" spans="2:10" s="13" customFormat="1" ht="11.25" customHeight="1" x14ac:dyDescent="0.2">
      <c r="B28" s="248"/>
      <c r="C28" s="24" t="s">
        <v>99</v>
      </c>
      <c r="D28" s="204" t="s">
        <v>98</v>
      </c>
      <c r="E28" s="249"/>
      <c r="G28" s="33"/>
      <c r="H28" s="33"/>
      <c r="I28" s="33"/>
      <c r="J28" s="33"/>
    </row>
    <row r="29" spans="2:10" s="13" customFormat="1" ht="11.25" customHeight="1" x14ac:dyDescent="0.2">
      <c r="B29" s="248"/>
      <c r="C29" s="17" t="s">
        <v>97</v>
      </c>
      <c r="D29" s="22" t="s">
        <v>96</v>
      </c>
      <c r="E29" s="249"/>
      <c r="G29" s="33"/>
      <c r="H29" s="33"/>
      <c r="I29" s="33"/>
      <c r="J29" s="33"/>
    </row>
    <row r="30" spans="2:10" s="13" customFormat="1" ht="11.25" customHeight="1" x14ac:dyDescent="0.2">
      <c r="B30" s="420"/>
      <c r="C30" s="421"/>
      <c r="D30" s="421"/>
      <c r="E30" s="422"/>
      <c r="G30" s="33"/>
      <c r="H30" s="33"/>
      <c r="I30" s="33"/>
      <c r="J30" s="33"/>
    </row>
    <row r="31" spans="2:10" s="13" customFormat="1" ht="11.25" customHeight="1" x14ac:dyDescent="0.2">
      <c r="B31" s="33"/>
      <c r="C31" s="34"/>
      <c r="D31" s="34"/>
      <c r="E31" s="34"/>
      <c r="G31" s="33"/>
      <c r="H31" s="33"/>
      <c r="I31" s="33"/>
      <c r="J31" s="33"/>
    </row>
    <row r="32" spans="2:10" s="13" customFormat="1" x14ac:dyDescent="0.2">
      <c r="B32" s="411"/>
      <c r="C32" s="412"/>
      <c r="D32" s="412"/>
      <c r="E32" s="413"/>
      <c r="G32" s="33"/>
      <c r="H32" s="33"/>
      <c r="I32" s="33"/>
      <c r="J32" s="33"/>
    </row>
    <row r="33" spans="1:16384" s="13" customFormat="1" x14ac:dyDescent="0.2">
      <c r="B33" s="414"/>
      <c r="C33" s="234" t="s">
        <v>211</v>
      </c>
      <c r="D33" s="234" t="s">
        <v>212</v>
      </c>
      <c r="E33" s="415"/>
      <c r="G33" s="33"/>
      <c r="H33" s="33"/>
      <c r="I33" s="33"/>
      <c r="J33" s="33"/>
    </row>
    <row r="34" spans="1:16384" s="13" customFormat="1" x14ac:dyDescent="0.2">
      <c r="B34" s="414"/>
      <c r="C34" s="324" t="s">
        <v>213</v>
      </c>
      <c r="D34" s="327" t="s">
        <v>106</v>
      </c>
      <c r="E34" s="415"/>
      <c r="G34" s="33"/>
      <c r="H34" s="33"/>
      <c r="I34" s="33"/>
      <c r="J34" s="33"/>
    </row>
    <row r="35" spans="1:16384" s="1" customFormat="1" x14ac:dyDescent="0.2">
      <c r="A35" s="13"/>
      <c r="B35" s="414"/>
      <c r="C35" s="325" t="s">
        <v>220</v>
      </c>
      <c r="D35" s="305" t="s">
        <v>104</v>
      </c>
      <c r="E35" s="416"/>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14"/>
      <c r="C36" s="325" t="s">
        <v>78</v>
      </c>
      <c r="D36" s="305" t="s">
        <v>104</v>
      </c>
      <c r="E36" s="416"/>
    </row>
    <row r="37" spans="1:16384" x14ac:dyDescent="0.2">
      <c r="B37" s="414"/>
      <c r="C37" s="325" t="s">
        <v>226</v>
      </c>
      <c r="D37" s="305" t="s">
        <v>104</v>
      </c>
      <c r="E37" s="416"/>
    </row>
    <row r="38" spans="1:16384" x14ac:dyDescent="0.2">
      <c r="B38" s="414"/>
      <c r="C38" s="325" t="s">
        <v>227</v>
      </c>
      <c r="D38" s="305" t="s">
        <v>104</v>
      </c>
      <c r="E38" s="416"/>
    </row>
    <row r="39" spans="1:16384" x14ac:dyDescent="0.2">
      <c r="B39" s="414"/>
      <c r="C39" s="325" t="s">
        <v>230</v>
      </c>
      <c r="D39" s="305" t="s">
        <v>104</v>
      </c>
      <c r="E39" s="416"/>
    </row>
    <row r="40" spans="1:16384" x14ac:dyDescent="0.2">
      <c r="B40" s="414"/>
      <c r="C40" s="325" t="s">
        <v>214</v>
      </c>
      <c r="D40" s="305" t="s">
        <v>104</v>
      </c>
      <c r="E40" s="416"/>
    </row>
    <row r="41" spans="1:16384" x14ac:dyDescent="0.2">
      <c r="B41" s="414"/>
      <c r="C41" s="325" t="s">
        <v>215</v>
      </c>
      <c r="D41" s="305" t="s">
        <v>104</v>
      </c>
      <c r="E41" s="416"/>
    </row>
    <row r="42" spans="1:16384" x14ac:dyDescent="0.2">
      <c r="B42" s="414"/>
      <c r="C42" s="325" t="s">
        <v>231</v>
      </c>
      <c r="D42" s="305" t="s">
        <v>104</v>
      </c>
      <c r="E42" s="416"/>
    </row>
    <row r="43" spans="1:16384" x14ac:dyDescent="0.2">
      <c r="B43" s="414"/>
      <c r="C43" s="325" t="s">
        <v>232</v>
      </c>
      <c r="D43" s="305" t="s">
        <v>104</v>
      </c>
      <c r="E43" s="416"/>
    </row>
    <row r="44" spans="1:16384" x14ac:dyDescent="0.2">
      <c r="B44" s="414"/>
      <c r="C44" s="325" t="s">
        <v>216</v>
      </c>
      <c r="D44" s="305" t="s">
        <v>104</v>
      </c>
      <c r="E44" s="416"/>
    </row>
    <row r="45" spans="1:16384" x14ac:dyDescent="0.2">
      <c r="B45" s="414"/>
      <c r="C45" s="325" t="s">
        <v>233</v>
      </c>
      <c r="D45" s="305" t="s">
        <v>104</v>
      </c>
      <c r="E45" s="416"/>
    </row>
    <row r="46" spans="1:16384" x14ac:dyDescent="0.2">
      <c r="B46" s="414"/>
      <c r="C46" s="325" t="s">
        <v>222</v>
      </c>
      <c r="D46" s="305" t="s">
        <v>104</v>
      </c>
      <c r="E46" s="416"/>
    </row>
    <row r="47" spans="1:16384" x14ac:dyDescent="0.2">
      <c r="B47" s="414"/>
      <c r="C47" s="325" t="s">
        <v>217</v>
      </c>
      <c r="D47" s="305" t="s">
        <v>104</v>
      </c>
      <c r="E47" s="416"/>
    </row>
    <row r="48" spans="1:16384" x14ac:dyDescent="0.2">
      <c r="B48" s="414"/>
      <c r="C48" s="325" t="s">
        <v>218</v>
      </c>
      <c r="D48" s="305" t="s">
        <v>104</v>
      </c>
      <c r="E48" s="416"/>
    </row>
    <row r="49" spans="2:5" x14ac:dyDescent="0.2">
      <c r="B49" s="414"/>
      <c r="C49" s="326" t="s">
        <v>219</v>
      </c>
      <c r="D49" s="306" t="s">
        <v>104</v>
      </c>
      <c r="E49" s="416"/>
    </row>
    <row r="50" spans="2:5" x14ac:dyDescent="0.2">
      <c r="B50" s="417"/>
      <c r="C50" s="418"/>
      <c r="D50" s="418"/>
      <c r="E50" s="41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20"/>
      <c r="C2" s="206"/>
      <c r="D2" s="401"/>
      <c r="E2" s="398"/>
      <c r="F2" s="398"/>
      <c r="G2" s="398"/>
      <c r="H2" s="402"/>
      <c r="I2" s="398"/>
      <c r="J2" s="398"/>
      <c r="K2" s="398"/>
      <c r="L2" s="398"/>
      <c r="M2" s="398"/>
      <c r="N2" s="399"/>
    </row>
    <row r="3" spans="2:18" s="35" customFormat="1" ht="22.5" customHeight="1" x14ac:dyDescent="0.2">
      <c r="B3" s="248"/>
      <c r="C3" s="38" t="s">
        <v>20</v>
      </c>
      <c r="D3" s="38" t="s">
        <v>195</v>
      </c>
      <c r="E3" s="38" t="s">
        <v>163</v>
      </c>
      <c r="F3" s="38" t="s">
        <v>196</v>
      </c>
      <c r="G3" s="39"/>
      <c r="H3" s="195" t="str">
        <f>_xll.RData(H5:H12,I3:J3,,,,I5)</f>
        <v>Not Signed In</v>
      </c>
      <c r="I3" s="40" t="s">
        <v>141</v>
      </c>
      <c r="J3" s="40" t="s">
        <v>109</v>
      </c>
      <c r="K3" s="40" t="s">
        <v>140</v>
      </c>
      <c r="L3" s="40" t="s">
        <v>139</v>
      </c>
      <c r="M3" s="40" t="s">
        <v>138</v>
      </c>
      <c r="N3" s="400"/>
    </row>
    <row r="4" spans="2:18" s="35" customFormat="1" x14ac:dyDescent="0.2">
      <c r="B4" s="248"/>
      <c r="C4" s="322" t="s">
        <v>59</v>
      </c>
      <c r="D4" s="45" t="str">
        <f>_xll.qlRelinkableHandleYieldTermStructure(UPPER(Currency)&amp;C4,,Permanent,Trigger,ObjectOverwrite)</f>
        <v>EURON#0001</v>
      </c>
      <c r="E4" s="46" t="str">
        <f>_xll.qlEonia("Eonia",D4,Permanent,Trigger,ObjectOverwrite)</f>
        <v>Eonia#0001</v>
      </c>
      <c r="F4" s="46" t="str">
        <f>_xll.qlLastFixingQuote("Eonia"&amp;$F$3,E4,Permanent,Trigger,ObjectOverwrite)</f>
        <v>EoniaLastFixing_Quote#0001</v>
      </c>
      <c r="G4" s="37"/>
      <c r="H4" s="200"/>
      <c r="I4" s="200"/>
      <c r="J4" s="200"/>
      <c r="K4" s="200"/>
      <c r="L4" s="200"/>
      <c r="M4" s="200"/>
      <c r="N4" s="400"/>
    </row>
    <row r="5" spans="2:18" s="35" customFormat="1" x14ac:dyDescent="0.2">
      <c r="B5" s="248"/>
      <c r="C5" s="322" t="s">
        <v>19</v>
      </c>
      <c r="D5" s="45"/>
      <c r="E5" s="46" t="str">
        <f>_xll.qlEuribor(PROPER(Currency)&amp;FamilyName&amp;C5,C5,D5,Permanent,Trigger,ObjectOverwrite)</f>
        <v>EuriborSW#0001</v>
      </c>
      <c r="F5" s="46" t="str">
        <f>_xll.qlLastFixingQuote(PROPER(Currency)&amp;FamilyName&amp;C5&amp;$F$3,E5,Permanent,Trigger,ObjectOverwrite)</f>
        <v>EuriborSWLastFixing_Quote#0001</v>
      </c>
      <c r="G5" s="37"/>
      <c r="H5" s="41" t="str">
        <f t="shared" ref="H5:H12" si="0">UPPER(Currency&amp;FamilyName)&amp;C5&amp;"D="</f>
        <v>EURIBORSWD=</v>
      </c>
      <c r="I5" s="42">
        <v>42300</v>
      </c>
      <c r="J5" s="43">
        <v>-0.14699999999999999</v>
      </c>
      <c r="K5" s="43" t="b">
        <f>IF(AND(ISNUMBER($J5),$J5&lt;&gt;0%,_xll.ohTrigger(Trigger)+1),TRUE,FALSE)</f>
        <v>1</v>
      </c>
      <c r="L5" s="44" t="b">
        <f>IF($K5,_xll.qlIndexAddFixings($E5,$I5,$J5/100,TRUE,ISERROR($M5)),NA())</f>
        <v>1</v>
      </c>
      <c r="M5" s="201" t="e">
        <f>_xll.qlIndexFixing($E5,$I5,TRUE,$K5)</f>
        <v>#NUM!</v>
      </c>
      <c r="N5" s="400"/>
    </row>
    <row r="6" spans="2:18" s="35" customFormat="1" x14ac:dyDescent="0.2">
      <c r="B6" s="248"/>
      <c r="C6" s="322" t="s">
        <v>18</v>
      </c>
      <c r="D6" s="45"/>
      <c r="E6" s="46" t="str">
        <f>_xll.qlEuribor(PROPER(Currency)&amp;FamilyName&amp;C6,C6,D6,Permanent,Trigger,ObjectOverwrite)</f>
        <v>Euribor2W#0001</v>
      </c>
      <c r="F6" s="46" t="str">
        <f>_xll.qlLastFixingQuote(PROPER(Currency)&amp;FamilyName&amp;C6&amp;$F$3,E6,Permanent,Trigger,ObjectOverwrite)</f>
        <v>Euribor2WLastFixing_Quote#0001</v>
      </c>
      <c r="G6" s="37"/>
      <c r="H6" s="41" t="str">
        <f t="shared" si="0"/>
        <v>EURIBOR2WD=</v>
      </c>
      <c r="I6" s="42">
        <v>42300</v>
      </c>
      <c r="J6" s="43">
        <v>-0.14499999999999999</v>
      </c>
      <c r="K6" s="43" t="b">
        <f>IF(AND(ISNUMBER($J6),$J6&lt;&gt;0%,_xll.ohTrigger(Trigger)+1),TRUE,FALSE)</f>
        <v>1</v>
      </c>
      <c r="L6" s="44" t="b">
        <f>IF($K6,_xll.qlIndexAddFixings($E6,$I6,$J6/100,TRUE,ISERROR($M6)),NA())</f>
        <v>1</v>
      </c>
      <c r="M6" s="41" t="e">
        <f>_xll.qlIndexFixing($E6,$I6,TRUE,$K6)</f>
        <v>#NUM!</v>
      </c>
      <c r="N6" s="400"/>
    </row>
    <row r="7" spans="2:18" s="35" customFormat="1" x14ac:dyDescent="0.2">
      <c r="B7" s="248"/>
      <c r="C7" s="322" t="s">
        <v>16</v>
      </c>
      <c r="D7" s="45" t="str">
        <f>_xll.qlRelinkableHandleYieldTermStructure(UPPER(Currency)&amp;C7,,Permanent,Trigger,ObjectOverwrite)</f>
        <v>EUR1M#0001</v>
      </c>
      <c r="E7" s="46" t="str">
        <f>_xll.qlEuribor(PROPER(Currency)&amp;FamilyName&amp;C7,C7,D7,Permanent,Trigger,ObjectOverwrite)</f>
        <v>Euribor1M#0001</v>
      </c>
      <c r="F7" s="46" t="str">
        <f>_xll.qlLastFixingQuote(PROPER(Currency)&amp;FamilyName&amp;C7&amp;$F$3,E7,Permanent,Trigger,ObjectOverwrite)</f>
        <v>Euribor1MLastFixing_Quote#0001</v>
      </c>
      <c r="G7" s="37"/>
      <c r="H7" s="41" t="str">
        <f t="shared" si="0"/>
        <v>EURIBOR1MD=</v>
      </c>
      <c r="I7" s="42">
        <v>42300</v>
      </c>
      <c r="J7" s="43">
        <v>-0.11899999999999999</v>
      </c>
      <c r="K7" s="43" t="b">
        <f>IF(AND(ISNUMBER($J7),$J7&lt;&gt;0%,_xll.ohTrigger(Trigger)+1),TRUE,FALSE)</f>
        <v>1</v>
      </c>
      <c r="L7" s="44" t="b">
        <f>IF($K7,_xll.qlIndexAddFixings($E7,$I7,$J7/100,TRUE,ISERROR($M7)),NA())</f>
        <v>1</v>
      </c>
      <c r="M7" s="41" t="e">
        <f>_xll.qlIndexFixing($E7,$I7,TRUE,$K7)</f>
        <v>#NUM!</v>
      </c>
      <c r="N7" s="400"/>
    </row>
    <row r="8" spans="2:18" s="35" customFormat="1" x14ac:dyDescent="0.2">
      <c r="B8" s="248"/>
      <c r="C8" s="322" t="s">
        <v>15</v>
      </c>
      <c r="D8" s="45"/>
      <c r="E8" s="46" t="str">
        <f>_xll.qlEuribor(PROPER(Currency)&amp;FamilyName&amp;C8,C8,D8,Permanent,Trigger,ObjectOverwrite)</f>
        <v>Euribor2M#0001</v>
      </c>
      <c r="F8" s="46" t="str">
        <f>_xll.qlLastFixingQuote(PROPER(Currency)&amp;FamilyName&amp;C8&amp;$F$3,E8,Permanent,Trigger,ObjectOverwrite)</f>
        <v>Euribor2MLastFixing_Quote#0001</v>
      </c>
      <c r="G8" s="37"/>
      <c r="H8" s="41" t="str">
        <f t="shared" si="0"/>
        <v>EURIBOR2MD=</v>
      </c>
      <c r="I8" s="42">
        <v>42300</v>
      </c>
      <c r="J8" s="43">
        <v>-8.199999999999999E-2</v>
      </c>
      <c r="K8" s="43" t="b">
        <f>IF(AND(ISNUMBER($J8),$J8&lt;&gt;0%,_xll.ohTrigger(Trigger)+1),TRUE,FALSE)</f>
        <v>1</v>
      </c>
      <c r="L8" s="44" t="b">
        <f>IF($K8,_xll.qlIndexAddFixings($E8,$I8,$J8/100,TRUE,ISERROR($M8)),NA())</f>
        <v>1</v>
      </c>
      <c r="M8" s="41" t="e">
        <f>_xll.qlIndexFixing($E8,$I8,TRUE,$K8)</f>
        <v>#NUM!</v>
      </c>
      <c r="N8" s="400"/>
    </row>
    <row r="9" spans="2:18" s="35" customFormat="1" x14ac:dyDescent="0.2">
      <c r="B9" s="248"/>
      <c r="C9" s="322" t="s">
        <v>14</v>
      </c>
      <c r="D9" s="45" t="str">
        <f>_xll.qlRelinkableHandleYieldTermStructure(UPPER(Currency)&amp;C9,,Permanent,Trigger,ObjectOverwrite)</f>
        <v>EUR3M#0001</v>
      </c>
      <c r="E9" s="46" t="str">
        <f>_xll.qlEuribor(PROPER(Currency)&amp;FamilyName&amp;C9,C9,D9,Permanent,Trigger,ObjectOverwrite)</f>
        <v>Euribor3M#0001</v>
      </c>
      <c r="F9" s="46" t="str">
        <f>_xll.qlLastFixingQuote(PROPER(Currency)&amp;FamilyName&amp;C9&amp;$F$3,E9,Permanent,Trigger,ObjectOverwrite)</f>
        <v>Euribor3MLastFixing_Quote#0001</v>
      </c>
      <c r="G9" s="37"/>
      <c r="H9" s="41" t="str">
        <f t="shared" si="0"/>
        <v>EURIBOR3MD=</v>
      </c>
      <c r="I9" s="42">
        <v>42300</v>
      </c>
      <c r="J9" s="43">
        <v>-6.0999999999999999E-2</v>
      </c>
      <c r="K9" s="43" t="b">
        <f>IF(AND(ISNUMBER($J9),$J9&lt;&gt;0%,_xll.ohTrigger(Trigger)+1),TRUE,FALSE)</f>
        <v>1</v>
      </c>
      <c r="L9" s="44" t="b">
        <f>IF($K9,_xll.qlIndexAddFixings($E9,$I9,$J9/100,TRUE,ISERROR($M9)),NA())</f>
        <v>1</v>
      </c>
      <c r="M9" s="41" t="e">
        <f>_xll.qlIndexFixing($E9,$I9,TRUE,$K9)</f>
        <v>#NUM!</v>
      </c>
      <c r="N9" s="400"/>
    </row>
    <row r="10" spans="2:18" s="35" customFormat="1" x14ac:dyDescent="0.2">
      <c r="B10" s="248"/>
      <c r="C10" s="322" t="s">
        <v>11</v>
      </c>
      <c r="D10" s="45" t="str">
        <f>_xll.qlRelinkableHandleYieldTermStructure(UPPER(Currency)&amp;C10,,Permanent,Trigger,ObjectOverwrite)</f>
        <v>EUR6M#0001</v>
      </c>
      <c r="E10" s="46" t="str">
        <f>_xll.qlEuribor(PROPER(Currency)&amp;FamilyName&amp;C10,C10,D10,Permanent,Trigger,ObjectOverwrite)</f>
        <v>Euribor6M#0001</v>
      </c>
      <c r="F10" s="46" t="str">
        <f>_xll.qlLastFixingQuote(PROPER(Currency)&amp;FamilyName&amp;C10&amp;$F$3,E10,Permanent,Trigger,ObjectOverwrite)</f>
        <v>Euribor6MLastFixing_Quote#0001</v>
      </c>
      <c r="G10" s="37"/>
      <c r="H10" s="41" t="str">
        <f t="shared" si="0"/>
        <v>EURIBOR6MD=</v>
      </c>
      <c r="I10" s="42">
        <v>42300</v>
      </c>
      <c r="J10" s="43">
        <v>0.01</v>
      </c>
      <c r="K10" s="43" t="b">
        <f>IF(AND(ISNUMBER($J10),$J10&lt;&gt;0%,_xll.ohTrigger(Trigger)+1),TRUE,FALSE)</f>
        <v>1</v>
      </c>
      <c r="L10" s="44" t="b">
        <f>IF($K10,_xll.qlIndexAddFixings($E10,$I10,$J10/100,TRUE,ISERROR($M10)),NA())</f>
        <v>1</v>
      </c>
      <c r="M10" s="41" t="e">
        <f>_xll.qlIndexFixing($E10,$I10,TRUE,$K10)</f>
        <v>#NUM!</v>
      </c>
      <c r="N10" s="400"/>
    </row>
    <row r="11" spans="2:18" s="35" customFormat="1" x14ac:dyDescent="0.2">
      <c r="B11" s="248"/>
      <c r="C11" s="322" t="s">
        <v>8</v>
      </c>
      <c r="D11" s="45"/>
      <c r="E11" s="46" t="str">
        <f>_xll.qlEuribor(PROPER(Currency)&amp;FamilyName&amp;C11,C11,D11,Permanent,Trigger,ObjectOverwrite)</f>
        <v>Euribor9M#0001</v>
      </c>
      <c r="F11" s="46" t="str">
        <f>_xll.qlLastFixingQuote(PROPER(Currency)&amp;FamilyName&amp;C11&amp;$F$3,E11,Permanent,Trigger,ObjectOverwrite)</f>
        <v>Euribor9MLastFixing_Quote#0001</v>
      </c>
      <c r="G11" s="37"/>
      <c r="H11" s="41" t="str">
        <f t="shared" si="0"/>
        <v>EURIBOR9MD=</v>
      </c>
      <c r="I11" s="42">
        <v>42300</v>
      </c>
      <c r="J11" s="43">
        <v>5.1000000000000004E-2</v>
      </c>
      <c r="K11" s="43" t="b">
        <f>IF(AND(ISNUMBER($J11),$J11&lt;&gt;0%,_xll.ohTrigger(Trigger)+1),TRUE,FALSE)</f>
        <v>1</v>
      </c>
      <c r="L11" s="44" t="b">
        <f>IF($K11,_xll.qlIndexAddFixings($E11,$I11,$J11/100,TRUE,ISERROR($M11)),NA())</f>
        <v>1</v>
      </c>
      <c r="M11" s="41" t="e">
        <f>_xll.qlIndexFixing($E11,$I11,TRUE,$K11)</f>
        <v>#NUM!</v>
      </c>
      <c r="N11" s="400"/>
    </row>
    <row r="12" spans="2:18" s="35" customFormat="1" x14ac:dyDescent="0.2">
      <c r="B12" s="248"/>
      <c r="C12" s="322" t="s">
        <v>5</v>
      </c>
      <c r="D12" s="45" t="str">
        <f>_xll.qlRelinkableHandleYieldTermStructure(UPPER(Currency)&amp;C12,,Permanent,Trigger,ObjectOverwrite)</f>
        <v>EUR1Y#0001</v>
      </c>
      <c r="E12" s="46" t="str">
        <f>_xll.qlEuribor(PROPER(Currency)&amp;FamilyName&amp;C12,C12,D12,Permanent,Trigger,ObjectOverwrite)</f>
        <v>Euribor1Y#0001</v>
      </c>
      <c r="F12" s="46" t="str">
        <f>_xll.qlLastFixingQuote(PROPER(Currency)&amp;FamilyName&amp;C12&amp;$F$3,E12,Permanent,Trigger,ObjectOverwrite)</f>
        <v>Euribor1YLastFixing_Quote#0001</v>
      </c>
      <c r="G12" s="37"/>
      <c r="H12" s="196" t="str">
        <f t="shared" si="0"/>
        <v>EURIBOR1YD=</v>
      </c>
      <c r="I12" s="197">
        <v>42300</v>
      </c>
      <c r="J12" s="198">
        <v>0.11399999999999999</v>
      </c>
      <c r="K12" s="198" t="b">
        <f>IF(AND(ISNUMBER($J12),$J12&lt;&gt;0%,_xll.ohTrigger(Trigger)+1),TRUE,FALSE)</f>
        <v>1</v>
      </c>
      <c r="L12" s="199" t="b">
        <f>IF($K12,_xll.qlIndexAddFixings($E12,$I12,$J12/100,TRUE,ISERROR($M12)),NA())</f>
        <v>1</v>
      </c>
      <c r="M12" s="196" t="e">
        <f>_xll.qlIndexFixing($E12,$I12,TRUE,$K12)</f>
        <v>#NUM!</v>
      </c>
      <c r="N12" s="400"/>
    </row>
    <row r="13" spans="2:18" s="35" customFormat="1" x14ac:dyDescent="0.2">
      <c r="B13" s="248"/>
      <c r="C13" s="323" t="s">
        <v>143</v>
      </c>
      <c r="D13" s="47" t="str">
        <f>_xll.qlRelinkableHandleYieldTermStructure(UPPER(Currency)&amp;C13,,Permanent,Trigger,ObjectOverwrite)</f>
        <v>EURSTD#0001</v>
      </c>
      <c r="E13" s="48"/>
      <c r="F13" s="49"/>
      <c r="G13" s="37"/>
      <c r="H13" s="50"/>
      <c r="I13" s="51"/>
      <c r="J13" s="52"/>
      <c r="K13" s="52"/>
      <c r="L13" s="53"/>
      <c r="M13" s="203"/>
      <c r="N13" s="400"/>
    </row>
    <row r="14" spans="2:18" s="35" customFormat="1" x14ac:dyDescent="0.2">
      <c r="B14" s="250"/>
      <c r="C14" s="251"/>
      <c r="D14" s="251"/>
      <c r="E14" s="251"/>
      <c r="F14" s="251"/>
      <c r="G14" s="251"/>
      <c r="H14" s="251"/>
      <c r="I14" s="251"/>
      <c r="J14" s="251"/>
      <c r="K14" s="251"/>
      <c r="L14" s="251"/>
      <c r="M14" s="251"/>
      <c r="N14" s="253"/>
    </row>
    <row r="15" spans="2:18" s="35" customFormat="1" x14ac:dyDescent="0.2">
      <c r="E15" s="36"/>
      <c r="F15" s="36"/>
      <c r="G15" s="424"/>
      <c r="J15" s="36"/>
    </row>
    <row r="16" spans="2:18" x14ac:dyDescent="0.2">
      <c r="E16" s="426" t="s">
        <v>153</v>
      </c>
      <c r="F16" s="427" t="str">
        <f>"START:"&amp;_xll.qlSettingsEvaluationDate(Trigger)&amp; " END:"&amp;_xll.qlSettingsEvaluationDate(Trigger)&amp;" INTERVAL:1D"</f>
        <v>START:42299 END:42299 INTERVAL:1D</v>
      </c>
      <c r="G16" s="424"/>
      <c r="H16" s="429" t="str">
        <f>_xll.RHistory(I17,$F$18&amp;";"&amp;$F$19,$F$16,,"SORT:"&amp;$F$17&amp;" CH:Fd",J16)</f>
        <v>Not Signed In</v>
      </c>
      <c r="I16" s="429"/>
      <c r="J16" s="432" t="s">
        <v>239</v>
      </c>
      <c r="K16" s="433" t="s">
        <v>109</v>
      </c>
      <c r="L16" s="433" t="s">
        <v>139</v>
      </c>
    </row>
    <row r="17" spans="1:25" x14ac:dyDescent="0.2">
      <c r="E17" s="426" t="s">
        <v>154</v>
      </c>
      <c r="F17" s="425" t="s">
        <v>155</v>
      </c>
      <c r="G17" s="424"/>
      <c r="H17" s="431" t="s">
        <v>16</v>
      </c>
      <c r="I17" s="431" t="str">
        <f>Currency&amp;UPPER(FamilyName)&amp;H17&amp;"D="</f>
        <v>EURIBOR1MD=</v>
      </c>
      <c r="J17" s="430">
        <v>42300</v>
      </c>
      <c r="K17" s="434">
        <v>-0.11899999999999999</v>
      </c>
      <c r="L17" s="428" t="b">
        <f>_xll.qlIndexAddFixings(PROPER(Currency)&amp;FamilyName&amp;H17,J17,K17/100,TRUE,_xll.ohTrigger(Euribor!E4:E12))</f>
        <v>1</v>
      </c>
    </row>
    <row r="18" spans="1:25" x14ac:dyDescent="0.2">
      <c r="E18" s="426" t="s">
        <v>161</v>
      </c>
      <c r="F18" s="425" t="s">
        <v>240</v>
      </c>
      <c r="G18" s="424"/>
      <c r="H18" s="424"/>
      <c r="I18" s="424"/>
      <c r="J18" s="424"/>
      <c r="K18" s="424"/>
      <c r="L18" s="424"/>
    </row>
    <row r="19" spans="1:25" x14ac:dyDescent="0.2">
      <c r="E19" s="424"/>
      <c r="F19" s="425" t="s">
        <v>241</v>
      </c>
      <c r="G19" s="424"/>
      <c r="H19" s="429" t="str">
        <f>_xll.RHistory(I20,$F$18&amp;";"&amp;$F$19,$F$16,,"SORT:"&amp;$F$17&amp;" CH:Fd",J19)</f>
        <v>Not Signed In</v>
      </c>
      <c r="I19" s="429"/>
      <c r="J19" s="432" t="s">
        <v>239</v>
      </c>
      <c r="K19" s="433" t="s">
        <v>109</v>
      </c>
      <c r="L19" s="433" t="s">
        <v>139</v>
      </c>
    </row>
    <row r="20" spans="1:25" x14ac:dyDescent="0.2">
      <c r="D20" s="424"/>
      <c r="E20" s="424"/>
      <c r="F20" s="424"/>
      <c r="G20" s="424"/>
      <c r="H20" s="431" t="s">
        <v>5</v>
      </c>
      <c r="I20" s="431" t="str">
        <f>Currency&amp;UPPER(FamilyName)&amp;H20&amp;"D="</f>
        <v>EURIBOR1YD=</v>
      </c>
      <c r="J20" s="430">
        <v>42300</v>
      </c>
      <c r="K20" s="434">
        <v>0.114</v>
      </c>
      <c r="L20" s="428" t="b">
        <f>_xll.qlIndexAddFixings(PROPER(Currency)&amp;FamilyName&amp;H20,J20,K20/100,TRUE,_xll.ohTrigger(Euribor!E4:E12))</f>
        <v>1</v>
      </c>
    </row>
    <row r="22" spans="1:25" s="35" customFormat="1" x14ac:dyDescent="0.2">
      <c r="A22" s="36"/>
      <c r="B22" s="36"/>
      <c r="C22" s="36"/>
      <c r="D22" s="36"/>
      <c r="E22" s="36"/>
      <c r="F22" s="36"/>
      <c r="G22" s="36"/>
      <c r="H22" s="36"/>
      <c r="I22" s="36"/>
      <c r="J22" s="36"/>
      <c r="K22" s="36"/>
      <c r="L22" s="36"/>
      <c r="M22" s="36"/>
      <c r="N22" s="36"/>
      <c r="O22" s="36"/>
      <c r="P22" s="36"/>
      <c r="Q22" s="36"/>
      <c r="R22" s="36"/>
      <c r="S22" s="36"/>
      <c r="T22" s="36"/>
      <c r="U22" s="36"/>
      <c r="V22" s="36"/>
    </row>
    <row r="23" spans="1:25" s="35" customFormat="1" x14ac:dyDescent="0.2">
      <c r="A23" s="36"/>
      <c r="B23" s="36"/>
      <c r="C23" s="36"/>
      <c r="D23" s="36"/>
      <c r="E23" s="36"/>
      <c r="F23" s="36"/>
      <c r="G23" s="36"/>
      <c r="H23" s="36"/>
      <c r="I23" s="36"/>
      <c r="J23" s="36"/>
      <c r="K23" s="36"/>
      <c r="L23" s="36"/>
      <c r="M23" s="36"/>
      <c r="N23" s="36"/>
      <c r="O23" s="36"/>
      <c r="P23" s="36"/>
      <c r="Q23" s="36"/>
      <c r="R23" s="36"/>
      <c r="S23" s="36"/>
      <c r="T23" s="36"/>
      <c r="U23" s="36"/>
      <c r="V23" s="36"/>
    </row>
    <row r="24" spans="1:25" s="35" customFormat="1" x14ac:dyDescent="0.2">
      <c r="A24" s="36"/>
      <c r="B24" s="36"/>
      <c r="C24" s="36"/>
      <c r="D24" s="36"/>
      <c r="E24" s="36"/>
      <c r="F24" s="36"/>
      <c r="G24" s="36"/>
      <c r="H24" s="36"/>
      <c r="I24" s="36"/>
      <c r="J24" s="36"/>
      <c r="K24" s="36"/>
      <c r="L24" s="36"/>
      <c r="M24" s="36"/>
      <c r="N24" s="36"/>
      <c r="O24" s="36"/>
      <c r="P24" s="36"/>
      <c r="Q24" s="36"/>
      <c r="R24" s="36"/>
      <c r="S24" s="36"/>
      <c r="T24" s="36"/>
      <c r="U24" s="36"/>
      <c r="V24" s="36"/>
    </row>
    <row r="25" spans="1:25" s="35" customFormat="1" x14ac:dyDescent="0.2">
      <c r="A25" s="36"/>
      <c r="B25" s="36"/>
      <c r="C25" s="36"/>
      <c r="D25" s="36"/>
      <c r="E25" s="36"/>
      <c r="F25" s="36"/>
      <c r="G25" s="36"/>
      <c r="H25" s="36"/>
      <c r="I25" s="36"/>
      <c r="J25" s="36"/>
      <c r="K25" s="36"/>
      <c r="L25" s="36"/>
      <c r="M25" s="36"/>
      <c r="N25" s="36"/>
      <c r="O25" s="36"/>
      <c r="P25" s="36"/>
      <c r="Q25" s="36"/>
      <c r="R25" s="36"/>
      <c r="S25" s="36"/>
      <c r="T25" s="36"/>
      <c r="U25" s="36"/>
      <c r="V25" s="36"/>
    </row>
    <row r="26" spans="1:25" s="35" customFormat="1" x14ac:dyDescent="0.2">
      <c r="A26" s="36"/>
      <c r="B26" s="36"/>
      <c r="C26" s="36"/>
      <c r="D26" s="36"/>
      <c r="E26" s="36"/>
      <c r="F26" s="36"/>
      <c r="G26" s="36"/>
      <c r="H26" s="36"/>
      <c r="I26" s="36"/>
      <c r="J26" s="36"/>
      <c r="K26" s="36"/>
      <c r="L26" s="36"/>
      <c r="M26" s="36"/>
      <c r="N26" s="36"/>
      <c r="O26" s="36"/>
      <c r="P26" s="36"/>
      <c r="Q26" s="36"/>
      <c r="R26" s="36"/>
      <c r="S26" s="36"/>
      <c r="T26" s="36"/>
      <c r="U26" s="36"/>
      <c r="V26" s="36"/>
    </row>
    <row r="27" spans="1:25" s="35" customFormat="1" x14ac:dyDescent="0.2">
      <c r="A27" s="36"/>
      <c r="B27" s="36"/>
      <c r="C27" s="36"/>
      <c r="D27" s="36"/>
      <c r="E27" s="36"/>
      <c r="F27" s="36"/>
      <c r="G27" s="36"/>
      <c r="H27" s="36"/>
      <c r="I27" s="36"/>
      <c r="J27" s="36"/>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49"/>
      <c r="C1" s="348"/>
      <c r="D1" s="348"/>
      <c r="E1" s="348"/>
      <c r="F1" s="348"/>
      <c r="G1" s="348"/>
      <c r="H1" s="348"/>
      <c r="I1" s="350"/>
    </row>
    <row r="2" spans="2:9" s="386" customFormat="1" ht="21" customHeight="1" x14ac:dyDescent="0.25">
      <c r="B2" s="394"/>
      <c r="C2" s="244" t="s">
        <v>20</v>
      </c>
      <c r="D2" s="244" t="s">
        <v>175</v>
      </c>
      <c r="E2" s="220" t="s">
        <v>176</v>
      </c>
      <c r="F2" s="220" t="s">
        <v>115</v>
      </c>
      <c r="G2" s="246" t="s">
        <v>210</v>
      </c>
      <c r="H2" s="244" t="s">
        <v>209</v>
      </c>
      <c r="I2" s="395"/>
    </row>
    <row r="3" spans="2:9" x14ac:dyDescent="0.2">
      <c r="B3" s="383"/>
      <c r="C3" s="58" t="s">
        <v>5</v>
      </c>
      <c r="D3" s="58" t="str">
        <f>Euribor!D9</f>
        <v>EUR3M#0001</v>
      </c>
      <c r="E3" s="58" t="str">
        <f>Euribor!$D$4</f>
        <v>EURON#0001</v>
      </c>
      <c r="F3" s="58" t="str">
        <f t="shared" ref="F3:F16" si="0">PROPER(Currency)&amp;FamilyName&amp;"Swap"&amp;FixingType&amp;C3</f>
        <v>EuriborSwapIsdaFixA1Y</v>
      </c>
      <c r="G3" s="58" t="str">
        <f>_xll.qlEuriborSwapIsdaFixA(F3,C3,D3,E3,Permanent,Trigger,ObjectOverwrite)</f>
        <v>EuriborSwapIsdaFixA1Y#0001</v>
      </c>
      <c r="H3" s="59" t="str">
        <f>_xll.ohRangeRetrieveError(G3)</f>
        <v/>
      </c>
      <c r="I3" s="396"/>
    </row>
    <row r="4" spans="2:9" x14ac:dyDescent="0.2">
      <c r="B4" s="383"/>
      <c r="C4" s="226" t="s">
        <v>55</v>
      </c>
      <c r="D4" s="226" t="str">
        <f>Euribor!$D$10</f>
        <v>EUR6M#0001</v>
      </c>
      <c r="E4" s="226" t="str">
        <f>Euribor!$D$4</f>
        <v>EURON#0001</v>
      </c>
      <c r="F4" s="226" t="str">
        <f t="shared" si="0"/>
        <v>EuriborSwapIsdaFixA2Y</v>
      </c>
      <c r="G4" s="226" t="str">
        <f>_xll.qlEuriborSwapIsdaFixA(F4,C4,D4,E4,Permanent,Trigger,ObjectOverwrite)</f>
        <v>EuriborSwapIsdaFixA2Y#0001</v>
      </c>
      <c r="H4" s="276" t="str">
        <f>_xll.ohRangeRetrieveError(G4)</f>
        <v/>
      </c>
      <c r="I4" s="396"/>
    </row>
    <row r="5" spans="2:9" x14ac:dyDescent="0.2">
      <c r="B5" s="383"/>
      <c r="C5" s="226" t="s">
        <v>54</v>
      </c>
      <c r="D5" s="226" t="str">
        <f>Euribor!$D$10</f>
        <v>EUR6M#0001</v>
      </c>
      <c r="E5" s="226" t="str">
        <f>Euribor!$D$4</f>
        <v>EURON#0001</v>
      </c>
      <c r="F5" s="226" t="str">
        <f t="shared" si="0"/>
        <v>EuriborSwapIsdaFixA3Y</v>
      </c>
      <c r="G5" s="226" t="str">
        <f>_xll.qlEuriborSwapIsdaFixA(F5,C5,D5,E5,Permanent,Trigger,ObjectOverwrite)</f>
        <v>EuriborSwapIsdaFixA3Y#0001</v>
      </c>
      <c r="H5" s="276" t="str">
        <f>_xll.ohRangeRetrieveError(G5)</f>
        <v/>
      </c>
      <c r="I5" s="396"/>
    </row>
    <row r="6" spans="2:9" x14ac:dyDescent="0.2">
      <c r="B6" s="383"/>
      <c r="C6" s="226" t="s">
        <v>53</v>
      </c>
      <c r="D6" s="226" t="str">
        <f>Euribor!$D$10</f>
        <v>EUR6M#0001</v>
      </c>
      <c r="E6" s="226" t="str">
        <f>Euribor!$D$4</f>
        <v>EURON#0001</v>
      </c>
      <c r="F6" s="226" t="str">
        <f t="shared" si="0"/>
        <v>EuriborSwapIsdaFixA4Y</v>
      </c>
      <c r="G6" s="226" t="str">
        <f>_xll.qlEuriborSwapIsdaFixA(F6,C6,D6,E6,Permanent,Trigger,ObjectOverwrite)</f>
        <v>EuriborSwapIsdaFixA4Y#0001</v>
      </c>
      <c r="H6" s="276" t="str">
        <f>_xll.ohRangeRetrieveError(G6)</f>
        <v/>
      </c>
      <c r="I6" s="396"/>
    </row>
    <row r="7" spans="2:9" x14ac:dyDescent="0.2">
      <c r="B7" s="383"/>
      <c r="C7" s="226" t="s">
        <v>52</v>
      </c>
      <c r="D7" s="226" t="str">
        <f>Euribor!$D$10</f>
        <v>EUR6M#0001</v>
      </c>
      <c r="E7" s="226" t="str">
        <f>Euribor!$D$4</f>
        <v>EURON#0001</v>
      </c>
      <c r="F7" s="226" t="str">
        <f t="shared" si="0"/>
        <v>EuriborSwapIsdaFixA5Y</v>
      </c>
      <c r="G7" s="226" t="str">
        <f>_xll.qlEuriborSwapIsdaFixA(F7,C7,D7,E7,Permanent,Trigger,ObjectOverwrite)</f>
        <v>EuriborSwapIsdaFixA5Y#0001</v>
      </c>
      <c r="H7" s="276" t="str">
        <f>_xll.ohRangeRetrieveError(G7)</f>
        <v/>
      </c>
      <c r="I7" s="396"/>
    </row>
    <row r="8" spans="2:9" x14ac:dyDescent="0.2">
      <c r="B8" s="383"/>
      <c r="C8" s="226" t="s">
        <v>51</v>
      </c>
      <c r="D8" s="226" t="str">
        <f>Euribor!$D$10</f>
        <v>EUR6M#0001</v>
      </c>
      <c r="E8" s="226" t="str">
        <f>Euribor!$D$4</f>
        <v>EURON#0001</v>
      </c>
      <c r="F8" s="226" t="str">
        <f t="shared" si="0"/>
        <v>EuriborSwapIsdaFixA6Y</v>
      </c>
      <c r="G8" s="226" t="str">
        <f>_xll.qlEuriborSwapIsdaFixA(F8,C8,D8,E8,Permanent,Trigger,ObjectOverwrite)</f>
        <v>EuriborSwapIsdaFixA6Y#0001</v>
      </c>
      <c r="H8" s="276" t="str">
        <f>_xll.ohRangeRetrieveError(G8)</f>
        <v/>
      </c>
      <c r="I8" s="396"/>
    </row>
    <row r="9" spans="2:9" x14ac:dyDescent="0.2">
      <c r="B9" s="383"/>
      <c r="C9" s="226" t="s">
        <v>50</v>
      </c>
      <c r="D9" s="226" t="str">
        <f>Euribor!$D$10</f>
        <v>EUR6M#0001</v>
      </c>
      <c r="E9" s="226" t="str">
        <f>Euribor!$D$4</f>
        <v>EURON#0001</v>
      </c>
      <c r="F9" s="226" t="str">
        <f t="shared" si="0"/>
        <v>EuriborSwapIsdaFixA7Y</v>
      </c>
      <c r="G9" s="226" t="str">
        <f>_xll.qlEuriborSwapIsdaFixA(F9,C9,D9,E9,Permanent,Trigger,ObjectOverwrite)</f>
        <v>EuriborSwapIsdaFixA7Y#0001</v>
      </c>
      <c r="H9" s="276" t="str">
        <f>_xll.ohRangeRetrieveError(G9)</f>
        <v/>
      </c>
      <c r="I9" s="396"/>
    </row>
    <row r="10" spans="2:9" x14ac:dyDescent="0.2">
      <c r="B10" s="383"/>
      <c r="C10" s="226" t="s">
        <v>49</v>
      </c>
      <c r="D10" s="226" t="str">
        <f>Euribor!$D$10</f>
        <v>EUR6M#0001</v>
      </c>
      <c r="E10" s="226" t="str">
        <f>Euribor!$D$4</f>
        <v>EURON#0001</v>
      </c>
      <c r="F10" s="226" t="str">
        <f t="shared" si="0"/>
        <v>EuriborSwapIsdaFixA8Y</v>
      </c>
      <c r="G10" s="226" t="str">
        <f>_xll.qlEuriborSwapIsdaFixA(F10,C10,D10,E10,Permanent,Trigger,ObjectOverwrite)</f>
        <v>EuriborSwapIsdaFixA8Y#0001</v>
      </c>
      <c r="H10" s="276" t="str">
        <f>_xll.ohRangeRetrieveError(G10)</f>
        <v/>
      </c>
      <c r="I10" s="396"/>
    </row>
    <row r="11" spans="2:9" x14ac:dyDescent="0.2">
      <c r="B11" s="383"/>
      <c r="C11" s="226" t="s">
        <v>48</v>
      </c>
      <c r="D11" s="226" t="str">
        <f>Euribor!$D$10</f>
        <v>EUR6M#0001</v>
      </c>
      <c r="E11" s="226" t="str">
        <f>Euribor!$D$4</f>
        <v>EURON#0001</v>
      </c>
      <c r="F11" s="226" t="str">
        <f t="shared" si="0"/>
        <v>EuriborSwapIsdaFixA9Y</v>
      </c>
      <c r="G11" s="226" t="str">
        <f>_xll.qlEuriborSwapIsdaFixA(F11,C11,D11,E11,Permanent,Trigger,ObjectOverwrite)</f>
        <v>EuriborSwapIsdaFixA9Y#0001</v>
      </c>
      <c r="H11" s="276" t="str">
        <f>_xll.ohRangeRetrieveError(G11)</f>
        <v/>
      </c>
      <c r="I11" s="396"/>
    </row>
    <row r="12" spans="2:9" x14ac:dyDescent="0.2">
      <c r="B12" s="383"/>
      <c r="C12" s="226" t="s">
        <v>47</v>
      </c>
      <c r="D12" s="226" t="str">
        <f>Euribor!$D$10</f>
        <v>EUR6M#0001</v>
      </c>
      <c r="E12" s="226" t="str">
        <f>Euribor!$D$4</f>
        <v>EURON#0001</v>
      </c>
      <c r="F12" s="226" t="str">
        <f t="shared" si="0"/>
        <v>EuriborSwapIsdaFixA10Y</v>
      </c>
      <c r="G12" s="226" t="str">
        <f>_xll.qlEuriborSwapIsdaFixA(F12,C12,D12,E12,Permanent,Trigger,ObjectOverwrite)</f>
        <v>EuriborSwapIsdaFixA10Y#0001</v>
      </c>
      <c r="H12" s="276" t="str">
        <f>_xll.ohRangeRetrieveError(G12)</f>
        <v/>
      </c>
      <c r="I12" s="396"/>
    </row>
    <row r="13" spans="2:9" x14ac:dyDescent="0.2">
      <c r="B13" s="383"/>
      <c r="C13" s="226" t="s">
        <v>45</v>
      </c>
      <c r="D13" s="226" t="str">
        <f>Euribor!$D$10</f>
        <v>EUR6M#0001</v>
      </c>
      <c r="E13" s="226" t="str">
        <f>Euribor!$D$4</f>
        <v>EURON#0001</v>
      </c>
      <c r="F13" s="226" t="str">
        <f t="shared" si="0"/>
        <v>EuriborSwapIsdaFixA12Y</v>
      </c>
      <c r="G13" s="226" t="str">
        <f>_xll.qlEuriborSwapIsdaFixA(F13,C13,D13,E13,Permanent,Trigger,ObjectOverwrite)</f>
        <v>EuriborSwapIsdaFixA12Y#0001</v>
      </c>
      <c r="H13" s="276" t="str">
        <f>_xll.ohRangeRetrieveError(G13)</f>
        <v/>
      </c>
      <c r="I13" s="396"/>
    </row>
    <row r="14" spans="2:9" x14ac:dyDescent="0.2">
      <c r="B14" s="383"/>
      <c r="C14" s="226" t="s">
        <v>37</v>
      </c>
      <c r="D14" s="226" t="str">
        <f>Euribor!$D$10</f>
        <v>EUR6M#0001</v>
      </c>
      <c r="E14" s="226" t="str">
        <f>Euribor!$D$4</f>
        <v>EURON#0001</v>
      </c>
      <c r="F14" s="226" t="str">
        <f t="shared" si="0"/>
        <v>EuriborSwapIsdaFixA20Y</v>
      </c>
      <c r="G14" s="226" t="str">
        <f>_xll.qlEuriborSwapIsdaFixA(F14,C14,D14,E14,Permanent,Trigger,ObjectOverwrite)</f>
        <v>EuriborSwapIsdaFixA20Y#0001</v>
      </c>
      <c r="H14" s="276" t="str">
        <f>_xll.ohRangeRetrieveError(G14)</f>
        <v/>
      </c>
      <c r="I14" s="396"/>
    </row>
    <row r="15" spans="2:9" x14ac:dyDescent="0.2">
      <c r="B15" s="383"/>
      <c r="C15" s="226" t="s">
        <v>32</v>
      </c>
      <c r="D15" s="226" t="str">
        <f>Euribor!$D$10</f>
        <v>EUR6M#0001</v>
      </c>
      <c r="E15" s="226" t="str">
        <f>Euribor!$D$4</f>
        <v>EURON#0001</v>
      </c>
      <c r="F15" s="226" t="str">
        <f t="shared" si="0"/>
        <v>EuriborSwapIsdaFixA25Y</v>
      </c>
      <c r="G15" s="226" t="str">
        <f>_xll.qlEuriborSwapIsdaFixA(F15,C15,D15,E15,Permanent,Trigger,ObjectOverwrite)</f>
        <v>EuriborSwapIsdaFixA25Y#0001</v>
      </c>
      <c r="H15" s="276" t="str">
        <f>_xll.ohRangeRetrieveError(G15)</f>
        <v/>
      </c>
      <c r="I15" s="396"/>
    </row>
    <row r="16" spans="2:9" x14ac:dyDescent="0.2">
      <c r="B16" s="383"/>
      <c r="C16" s="227" t="s">
        <v>27</v>
      </c>
      <c r="D16" s="227" t="str">
        <f>Euribor!$D$10</f>
        <v>EUR6M#0001</v>
      </c>
      <c r="E16" s="227" t="str">
        <f>Euribor!$D$4</f>
        <v>EURON#0001</v>
      </c>
      <c r="F16" s="227" t="str">
        <f t="shared" si="0"/>
        <v>EuriborSwapIsdaFixA30Y</v>
      </c>
      <c r="G16" s="227" t="str">
        <f>_xll.qlEuriborSwapIsdaFixA(F16,C16,D16,E16,Permanent,Trigger,ObjectOverwrite)</f>
        <v>EuriborSwapIsdaFixA30Y#0001</v>
      </c>
      <c r="H16" s="277" t="str">
        <f>_xll.ohRangeRetrieveError(G16)</f>
        <v/>
      </c>
      <c r="I16" s="396"/>
    </row>
    <row r="17" spans="2:9" x14ac:dyDescent="0.2">
      <c r="B17" s="384"/>
      <c r="C17" s="385"/>
      <c r="D17" s="385"/>
      <c r="E17" s="385"/>
      <c r="F17" s="385"/>
      <c r="G17" s="385"/>
      <c r="H17" s="385"/>
      <c r="I17" s="39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20" t="s">
        <v>213</v>
      </c>
      <c r="K1" s="206"/>
      <c r="L1" s="206"/>
      <c r="M1" s="206"/>
      <c r="N1" s="206"/>
      <c r="O1" s="206"/>
      <c r="P1" s="206"/>
      <c r="Q1" s="206"/>
      <c r="R1" s="206"/>
      <c r="S1" s="206"/>
      <c r="T1" s="247"/>
    </row>
    <row r="2" spans="1:20" ht="11.25" customHeight="1" x14ac:dyDescent="0.2">
      <c r="A2" s="88"/>
      <c r="B2" s="54"/>
      <c r="C2" s="54"/>
      <c r="D2" s="54"/>
      <c r="E2" s="54"/>
      <c r="F2" s="54"/>
      <c r="G2" s="54"/>
      <c r="H2" s="89"/>
      <c r="J2" s="248"/>
      <c r="K2" s="202"/>
      <c r="L2" s="308"/>
      <c r="M2" s="294" t="str">
        <f>VLOOKUP(J1,AreaTable,2,FALSE)</f>
        <v>KLIEM</v>
      </c>
      <c r="N2" s="205"/>
      <c r="O2" s="205"/>
      <c r="P2" s="205"/>
      <c r="Q2" s="205"/>
      <c r="R2" s="205"/>
      <c r="S2" s="224">
        <f>_xll.ohTrigger(S5:S15)</f>
        <v>3</v>
      </c>
      <c r="T2" s="249"/>
    </row>
    <row r="3" spans="1:20" ht="11.25" customHeight="1" x14ac:dyDescent="0.2">
      <c r="A3" s="90"/>
      <c r="B3" s="91"/>
      <c r="C3" s="91"/>
      <c r="D3" s="54"/>
      <c r="E3" s="54"/>
      <c r="F3" s="54"/>
      <c r="G3" s="54"/>
      <c r="H3" s="89"/>
      <c r="J3" s="207"/>
      <c r="K3" s="205"/>
      <c r="L3" s="202"/>
      <c r="M3" s="202"/>
      <c r="N3" s="202"/>
      <c r="O3" s="205"/>
      <c r="P3" s="205"/>
      <c r="Q3" s="205"/>
      <c r="R3" s="202"/>
      <c r="S3" s="238"/>
      <c r="T3" s="208"/>
    </row>
    <row r="4" spans="1:20" ht="21" customHeight="1" x14ac:dyDescent="0.2">
      <c r="A4" s="72"/>
      <c r="B4" s="329" t="s">
        <v>20</v>
      </c>
      <c r="C4" s="244"/>
      <c r="D4" s="246"/>
      <c r="E4" s="244" t="s">
        <v>183</v>
      </c>
      <c r="F4" s="220" t="s">
        <v>210</v>
      </c>
      <c r="G4" s="220" t="str">
        <f>_xll.ohRangeRetrieveError(F4)</f>
        <v/>
      </c>
      <c r="H4" s="89"/>
      <c r="J4" s="207"/>
      <c r="K4" s="218"/>
      <c r="L4" s="221" t="s">
        <v>150</v>
      </c>
      <c r="M4" s="222" t="str">
        <f>_xll.RData(M5:M7,N4:N4,,ReutersRtMode,,N5)</f>
        <v>Not Signed In</v>
      </c>
      <c r="N4" s="244" t="s">
        <v>95</v>
      </c>
      <c r="O4" s="205"/>
      <c r="P4" s="212" t="s">
        <v>116</v>
      </c>
      <c r="Q4" s="205"/>
      <c r="R4" s="213" t="s">
        <v>114</v>
      </c>
      <c r="S4" s="214" t="s">
        <v>113</v>
      </c>
      <c r="T4" s="208"/>
    </row>
    <row r="5" spans="1:20" ht="11.25" customHeight="1" x14ac:dyDescent="0.2">
      <c r="A5" s="72"/>
      <c r="B5" s="73" t="str">
        <f>K5</f>
        <v>ON</v>
      </c>
      <c r="C5" s="74"/>
      <c r="D5" s="75" t="s">
        <v>223</v>
      </c>
      <c r="E5" s="76" t="str">
        <f t="shared" ref="E5:E15" si="0">Currency&amp;B5&amp;$D5&amp;QuoteSuffix</f>
        <v>EUROND_Quote</v>
      </c>
      <c r="F5" s="76" t="str">
        <f>_xll.qlSimpleQuote(E5,,RateTickValue,Permanent,Trigger,ObjectOverwrite)</f>
        <v>EUROND_Quote#0001</v>
      </c>
      <c r="G5" s="77" t="str">
        <f>_xll.ohRangeRetrieveError(F5)</f>
        <v/>
      </c>
      <c r="H5" s="89"/>
      <c r="J5" s="207"/>
      <c r="K5" s="92" t="s">
        <v>59</v>
      </c>
      <c r="L5" s="93" t="str">
        <f>Currency&amp;K5</f>
        <v>EURON</v>
      </c>
      <c r="M5" s="93" t="str">
        <f>L5&amp;"D="&amp;VLOOKUP(Contributor,ContributorTable,2,FALSE)</f>
        <v>EUROND=CKCC</v>
      </c>
      <c r="N5" s="267">
        <v>-0.12</v>
      </c>
      <c r="O5" s="298"/>
      <c r="P5" s="267">
        <v>-0.12</v>
      </c>
      <c r="Q5" s="269"/>
      <c r="R5" s="267">
        <f t="array" ref="R5:R15">QuoteLive</f>
        <v>-0.12</v>
      </c>
      <c r="S5" s="229">
        <f>_xll.qlSimpleQuoteSetValue(F5,R5/100,Trigger)</f>
        <v>-9.9999999999999829E-5</v>
      </c>
      <c r="T5" s="208"/>
    </row>
    <row r="6" spans="1:20" ht="11.25" customHeight="1" x14ac:dyDescent="0.2">
      <c r="A6" s="72"/>
      <c r="B6" s="78" t="str">
        <f t="shared" ref="B6:B15" si="1">K6</f>
        <v>TN</v>
      </c>
      <c r="C6" s="79"/>
      <c r="D6" s="80" t="s">
        <v>223</v>
      </c>
      <c r="E6" s="69" t="str">
        <f t="shared" si="0"/>
        <v>EURTND_Quote</v>
      </c>
      <c r="F6" s="69" t="str">
        <f>_xll.qlSimpleQuote(E6,,RateTickValue,Permanent,Trigger,ObjectOverwrite)</f>
        <v>EURTND_Quote#0001</v>
      </c>
      <c r="G6" s="81" t="str">
        <f>_xll.ohRangeRetrieveError(F6)</f>
        <v/>
      </c>
      <c r="H6" s="89"/>
      <c r="J6" s="207"/>
      <c r="K6" s="94" t="s">
        <v>110</v>
      </c>
      <c r="L6" s="300" t="str">
        <f>Currency&amp;K6</f>
        <v>EURTN</v>
      </c>
      <c r="M6" s="300" t="str">
        <f>L6&amp;"D="&amp;VLOOKUP(Contributor,ContributorTable,2,FALSE)</f>
        <v>EURTND=CKCC</v>
      </c>
      <c r="N6" s="266">
        <v>-0.12</v>
      </c>
      <c r="O6" s="298"/>
      <c r="P6" s="266">
        <v>-0.12</v>
      </c>
      <c r="Q6" s="269"/>
      <c r="R6" s="266">
        <v>-0.12</v>
      </c>
      <c r="S6" s="230">
        <f>_xll.qlSimpleQuoteSetValue(F6,R6/100,Trigger)</f>
        <v>0</v>
      </c>
      <c r="T6" s="208"/>
    </row>
    <row r="7" spans="1:20" ht="11.25" customHeight="1" x14ac:dyDescent="0.2">
      <c r="A7" s="72"/>
      <c r="B7" s="82" t="str">
        <f t="shared" si="1"/>
        <v>SN</v>
      </c>
      <c r="C7" s="83"/>
      <c r="D7" s="84" t="s">
        <v>223</v>
      </c>
      <c r="E7" s="71" t="str">
        <f t="shared" si="0"/>
        <v>EURSND_Quote</v>
      </c>
      <c r="F7" s="71" t="str">
        <f>_xll.qlSimpleQuote(E7,,RateTickValue,Permanent,Trigger,ObjectOverwrite)</f>
        <v>EURSND_Quote#0001</v>
      </c>
      <c r="G7" s="85" t="str">
        <f>_xll.ohRangeRetrieveError(F7)</f>
        <v/>
      </c>
      <c r="H7" s="89"/>
      <c r="J7" s="207"/>
      <c r="K7" s="97" t="s">
        <v>108</v>
      </c>
      <c r="L7" s="302" t="str">
        <f>Currency&amp;K7</f>
        <v>EURSN</v>
      </c>
      <c r="M7" s="302" t="str">
        <f>L7&amp;"D="&amp;VLOOKUP(Contributor,ContributorTable,2,FALSE)</f>
        <v>EURSND=CKCC</v>
      </c>
      <c r="N7" s="268">
        <v>-0.12</v>
      </c>
      <c r="O7" s="298"/>
      <c r="P7" s="268">
        <v>-0.12</v>
      </c>
      <c r="Q7" s="269"/>
      <c r="R7" s="268">
        <v>-0.12</v>
      </c>
      <c r="S7" s="232">
        <f>_xll.qlSimpleQuoteSetValue(F7,R7/100,Trigger)</f>
        <v>0</v>
      </c>
      <c r="T7" s="208"/>
    </row>
    <row r="8" spans="1:20" ht="11.25" customHeight="1" x14ac:dyDescent="0.2">
      <c r="A8" s="72"/>
      <c r="B8" s="78" t="str">
        <f t="shared" si="1"/>
        <v>SW</v>
      </c>
      <c r="C8" s="79"/>
      <c r="D8" s="80" t="s">
        <v>223</v>
      </c>
      <c r="E8" s="69" t="str">
        <f t="shared" si="0"/>
        <v>EURSWD_Quote</v>
      </c>
      <c r="F8" s="69" t="str">
        <f>_xll.qlSimpleQuote(E8,,RateTickValue,Permanent,Trigger,ObjectOverwrite)</f>
        <v>EURSWD_Quote#0001</v>
      </c>
      <c r="G8" s="81" t="str">
        <f>_xll.ohRangeRetrieveError(F8)</f>
        <v/>
      </c>
      <c r="H8" s="89"/>
      <c r="J8" s="207"/>
      <c r="K8" s="94" t="s">
        <v>19</v>
      </c>
      <c r="L8" s="300" t="str">
        <f t="shared" ref="L8:L15" si="2">Currency&amp;"IBOR"&amp;K8</f>
        <v>EURIBORSW</v>
      </c>
      <c r="M8" s="300" t="str">
        <f>Euribor!H5</f>
        <v>EURIBORSWD=</v>
      </c>
      <c r="N8" s="266">
        <f>Euribor!J5</f>
        <v>-0.14699999999999999</v>
      </c>
      <c r="O8" s="298"/>
      <c r="P8" s="266">
        <v>-0.14699999999999999</v>
      </c>
      <c r="Q8" s="269"/>
      <c r="R8" s="266">
        <v>-0.14699999999999999</v>
      </c>
      <c r="S8" s="230">
        <f>_xll.qlSimpleQuoteSetValue(F8,R8/100,Trigger)</f>
        <v>-2.0000000000000052E-5</v>
      </c>
      <c r="T8" s="208"/>
    </row>
    <row r="9" spans="1:20" ht="11.25" customHeight="1" x14ac:dyDescent="0.2">
      <c r="A9" s="72"/>
      <c r="B9" s="78" t="str">
        <f t="shared" si="1"/>
        <v>2W</v>
      </c>
      <c r="C9" s="79"/>
      <c r="D9" s="80" t="s">
        <v>223</v>
      </c>
      <c r="E9" s="69" t="str">
        <f t="shared" si="0"/>
        <v>EUR2WD_Quote</v>
      </c>
      <c r="F9" s="69" t="str">
        <f>_xll.qlSimpleQuote(E9,,RateTickValue,Permanent,Trigger,ObjectOverwrite)</f>
        <v>EUR2WD_Quote#0001</v>
      </c>
      <c r="G9" s="81" t="str">
        <f>_xll.ohRangeRetrieveError(F9)</f>
        <v/>
      </c>
      <c r="H9" s="153"/>
      <c r="J9" s="207"/>
      <c r="K9" s="94" t="s">
        <v>18</v>
      </c>
      <c r="L9" s="300" t="str">
        <f t="shared" si="2"/>
        <v>EURIBOR2W</v>
      </c>
      <c r="M9" s="300" t="str">
        <f>Euribor!H6</f>
        <v>EURIBOR2WD=</v>
      </c>
      <c r="N9" s="266">
        <f>Euribor!J6</f>
        <v>-0.14499999999999999</v>
      </c>
      <c r="O9" s="298"/>
      <c r="P9" s="266">
        <v>-0.14499999999999999</v>
      </c>
      <c r="Q9" s="269"/>
      <c r="R9" s="266">
        <v>-0.14499999999999999</v>
      </c>
      <c r="S9" s="230">
        <f>_xll.qlSimpleQuoteSetValue(F9,R9/100,Trigger)</f>
        <v>-2.0000000000000052E-5</v>
      </c>
      <c r="T9" s="208"/>
    </row>
    <row r="10" spans="1:20" ht="11.25" customHeight="1" x14ac:dyDescent="0.2">
      <c r="A10" s="72"/>
      <c r="B10" s="78" t="str">
        <f t="shared" si="1"/>
        <v>1M</v>
      </c>
      <c r="C10" s="79"/>
      <c r="D10" s="80" t="s">
        <v>223</v>
      </c>
      <c r="E10" s="69" t="str">
        <f t="shared" si="0"/>
        <v>EUR1MD_Quote</v>
      </c>
      <c r="F10" s="69" t="str">
        <f>_xll.qlSimpleQuote(E10,,RateTickValue,Permanent,Trigger,ObjectOverwrite)</f>
        <v>EUR1MD_Quote#0001</v>
      </c>
      <c r="G10" s="81" t="str">
        <f>_xll.ohRangeRetrieveError(F10)</f>
        <v/>
      </c>
      <c r="H10" s="153"/>
      <c r="J10" s="207"/>
      <c r="K10" s="94" t="s">
        <v>16</v>
      </c>
      <c r="L10" s="300" t="str">
        <f t="shared" si="2"/>
        <v>EURIBOR1M</v>
      </c>
      <c r="M10" s="300" t="str">
        <f>Euribor!H7</f>
        <v>EURIBOR1MD=</v>
      </c>
      <c r="N10" s="266">
        <f>Euribor!J7</f>
        <v>-0.11899999999999999</v>
      </c>
      <c r="O10" s="298"/>
      <c r="P10" s="266">
        <v>-0.11899999999999999</v>
      </c>
      <c r="Q10" s="269"/>
      <c r="R10" s="266">
        <v>-0.11899999999999999</v>
      </c>
      <c r="S10" s="230">
        <f>_xll.qlSimpleQuoteSetValue(F10,R10/100,Trigger)</f>
        <v>-5.9999999999999941E-5</v>
      </c>
      <c r="T10" s="208"/>
    </row>
    <row r="11" spans="1:20" ht="11.25" customHeight="1" x14ac:dyDescent="0.2">
      <c r="A11" s="72"/>
      <c r="B11" s="78" t="str">
        <f t="shared" si="1"/>
        <v>2M</v>
      </c>
      <c r="C11" s="79"/>
      <c r="D11" s="80" t="s">
        <v>223</v>
      </c>
      <c r="E11" s="69" t="str">
        <f t="shared" si="0"/>
        <v>EUR2MD_Quote</v>
      </c>
      <c r="F11" s="69" t="str">
        <f>_xll.qlSimpleQuote(E11,,RateTickValue,Permanent,Trigger,ObjectOverwrite)</f>
        <v>EUR2MD_Quote#0001</v>
      </c>
      <c r="G11" s="81" t="str">
        <f>_xll.ohRangeRetrieveError(F11)</f>
        <v/>
      </c>
      <c r="H11" s="153"/>
      <c r="J11" s="207"/>
      <c r="K11" s="94" t="s">
        <v>15</v>
      </c>
      <c r="L11" s="300" t="str">
        <f t="shared" si="2"/>
        <v>EURIBOR2M</v>
      </c>
      <c r="M11" s="300" t="str">
        <f>Euribor!H8</f>
        <v>EURIBOR2MD=</v>
      </c>
      <c r="N11" s="266">
        <f>Euribor!J8</f>
        <v>-8.199999999999999E-2</v>
      </c>
      <c r="O11" s="298"/>
      <c r="P11" s="266">
        <v>-8.199999999999999E-2</v>
      </c>
      <c r="Q11" s="269"/>
      <c r="R11" s="266">
        <v>-8.199999999999999E-2</v>
      </c>
      <c r="S11" s="230">
        <f>_xll.qlSimpleQuoteSetValue(F11,R11/100,Trigger)</f>
        <v>-1.1999999999999999E-4</v>
      </c>
      <c r="T11" s="208"/>
    </row>
    <row r="12" spans="1:20" ht="11.25" customHeight="1" x14ac:dyDescent="0.2">
      <c r="A12" s="72"/>
      <c r="B12" s="78" t="str">
        <f t="shared" si="1"/>
        <v>3M</v>
      </c>
      <c r="C12" s="79"/>
      <c r="D12" s="80" t="s">
        <v>223</v>
      </c>
      <c r="E12" s="69" t="str">
        <f t="shared" si="0"/>
        <v>EUR3MD_Quote</v>
      </c>
      <c r="F12" s="69" t="str">
        <f>_xll.qlSimpleQuote(E12,,RateTickValue,Permanent,Trigger,ObjectOverwrite)</f>
        <v>EUR3MD_Quote#0001</v>
      </c>
      <c r="G12" s="81" t="str">
        <f>_xll.ohRangeRetrieveError(F12)</f>
        <v/>
      </c>
      <c r="H12" s="153"/>
      <c r="J12" s="207"/>
      <c r="K12" s="94" t="s">
        <v>14</v>
      </c>
      <c r="L12" s="300" t="str">
        <f t="shared" si="2"/>
        <v>EURIBOR3M</v>
      </c>
      <c r="M12" s="300" t="str">
        <f>Euribor!H9</f>
        <v>EURIBOR3MD=</v>
      </c>
      <c r="N12" s="266">
        <f>Euribor!J9</f>
        <v>-6.0999999999999999E-2</v>
      </c>
      <c r="O12" s="298"/>
      <c r="P12" s="266">
        <v>-6.0999999999999999E-2</v>
      </c>
      <c r="Q12" s="269"/>
      <c r="R12" s="266">
        <v>-6.0999999999999999E-2</v>
      </c>
      <c r="S12" s="230">
        <f>_xll.qlSimpleQuoteSetValue(F12,R12/100,Trigger)</f>
        <v>-2.0999999999999995E-4</v>
      </c>
      <c r="T12" s="208"/>
    </row>
    <row r="13" spans="1:20" ht="11.25" customHeight="1" x14ac:dyDescent="0.2">
      <c r="A13" s="72"/>
      <c r="B13" s="78" t="str">
        <f t="shared" si="1"/>
        <v>6M</v>
      </c>
      <c r="C13" s="79"/>
      <c r="D13" s="80" t="s">
        <v>223</v>
      </c>
      <c r="E13" s="69" t="str">
        <f t="shared" si="0"/>
        <v>EUR6MD_Quote</v>
      </c>
      <c r="F13" s="69" t="str">
        <f>_xll.qlSimpleQuote(E13,,RateTickValue,Permanent,Trigger,ObjectOverwrite)</f>
        <v>EUR6MD_Quote#0001</v>
      </c>
      <c r="G13" s="81" t="str">
        <f>_xll.ohRangeRetrieveError(F13)</f>
        <v/>
      </c>
      <c r="H13" s="153"/>
      <c r="J13" s="207"/>
      <c r="K13" s="94" t="s">
        <v>11</v>
      </c>
      <c r="L13" s="300" t="str">
        <f t="shared" si="2"/>
        <v>EURIBOR6M</v>
      </c>
      <c r="M13" s="300" t="str">
        <f>Euribor!H10</f>
        <v>EURIBOR6MD=</v>
      </c>
      <c r="N13" s="266">
        <f>Euribor!J10</f>
        <v>0.01</v>
      </c>
      <c r="O13" s="298"/>
      <c r="P13" s="266">
        <v>0.01</v>
      </c>
      <c r="Q13" s="269"/>
      <c r="R13" s="266">
        <v>0.01</v>
      </c>
      <c r="S13" s="230">
        <f>_xll.qlSimpleQuoteSetValue(F13,R13/100,Trigger)</f>
        <v>-1.9000000000000001E-4</v>
      </c>
      <c r="T13" s="208"/>
    </row>
    <row r="14" spans="1:20" ht="11.25" customHeight="1" x14ac:dyDescent="0.2">
      <c r="A14" s="72"/>
      <c r="B14" s="78" t="str">
        <f t="shared" si="1"/>
        <v>9M</v>
      </c>
      <c r="C14" s="79"/>
      <c r="D14" s="80" t="s">
        <v>223</v>
      </c>
      <c r="E14" s="69" t="str">
        <f t="shared" si="0"/>
        <v>EUR9MD_Quote</v>
      </c>
      <c r="F14" s="69" t="str">
        <f>_xll.qlSimpleQuote(E14,,RateTickValue,Permanent,Trigger,ObjectOverwrite)</f>
        <v>EUR9MD_Quote#0001</v>
      </c>
      <c r="G14" s="81" t="str">
        <f>_xll.ohRangeRetrieveError(F14)</f>
        <v/>
      </c>
      <c r="H14" s="153"/>
      <c r="J14" s="207"/>
      <c r="K14" s="94" t="s">
        <v>8</v>
      </c>
      <c r="L14" s="300" t="str">
        <f t="shared" si="2"/>
        <v>EURIBOR9M</v>
      </c>
      <c r="M14" s="300" t="str">
        <f>Euribor!H11</f>
        <v>EURIBOR9MD=</v>
      </c>
      <c r="N14" s="266">
        <f>Euribor!J11</f>
        <v>5.1000000000000004E-2</v>
      </c>
      <c r="O14" s="298"/>
      <c r="P14" s="266">
        <v>5.1000000000000004E-2</v>
      </c>
      <c r="Q14" s="269"/>
      <c r="R14" s="266">
        <v>5.1000000000000004E-2</v>
      </c>
      <c r="S14" s="230">
        <f>_xll.qlSimpleQuoteSetValue(F14,R14/100,Trigger)</f>
        <v>-2.6999999999999995E-4</v>
      </c>
      <c r="T14" s="208"/>
    </row>
    <row r="15" spans="1:20" ht="11.25" customHeight="1" x14ac:dyDescent="0.2">
      <c r="A15" s="72"/>
      <c r="B15" s="82" t="str">
        <f t="shared" si="1"/>
        <v>1Y</v>
      </c>
      <c r="C15" s="83"/>
      <c r="D15" s="84" t="s">
        <v>223</v>
      </c>
      <c r="E15" s="71" t="str">
        <f t="shared" si="0"/>
        <v>EUR1YD_Quote</v>
      </c>
      <c r="F15" s="71" t="str">
        <f>_xll.qlSimpleQuote(E15,,RateTickValue,Permanent,Trigger,ObjectOverwrite)</f>
        <v>EUR1YD_Quote#0001</v>
      </c>
      <c r="G15" s="85" t="str">
        <f>_xll.ohRangeRetrieveError(F15)</f>
        <v/>
      </c>
      <c r="H15" s="153"/>
      <c r="J15" s="207"/>
      <c r="K15" s="97" t="s">
        <v>5</v>
      </c>
      <c r="L15" s="302" t="str">
        <f t="shared" si="2"/>
        <v>EURIBOR1Y</v>
      </c>
      <c r="M15" s="302" t="str">
        <f>Euribor!H12</f>
        <v>EURIBOR1YD=</v>
      </c>
      <c r="N15" s="268">
        <f>Euribor!J12</f>
        <v>0.11399999999999999</v>
      </c>
      <c r="O15" s="298"/>
      <c r="P15" s="268">
        <v>0.11399999999999999</v>
      </c>
      <c r="Q15" s="269"/>
      <c r="R15" s="268">
        <v>0.11399999999999999</v>
      </c>
      <c r="S15" s="232">
        <f>_xll.qlSimpleQuoteSetValue(F15,R15/100,Trigger)</f>
        <v>-2.7999999999999987E-4</v>
      </c>
      <c r="T15" s="208"/>
    </row>
    <row r="16" spans="1:20" ht="11.25" customHeight="1" x14ac:dyDescent="0.2">
      <c r="A16" s="132"/>
      <c r="B16" s="133"/>
      <c r="C16" s="133"/>
      <c r="D16" s="133"/>
      <c r="E16" s="133"/>
      <c r="F16" s="133"/>
      <c r="G16" s="133"/>
      <c r="H16" s="134"/>
      <c r="J16" s="250"/>
      <c r="K16" s="251"/>
      <c r="L16" s="251"/>
      <c r="M16" s="251"/>
      <c r="N16" s="251"/>
      <c r="O16" s="251"/>
      <c r="P16" s="251"/>
      <c r="Q16" s="251"/>
      <c r="R16" s="251"/>
      <c r="S16" s="251"/>
      <c r="T16" s="253"/>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73" hidden="1" customWidth="1" outlineLevel="1"/>
    <col min="4" max="4" width="5" style="13" hidden="1" customWidth="1" outlineLevel="1"/>
    <col min="5" max="5" width="16.140625" style="13" hidden="1" customWidth="1" outlineLevel="1"/>
    <col min="6" max="6" width="21.42578125" style="13" hidden="1" customWidth="1" outlineLevel="1"/>
    <col min="7" max="7" width="25.7109375" style="166"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87"/>
      <c r="B1" s="388"/>
      <c r="C1" s="388"/>
      <c r="D1" s="388"/>
      <c r="E1" s="388"/>
      <c r="F1" s="389"/>
      <c r="G1" s="388"/>
      <c r="H1" s="390"/>
      <c r="J1" s="331" t="s">
        <v>220</v>
      </c>
      <c r="K1" s="86"/>
      <c r="L1" s="86"/>
      <c r="M1" s="86"/>
      <c r="N1" s="86"/>
      <c r="O1" s="86"/>
      <c r="P1" s="86"/>
      <c r="Q1" s="86"/>
      <c r="R1" s="86"/>
      <c r="S1" s="86"/>
      <c r="T1" s="86"/>
      <c r="U1" s="86"/>
      <c r="V1" s="86"/>
      <c r="W1" s="86"/>
      <c r="X1" s="86"/>
      <c r="Y1" s="87"/>
    </row>
    <row r="2" spans="1:25" x14ac:dyDescent="0.2">
      <c r="A2" s="391"/>
      <c r="B2" s="168"/>
      <c r="C2" s="168"/>
      <c r="D2" s="168"/>
      <c r="E2" s="168"/>
      <c r="F2" s="168"/>
      <c r="G2" s="392"/>
      <c r="H2" s="393"/>
      <c r="J2" s="88"/>
      <c r="K2" s="203"/>
      <c r="L2" s="203"/>
      <c r="M2" s="203"/>
      <c r="N2" s="203"/>
      <c r="O2" s="294" t="str">
        <f>VLOOKUP(J1,AreaTable,2,FALSE)</f>
        <v>ICAP</v>
      </c>
      <c r="P2" s="203"/>
      <c r="Q2" s="203"/>
      <c r="R2" s="298"/>
      <c r="S2" s="298"/>
      <c r="T2" s="298"/>
      <c r="U2" s="298"/>
      <c r="V2" s="298"/>
      <c r="W2" s="298"/>
      <c r="X2" s="169">
        <f>_xll.ohTrigger(X5:X58)</f>
        <v>3</v>
      </c>
      <c r="Y2" s="245"/>
    </row>
    <row r="3" spans="1:25" x14ac:dyDescent="0.2">
      <c r="A3" s="391"/>
      <c r="B3" s="168"/>
      <c r="C3" s="168"/>
      <c r="D3" s="168"/>
      <c r="E3" s="168"/>
      <c r="F3" s="168"/>
      <c r="G3" s="392"/>
      <c r="H3" s="393"/>
      <c r="J3" s="332"/>
      <c r="K3" s="203"/>
      <c r="L3" s="203"/>
      <c r="M3" s="298"/>
      <c r="N3" s="203"/>
      <c r="O3" s="203"/>
      <c r="P3" s="203"/>
      <c r="Q3" s="203"/>
      <c r="R3" s="203"/>
      <c r="S3" s="203"/>
      <c r="T3" s="298"/>
      <c r="U3" s="298"/>
      <c r="V3" s="298"/>
      <c r="W3" s="203"/>
      <c r="X3" s="203"/>
      <c r="Y3" s="333"/>
    </row>
    <row r="4" spans="1:25" ht="21" customHeight="1" x14ac:dyDescent="0.2">
      <c r="A4" s="207"/>
      <c r="B4" s="329"/>
      <c r="C4" s="330"/>
      <c r="D4" s="246"/>
      <c r="E4" s="244" t="s">
        <v>183</v>
      </c>
      <c r="F4" s="220" t="s">
        <v>210</v>
      </c>
      <c r="G4" s="220" t="str">
        <f>_xll.ohRangeRetrieveError(F4)</f>
        <v/>
      </c>
      <c r="H4" s="249"/>
      <c r="J4" s="332"/>
      <c r="K4" s="219"/>
      <c r="L4" s="219"/>
      <c r="M4" s="219"/>
      <c r="N4" s="244" t="s">
        <v>150</v>
      </c>
      <c r="O4" s="222" t="str">
        <f>_xll.RData(O5:O58,P4:Q4,,ReutersRtMode,,P5)</f>
        <v>Not Signed In</v>
      </c>
      <c r="P4" s="212" t="s">
        <v>119</v>
      </c>
      <c r="Q4" s="212" t="s">
        <v>95</v>
      </c>
      <c r="R4" s="212" t="s">
        <v>221</v>
      </c>
      <c r="S4" s="212" t="s">
        <v>206</v>
      </c>
      <c r="T4" s="298"/>
      <c r="U4" s="212" t="s">
        <v>116</v>
      </c>
      <c r="V4" s="298"/>
      <c r="W4" s="212" t="s">
        <v>114</v>
      </c>
      <c r="X4" s="212" t="s">
        <v>113</v>
      </c>
      <c r="Y4" s="333"/>
    </row>
    <row r="5" spans="1:25" x14ac:dyDescent="0.2">
      <c r="A5" s="207"/>
      <c r="B5" s="215">
        <f>K5</f>
        <v>1</v>
      </c>
      <c r="C5" s="215" t="str">
        <f>L5</f>
        <v>x</v>
      </c>
      <c r="D5" s="215" t="str">
        <f>M5</f>
        <v>4F</v>
      </c>
      <c r="E5" s="225" t="str">
        <f t="shared" ref="E5:E36" si="0">Currency&amp;$B5&amp;C5&amp;$D5&amp;QuoteSuffix</f>
        <v>EUR1x4F_Quote</v>
      </c>
      <c r="F5" s="215" t="str">
        <f>_xll.qlSimpleQuote(E5,,RateTickValue,Permanent,Trigger,ObjectOverwrite)</f>
        <v>EUR1x4F_Quote#0001</v>
      </c>
      <c r="G5" s="275" t="str">
        <f>_xll.ohRangeRetrieveError(F5)</f>
        <v/>
      </c>
      <c r="H5" s="249"/>
      <c r="J5" s="332"/>
      <c r="K5" s="341">
        <v>1</v>
      </c>
      <c r="L5" s="341" t="s">
        <v>224</v>
      </c>
      <c r="M5" s="341" t="str">
        <f>K5+3&amp;"F"</f>
        <v>4F</v>
      </c>
      <c r="N5" s="101" t="str">
        <f t="shared" ref="N5:N36" si="1">Currency&amp;$K5&amp;L5&amp;$M5</f>
        <v>EUR1x4F</v>
      </c>
      <c r="O5" s="233" t="str">
        <f t="array" ref="O5:O58">UPPER(Instruments)&amp;"="&amp;VLOOKUP(Contributor,ContributorTable,2,FALSE)</f>
        <v>EUR1X4F=ICAP</v>
      </c>
      <c r="P5" s="267">
        <v>-0.11399999999999999</v>
      </c>
      <c r="Q5" s="267">
        <v>-6.4000000000000001E-2</v>
      </c>
      <c r="R5" s="267">
        <f t="shared" ref="R5:R58" si="2">IF(ISERROR(AVERAGE(P5,Q5)),#NUM!,AVERAGE(P5,Q5))</f>
        <v>-8.8999999999999996E-2</v>
      </c>
      <c r="S5" s="267">
        <f>(R5-P5)*2</f>
        <v>4.9999999999999989E-2</v>
      </c>
      <c r="T5" s="298"/>
      <c r="U5" s="267">
        <v>-8.8999999999999996E-2</v>
      </c>
      <c r="V5" s="298"/>
      <c r="W5" s="142">
        <f t="array" ref="W5:W58">QuoteLive</f>
        <v>-8.8999999999999996E-2</v>
      </c>
      <c r="X5" s="337">
        <f>_xll.qlSimpleQuoteSetValue(F5,W5/100,Trigger)</f>
        <v>-4.2999999999999994E-4</v>
      </c>
      <c r="Y5" s="333"/>
    </row>
    <row r="6" spans="1:25" x14ac:dyDescent="0.2">
      <c r="A6" s="207"/>
      <c r="B6" s="216">
        <f t="shared" ref="B6:B58" si="3">K6</f>
        <v>2</v>
      </c>
      <c r="C6" s="216" t="str">
        <f t="shared" ref="C6:C58" si="4">L6</f>
        <v>x</v>
      </c>
      <c r="D6" s="216" t="str">
        <f t="shared" ref="D6:D58" si="5">M6</f>
        <v>5F</v>
      </c>
      <c r="E6" s="226" t="str">
        <f t="shared" si="0"/>
        <v>EUR2x5F_Quote</v>
      </c>
      <c r="F6" s="216" t="str">
        <f>_xll.qlSimpleQuote(E6,,RateTickValue,Permanent,Trigger,ObjectOverwrite)</f>
        <v>EUR2x5F_Quote#0001</v>
      </c>
      <c r="G6" s="276" t="str">
        <f>_xll.ohRangeRetrieveError(F6)</f>
        <v/>
      </c>
      <c r="H6" s="249"/>
      <c r="J6" s="332"/>
      <c r="K6" s="342">
        <v>2</v>
      </c>
      <c r="L6" s="342" t="s">
        <v>224</v>
      </c>
      <c r="M6" s="342" t="str">
        <f t="shared" ref="M6:M16" si="6">K6+3&amp;"F"</f>
        <v>5F</v>
      </c>
      <c r="N6" s="102" t="str">
        <f t="shared" si="1"/>
        <v>EUR2x5F</v>
      </c>
      <c r="O6" s="228" t="str">
        <v>EUR2X5F=ICAP</v>
      </c>
      <c r="P6" s="266">
        <v>-0.14299999999999999</v>
      </c>
      <c r="Q6" s="266">
        <v>-9.2999999999999999E-2</v>
      </c>
      <c r="R6" s="266">
        <f t="shared" si="2"/>
        <v>-0.11799999999999999</v>
      </c>
      <c r="S6" s="266">
        <f t="shared" ref="S6:S58" si="7">(R6-P6)*2</f>
        <v>4.9999999999999989E-2</v>
      </c>
      <c r="T6" s="298"/>
      <c r="U6" s="266">
        <v>-0.11799999999999999</v>
      </c>
      <c r="V6" s="298"/>
      <c r="W6" s="144">
        <v>-0.11799999999999999</v>
      </c>
      <c r="X6" s="338">
        <f>_xll.qlSimpleQuoteSetValue(F6,W6/100,Trigger)</f>
        <v>-6.8999999999999986E-4</v>
      </c>
      <c r="Y6" s="333"/>
    </row>
    <row r="7" spans="1:25" x14ac:dyDescent="0.2">
      <c r="A7" s="207"/>
      <c r="B7" s="216">
        <f t="shared" si="3"/>
        <v>3</v>
      </c>
      <c r="C7" s="216" t="str">
        <f t="shared" si="4"/>
        <v>x</v>
      </c>
      <c r="D7" s="216" t="str">
        <f t="shared" si="5"/>
        <v>6F</v>
      </c>
      <c r="E7" s="226" t="str">
        <f t="shared" si="0"/>
        <v>EUR3x6F_Quote</v>
      </c>
      <c r="F7" s="216" t="str">
        <f>_xll.qlSimpleQuote(E7,,RateTickValue,Permanent,Trigger,ObjectOverwrite)</f>
        <v>EUR3x6F_Quote#0001</v>
      </c>
      <c r="G7" s="276" t="str">
        <f>_xll.ohRangeRetrieveError(F7)</f>
        <v/>
      </c>
      <c r="H7" s="249"/>
      <c r="J7" s="332"/>
      <c r="K7" s="342">
        <v>3</v>
      </c>
      <c r="L7" s="342" t="s">
        <v>224</v>
      </c>
      <c r="M7" s="342" t="str">
        <f t="shared" si="6"/>
        <v>6F</v>
      </c>
      <c r="N7" s="102" t="str">
        <f t="shared" si="1"/>
        <v>EUR3x6F</v>
      </c>
      <c r="O7" s="228" t="str">
        <v>EUR3X6F=ICAP</v>
      </c>
      <c r="P7" s="266">
        <v>-0.152</v>
      </c>
      <c r="Q7" s="266">
        <v>-0.10200000000000001</v>
      </c>
      <c r="R7" s="266">
        <f t="shared" si="2"/>
        <v>-0.127</v>
      </c>
      <c r="S7" s="266">
        <f t="shared" si="7"/>
        <v>4.9999999999999989E-2</v>
      </c>
      <c r="T7" s="298"/>
      <c r="U7" s="266">
        <v>-0.127</v>
      </c>
      <c r="V7" s="298"/>
      <c r="W7" s="144">
        <v>-0.127</v>
      </c>
      <c r="X7" s="338">
        <f>_xll.qlSimpleQuoteSetValue(F7,W7/100,Trigger)</f>
        <v>-7.400000000000001E-4</v>
      </c>
      <c r="Y7" s="333"/>
    </row>
    <row r="8" spans="1:25" x14ac:dyDescent="0.2">
      <c r="A8" s="207"/>
      <c r="B8" s="216">
        <f t="shared" si="3"/>
        <v>4</v>
      </c>
      <c r="C8" s="216" t="str">
        <f t="shared" si="4"/>
        <v>x</v>
      </c>
      <c r="D8" s="216" t="str">
        <f t="shared" si="5"/>
        <v>7F</v>
      </c>
      <c r="E8" s="226" t="str">
        <f t="shared" si="0"/>
        <v>EUR4x7F_Quote</v>
      </c>
      <c r="F8" s="216" t="str">
        <f>_xll.qlSimpleQuote(E8,,RateTickValue,Permanent,Trigger,ObjectOverwrite)</f>
        <v>EUR4x7F_Quote#0001</v>
      </c>
      <c r="G8" s="276" t="str">
        <f>_xll.ohRangeRetrieveError(F8)</f>
        <v/>
      </c>
      <c r="H8" s="249"/>
      <c r="J8" s="332"/>
      <c r="K8" s="342">
        <v>4</v>
      </c>
      <c r="L8" s="342" t="s">
        <v>224</v>
      </c>
      <c r="M8" s="342" t="str">
        <f t="shared" si="6"/>
        <v>7F</v>
      </c>
      <c r="N8" s="102" t="str">
        <f t="shared" si="1"/>
        <v>EUR4x7F</v>
      </c>
      <c r="O8" s="228" t="str">
        <v>EUR4X7F=ICAP</v>
      </c>
      <c r="P8" s="266">
        <v>-0.16099999999999998</v>
      </c>
      <c r="Q8" s="266">
        <v>-0.11100000000000002</v>
      </c>
      <c r="R8" s="266">
        <f t="shared" si="2"/>
        <v>-0.13600000000000001</v>
      </c>
      <c r="S8" s="266">
        <f t="shared" si="7"/>
        <v>4.9999999999999933E-2</v>
      </c>
      <c r="T8" s="298"/>
      <c r="U8" s="266">
        <v>-0.13600000000000001</v>
      </c>
      <c r="V8" s="298"/>
      <c r="W8" s="144">
        <v>-0.13600000000000001</v>
      </c>
      <c r="X8" s="338">
        <f>_xll.qlSimpleQuoteSetValue(F8,W8/100,Trigger)</f>
        <v>-8.1000000000000006E-4</v>
      </c>
      <c r="Y8" s="333"/>
    </row>
    <row r="9" spans="1:25" x14ac:dyDescent="0.2">
      <c r="A9" s="207"/>
      <c r="B9" s="216">
        <f t="shared" si="3"/>
        <v>5</v>
      </c>
      <c r="C9" s="216" t="str">
        <f t="shared" si="4"/>
        <v>x</v>
      </c>
      <c r="D9" s="216" t="str">
        <f t="shared" si="5"/>
        <v>8F</v>
      </c>
      <c r="E9" s="226" t="str">
        <f t="shared" si="0"/>
        <v>EUR5x8F_Quote</v>
      </c>
      <c r="F9" s="216" t="str">
        <f>_xll.qlSimpleQuote(E9,,RateTickValue,Permanent,Trigger,ObjectOverwrite)</f>
        <v>EUR5x8F_Quote#0001</v>
      </c>
      <c r="G9" s="276" t="str">
        <f>_xll.ohRangeRetrieveError(F9)</f>
        <v/>
      </c>
      <c r="H9" s="249"/>
      <c r="J9" s="332"/>
      <c r="K9" s="342">
        <v>5</v>
      </c>
      <c r="L9" s="342" t="s">
        <v>224</v>
      </c>
      <c r="M9" s="342" t="str">
        <f t="shared" si="6"/>
        <v>8F</v>
      </c>
      <c r="N9" s="102" t="str">
        <f t="shared" si="1"/>
        <v>EUR5x8F</v>
      </c>
      <c r="O9" s="228" t="str">
        <v>EUR5X8F=ICAP</v>
      </c>
      <c r="P9" s="266">
        <v>-0.16599999999999998</v>
      </c>
      <c r="Q9" s="266">
        <v>-0.11599999999999999</v>
      </c>
      <c r="R9" s="266">
        <f t="shared" si="2"/>
        <v>-0.14099999999999999</v>
      </c>
      <c r="S9" s="266">
        <f t="shared" si="7"/>
        <v>4.9999999999999989E-2</v>
      </c>
      <c r="T9" s="298"/>
      <c r="U9" s="266">
        <v>-0.14099999999999999</v>
      </c>
      <c r="V9" s="298"/>
      <c r="W9" s="144">
        <v>-0.14099999999999999</v>
      </c>
      <c r="X9" s="338">
        <f>_xll.qlSimpleQuoteSetValue(F9,W9/100,Trigger)</f>
        <v>-8.3999999999999982E-4</v>
      </c>
      <c r="Y9" s="333"/>
    </row>
    <row r="10" spans="1:25" x14ac:dyDescent="0.2">
      <c r="A10" s="207"/>
      <c r="B10" s="216">
        <f t="shared" si="3"/>
        <v>6</v>
      </c>
      <c r="C10" s="216" t="str">
        <f t="shared" si="4"/>
        <v>x</v>
      </c>
      <c r="D10" s="216" t="str">
        <f t="shared" si="5"/>
        <v>9F</v>
      </c>
      <c r="E10" s="226" t="str">
        <f t="shared" si="0"/>
        <v>EUR6x9F_Quote</v>
      </c>
      <c r="F10" s="216" t="str">
        <f>_xll.qlSimpleQuote(E10,,RateTickValue,Permanent,Trigger,ObjectOverwrite)</f>
        <v>EUR6x9F_Quote#0001</v>
      </c>
      <c r="G10" s="276" t="str">
        <f>_xll.ohRangeRetrieveError(F10)</f>
        <v/>
      </c>
      <c r="H10" s="249"/>
      <c r="J10" s="332"/>
      <c r="K10" s="342">
        <v>6</v>
      </c>
      <c r="L10" s="342" t="s">
        <v>224</v>
      </c>
      <c r="M10" s="342" t="str">
        <f t="shared" si="6"/>
        <v>9F</v>
      </c>
      <c r="N10" s="102" t="str">
        <f t="shared" si="1"/>
        <v>EUR6x9F</v>
      </c>
      <c r="O10" s="228" t="str">
        <v>EUR6X9F=ICAP</v>
      </c>
      <c r="P10" s="266">
        <v>-0.16999999999999998</v>
      </c>
      <c r="Q10" s="266">
        <v>-0.12</v>
      </c>
      <c r="R10" s="266">
        <f t="shared" si="2"/>
        <v>-0.14499999999999999</v>
      </c>
      <c r="S10" s="266">
        <f t="shared" si="7"/>
        <v>4.9999999999999989E-2</v>
      </c>
      <c r="T10" s="298"/>
      <c r="U10" s="266">
        <v>-0.14499999999999999</v>
      </c>
      <c r="V10" s="298"/>
      <c r="W10" s="144">
        <v>-0.14499999999999999</v>
      </c>
      <c r="X10" s="338">
        <f>_xll.qlSimpleQuoteSetValue(F10,W10/100,Trigger)</f>
        <v>-8.4999999999999995E-4</v>
      </c>
      <c r="Y10" s="333"/>
    </row>
    <row r="11" spans="1:25" x14ac:dyDescent="0.2">
      <c r="A11" s="207"/>
      <c r="B11" s="216">
        <f t="shared" si="3"/>
        <v>7</v>
      </c>
      <c r="C11" s="216" t="str">
        <f t="shared" si="4"/>
        <v>x</v>
      </c>
      <c r="D11" s="216" t="str">
        <f t="shared" si="5"/>
        <v>10F</v>
      </c>
      <c r="E11" s="226" t="str">
        <f t="shared" si="0"/>
        <v>EUR7x10F_Quote</v>
      </c>
      <c r="F11" s="216" t="str">
        <f>_xll.qlSimpleQuote(E11,,RateTickValue,Permanent,Trigger,ObjectOverwrite)</f>
        <v>EUR7x10F_Quote#0001</v>
      </c>
      <c r="G11" s="276" t="str">
        <f>_xll.ohRangeRetrieveError(F11)</f>
        <v/>
      </c>
      <c r="H11" s="249"/>
      <c r="J11" s="332"/>
      <c r="K11" s="342">
        <v>7</v>
      </c>
      <c r="L11" s="342" t="s">
        <v>224</v>
      </c>
      <c r="M11" s="342" t="str">
        <f t="shared" si="6"/>
        <v>10F</v>
      </c>
      <c r="N11" s="102" t="str">
        <f t="shared" si="1"/>
        <v>EUR7x10F</v>
      </c>
      <c r="O11" s="228" t="str">
        <v>EUR7X10F=ICAP</v>
      </c>
      <c r="P11" s="266">
        <v>-0.17299999999999999</v>
      </c>
      <c r="Q11" s="266">
        <v>-0.123</v>
      </c>
      <c r="R11" s="266">
        <f t="shared" si="2"/>
        <v>-0.14799999999999999</v>
      </c>
      <c r="S11" s="266">
        <f t="shared" si="7"/>
        <v>4.9999999999999989E-2</v>
      </c>
      <c r="T11" s="298"/>
      <c r="U11" s="266">
        <v>-0.14799999999999999</v>
      </c>
      <c r="V11" s="298"/>
      <c r="W11" s="144">
        <v>-0.14799999999999999</v>
      </c>
      <c r="X11" s="338">
        <f>_xll.qlSimpleQuoteSetValue(F11,W11/100,Trigger)</f>
        <v>-8.5999999999999998E-4</v>
      </c>
      <c r="Y11" s="333"/>
    </row>
    <row r="12" spans="1:25" x14ac:dyDescent="0.2">
      <c r="A12" s="207"/>
      <c r="B12" s="216">
        <f t="shared" si="3"/>
        <v>8</v>
      </c>
      <c r="C12" s="216" t="str">
        <f t="shared" si="4"/>
        <v>x</v>
      </c>
      <c r="D12" s="216" t="str">
        <f t="shared" si="5"/>
        <v>11F</v>
      </c>
      <c r="E12" s="226" t="str">
        <f t="shared" si="0"/>
        <v>EUR8x11F_Quote</v>
      </c>
      <c r="F12" s="216" t="str">
        <f>_xll.qlSimpleQuote(E12,,RateTickValue,Permanent,Trigger,ObjectOverwrite)</f>
        <v>EUR8x11F_Quote#0001</v>
      </c>
      <c r="G12" s="276" t="str">
        <f>_xll.ohRangeRetrieveError(F12)</f>
        <v/>
      </c>
      <c r="H12" s="249"/>
      <c r="J12" s="332"/>
      <c r="K12" s="342">
        <v>8</v>
      </c>
      <c r="L12" s="342" t="s">
        <v>224</v>
      </c>
      <c r="M12" s="342" t="str">
        <f t="shared" si="6"/>
        <v>11F</v>
      </c>
      <c r="N12" s="102" t="str">
        <f t="shared" si="1"/>
        <v>EUR8x11F</v>
      </c>
      <c r="O12" s="228" t="str">
        <v>EUR8X11F=ICAP</v>
      </c>
      <c r="P12" s="266">
        <v>-0.17499999999999999</v>
      </c>
      <c r="Q12" s="266">
        <v>-0.125</v>
      </c>
      <c r="R12" s="266">
        <f t="shared" si="2"/>
        <v>-0.15</v>
      </c>
      <c r="S12" s="266">
        <f t="shared" si="7"/>
        <v>4.9999999999999989E-2</v>
      </c>
      <c r="T12" s="298"/>
      <c r="U12" s="266">
        <v>-0.15</v>
      </c>
      <c r="V12" s="298"/>
      <c r="W12" s="144">
        <v>-0.15</v>
      </c>
      <c r="X12" s="338">
        <f>_xll.qlSimpleQuoteSetValue(F12,W12/100,Trigger)</f>
        <v>-8.5000000000000006E-4</v>
      </c>
      <c r="Y12" s="333"/>
    </row>
    <row r="13" spans="1:25" x14ac:dyDescent="0.2">
      <c r="A13" s="207"/>
      <c r="B13" s="216">
        <f t="shared" si="3"/>
        <v>9</v>
      </c>
      <c r="C13" s="216" t="str">
        <f t="shared" si="4"/>
        <v>x</v>
      </c>
      <c r="D13" s="216" t="str">
        <f t="shared" si="5"/>
        <v>12F</v>
      </c>
      <c r="E13" s="226" t="str">
        <f t="shared" si="0"/>
        <v>EUR9x12F_Quote</v>
      </c>
      <c r="F13" s="216" t="str">
        <f>_xll.qlSimpleQuote(E13,,RateTickValue,Permanent,Trigger,ObjectOverwrite)</f>
        <v>EUR9x12F_Quote#0001</v>
      </c>
      <c r="G13" s="276" t="str">
        <f>_xll.ohRangeRetrieveError(F13)</f>
        <v/>
      </c>
      <c r="H13" s="249"/>
      <c r="J13" s="332"/>
      <c r="K13" s="342">
        <v>9</v>
      </c>
      <c r="L13" s="342" t="s">
        <v>224</v>
      </c>
      <c r="M13" s="342" t="str">
        <f t="shared" si="6"/>
        <v>12F</v>
      </c>
      <c r="N13" s="102" t="str">
        <f t="shared" si="1"/>
        <v>EUR9x12F</v>
      </c>
      <c r="O13" s="228" t="str">
        <v>EUR9X12F=ICAP</v>
      </c>
      <c r="P13" s="266">
        <v>-0.17399999999999999</v>
      </c>
      <c r="Q13" s="266">
        <v>-0.124</v>
      </c>
      <c r="R13" s="266">
        <f t="shared" si="2"/>
        <v>-0.14899999999999999</v>
      </c>
      <c r="S13" s="266">
        <f t="shared" si="7"/>
        <v>4.9999999999999989E-2</v>
      </c>
      <c r="T13" s="298"/>
      <c r="U13" s="266">
        <v>-0.14899999999999999</v>
      </c>
      <c r="V13" s="298"/>
      <c r="W13" s="144">
        <v>-0.14899999999999999</v>
      </c>
      <c r="X13" s="338">
        <f>_xll.qlSimpleQuoteSetValue(F13,W13/100,Trigger)</f>
        <v>-8.4000000000000003E-4</v>
      </c>
      <c r="Y13" s="333"/>
    </row>
    <row r="14" spans="1:25" x14ac:dyDescent="0.2">
      <c r="A14" s="207"/>
      <c r="B14" s="216">
        <f t="shared" si="3"/>
        <v>10</v>
      </c>
      <c r="C14" s="216" t="str">
        <f t="shared" si="4"/>
        <v>x</v>
      </c>
      <c r="D14" s="216" t="str">
        <f t="shared" si="5"/>
        <v>13F</v>
      </c>
      <c r="E14" s="226" t="str">
        <f t="shared" si="0"/>
        <v>EUR10x13F_Quote</v>
      </c>
      <c r="F14" s="216" t="str">
        <f>_xll.qlSimpleQuote(E14,,RateTickValue,Permanent,Trigger,ObjectOverwrite)</f>
        <v>EUR10x13F_Quote#0001</v>
      </c>
      <c r="G14" s="276" t="str">
        <f>_xll.ohRangeRetrieveError(F14)</f>
        <v/>
      </c>
      <c r="H14" s="249"/>
      <c r="J14" s="332"/>
      <c r="K14" s="342">
        <v>10</v>
      </c>
      <c r="L14" s="342" t="s">
        <v>224</v>
      </c>
      <c r="M14" s="342" t="str">
        <f t="shared" si="6"/>
        <v>13F</v>
      </c>
      <c r="N14" s="102" t="str">
        <f t="shared" si="1"/>
        <v>EUR10x13F</v>
      </c>
      <c r="O14" s="228" t="str">
        <v>EUR10X13F=ICAP</v>
      </c>
      <c r="P14" s="266">
        <v>-0.17299999999999999</v>
      </c>
      <c r="Q14" s="266">
        <v>-0.123</v>
      </c>
      <c r="R14" s="266">
        <f t="shared" si="2"/>
        <v>-0.14799999999999999</v>
      </c>
      <c r="S14" s="266">
        <f t="shared" si="7"/>
        <v>4.9999999999999989E-2</v>
      </c>
      <c r="T14" s="298"/>
      <c r="U14" s="266">
        <v>-0.14799999999999999</v>
      </c>
      <c r="V14" s="298"/>
      <c r="W14" s="144">
        <v>-0.14799999999999999</v>
      </c>
      <c r="X14" s="338">
        <f>_xll.qlSimpleQuoteSetValue(F14,W14/100,Trigger)</f>
        <v>-8.3000000000000001E-4</v>
      </c>
      <c r="Y14" s="333"/>
    </row>
    <row r="15" spans="1:25" x14ac:dyDescent="0.2">
      <c r="A15" s="207"/>
      <c r="B15" s="216">
        <f t="shared" si="3"/>
        <v>11</v>
      </c>
      <c r="C15" s="216" t="str">
        <f t="shared" si="4"/>
        <v>x</v>
      </c>
      <c r="D15" s="216" t="str">
        <f t="shared" si="5"/>
        <v>14F</v>
      </c>
      <c r="E15" s="226" t="str">
        <f t="shared" si="0"/>
        <v>EUR11x14F_Quote</v>
      </c>
      <c r="F15" s="216" t="str">
        <f>_xll.qlSimpleQuote(E15,,RateTickValue,Permanent,Trigger,ObjectOverwrite)</f>
        <v>EUR11x14F_Quote#0001</v>
      </c>
      <c r="G15" s="276" t="str">
        <f>_xll.ohRangeRetrieveError(F15)</f>
        <v/>
      </c>
      <c r="H15" s="249"/>
      <c r="J15" s="332"/>
      <c r="K15" s="342">
        <v>11</v>
      </c>
      <c r="L15" s="342" t="s">
        <v>224</v>
      </c>
      <c r="M15" s="342" t="str">
        <f t="shared" si="6"/>
        <v>14F</v>
      </c>
      <c r="N15" s="102" t="str">
        <f t="shared" si="1"/>
        <v>EUR11x14F</v>
      </c>
      <c r="O15" s="228" t="str">
        <v>EUR11X14F=ICAP</v>
      </c>
      <c r="P15" s="266">
        <v>-0.17199999999999999</v>
      </c>
      <c r="Q15" s="266">
        <v>-0.122</v>
      </c>
      <c r="R15" s="266">
        <f t="shared" si="2"/>
        <v>-0.14699999999999999</v>
      </c>
      <c r="S15" s="266">
        <f t="shared" si="7"/>
        <v>4.9999999999999989E-2</v>
      </c>
      <c r="T15" s="298"/>
      <c r="U15" s="266">
        <v>-0.14699999999999999</v>
      </c>
      <c r="V15" s="298"/>
      <c r="W15" s="144">
        <v>-0.14699999999999999</v>
      </c>
      <c r="X15" s="338">
        <f>_xll.qlSimpleQuoteSetValue(F15,W15/100,Trigger)</f>
        <v>-8.299999999999999E-4</v>
      </c>
      <c r="Y15" s="333"/>
    </row>
    <row r="16" spans="1:25" x14ac:dyDescent="0.2">
      <c r="A16" s="207"/>
      <c r="B16" s="216">
        <f t="shared" si="3"/>
        <v>12</v>
      </c>
      <c r="C16" s="216" t="str">
        <f t="shared" si="4"/>
        <v>x</v>
      </c>
      <c r="D16" s="216" t="str">
        <f t="shared" si="5"/>
        <v>15F</v>
      </c>
      <c r="E16" s="226" t="str">
        <f t="shared" si="0"/>
        <v>EUR12x15F_Quote</v>
      </c>
      <c r="F16" s="216" t="str">
        <f>_xll.qlSimpleQuote(E16,,RateTickValue,Permanent,Trigger,ObjectOverwrite)</f>
        <v>EUR12x15F_Quote#0001</v>
      </c>
      <c r="G16" s="276" t="str">
        <f>_xll.ohRangeRetrieveError(F16)</f>
        <v/>
      </c>
      <c r="H16" s="249"/>
      <c r="J16" s="332"/>
      <c r="K16" s="342">
        <v>12</v>
      </c>
      <c r="L16" s="342" t="s">
        <v>224</v>
      </c>
      <c r="M16" s="342" t="str">
        <f t="shared" si="6"/>
        <v>15F</v>
      </c>
      <c r="N16" s="102" t="str">
        <f t="shared" si="1"/>
        <v>EUR12x15F</v>
      </c>
      <c r="O16" s="228" t="str">
        <v>EUR12X15F=ICAP</v>
      </c>
      <c r="P16" s="266">
        <v>-0.16699999999999998</v>
      </c>
      <c r="Q16" s="266">
        <v>-0.11699999999999999</v>
      </c>
      <c r="R16" s="266">
        <f t="shared" si="2"/>
        <v>-0.14199999999999999</v>
      </c>
      <c r="S16" s="266">
        <f t="shared" si="7"/>
        <v>4.9999999999999989E-2</v>
      </c>
      <c r="T16" s="298"/>
      <c r="U16" s="266">
        <v>-0.14199999999999999</v>
      </c>
      <c r="V16" s="298"/>
      <c r="W16" s="144">
        <v>-0.14199999999999999</v>
      </c>
      <c r="X16" s="338">
        <f>_xll.qlSimpleQuoteSetValue(F16,W16/100,Trigger)</f>
        <v>-8.299999999999999E-4</v>
      </c>
      <c r="Y16" s="333"/>
    </row>
    <row r="17" spans="1:25" x14ac:dyDescent="0.2">
      <c r="A17" s="207"/>
      <c r="B17" s="216">
        <f t="shared" si="3"/>
        <v>1</v>
      </c>
      <c r="C17" s="216" t="str">
        <f t="shared" si="4"/>
        <v>x</v>
      </c>
      <c r="D17" s="216" t="str">
        <f t="shared" si="5"/>
        <v>7F</v>
      </c>
      <c r="E17" s="226" t="str">
        <f t="shared" si="0"/>
        <v>EUR1x7F_Quote</v>
      </c>
      <c r="F17" s="216" t="str">
        <f>_xll.qlSimpleQuote(E17,,RateTickValue,Permanent,Trigger,ObjectOverwrite)</f>
        <v>EUR1x7F_Quote#0001</v>
      </c>
      <c r="G17" s="276" t="str">
        <f>_xll.ohRangeRetrieveError(F17)</f>
        <v/>
      </c>
      <c r="H17" s="249"/>
      <c r="J17" s="332"/>
      <c r="K17" s="341">
        <v>1</v>
      </c>
      <c r="L17" s="341" t="s">
        <v>224</v>
      </c>
      <c r="M17" s="341" t="str">
        <f>K17+6&amp;"F"</f>
        <v>7F</v>
      </c>
      <c r="N17" s="321" t="str">
        <f t="shared" si="1"/>
        <v>EUR1x7F</v>
      </c>
      <c r="O17" s="233" t="str">
        <v>EUR1X7F=ICAP</v>
      </c>
      <c r="P17" s="267">
        <v>-3.9E-2</v>
      </c>
      <c r="Q17" s="267">
        <v>1.1000000000000001E-2</v>
      </c>
      <c r="R17" s="267">
        <f t="shared" si="2"/>
        <v>-1.3999999999999999E-2</v>
      </c>
      <c r="S17" s="267">
        <f t="shared" si="7"/>
        <v>0.05</v>
      </c>
      <c r="T17" s="298"/>
      <c r="U17" s="267">
        <v>-1.3999999999999999E-2</v>
      </c>
      <c r="V17" s="298"/>
      <c r="W17" s="142">
        <v>-1.3999999999999999E-2</v>
      </c>
      <c r="X17" s="337">
        <f>_xll.qlSimpleQuoteSetValue(F17,W17/100,Trigger)</f>
        <v>-3.8999999999999999E-4</v>
      </c>
      <c r="Y17" s="333"/>
    </row>
    <row r="18" spans="1:25" x14ac:dyDescent="0.2">
      <c r="A18" s="207"/>
      <c r="B18" s="216">
        <f t="shared" si="3"/>
        <v>2</v>
      </c>
      <c r="C18" s="216" t="str">
        <f t="shared" si="4"/>
        <v>x</v>
      </c>
      <c r="D18" s="216" t="str">
        <f t="shared" si="5"/>
        <v>8F</v>
      </c>
      <c r="E18" s="226" t="str">
        <f t="shared" si="0"/>
        <v>EUR2x8F_Quote</v>
      </c>
      <c r="F18" s="216" t="str">
        <f>_xll.qlSimpleQuote(E18,,RateTickValue,Permanent,Trigger,ObjectOverwrite)</f>
        <v>EUR2x8F_Quote#0001</v>
      </c>
      <c r="G18" s="276" t="str">
        <f>_xll.ohRangeRetrieveError(F18)</f>
        <v/>
      </c>
      <c r="H18" s="249"/>
      <c r="J18" s="332"/>
      <c r="K18" s="342">
        <v>2</v>
      </c>
      <c r="L18" s="342" t="s">
        <v>224</v>
      </c>
      <c r="M18" s="342" t="str">
        <f t="shared" ref="M18:M34" si="8">K18+6&amp;"F"</f>
        <v>8F</v>
      </c>
      <c r="N18" s="322" t="str">
        <f t="shared" si="1"/>
        <v>EUR2x8F</v>
      </c>
      <c r="O18" s="228" t="str">
        <v>EUR2X8F=ICAP</v>
      </c>
      <c r="P18" s="266">
        <v>-6.3E-2</v>
      </c>
      <c r="Q18" s="266">
        <v>-1.3000000000000001E-2</v>
      </c>
      <c r="R18" s="266">
        <f t="shared" si="2"/>
        <v>-3.7999999999999999E-2</v>
      </c>
      <c r="S18" s="266">
        <f t="shared" si="7"/>
        <v>0.05</v>
      </c>
      <c r="T18" s="298"/>
      <c r="U18" s="266">
        <v>-3.7999999999999999E-2</v>
      </c>
      <c r="V18" s="298"/>
      <c r="W18" s="144">
        <v>-3.7999999999999999E-2</v>
      </c>
      <c r="X18" s="338">
        <f>_xll.qlSimpleQuoteSetValue(F18,W18/100,Trigger)</f>
        <v>-6.0999999999999997E-4</v>
      </c>
      <c r="Y18" s="333"/>
    </row>
    <row r="19" spans="1:25" x14ac:dyDescent="0.2">
      <c r="A19" s="207"/>
      <c r="B19" s="216">
        <f t="shared" si="3"/>
        <v>3</v>
      </c>
      <c r="C19" s="216" t="str">
        <f t="shared" si="4"/>
        <v>x</v>
      </c>
      <c r="D19" s="216" t="str">
        <f t="shared" si="5"/>
        <v>9F</v>
      </c>
      <c r="E19" s="226" t="str">
        <f t="shared" si="0"/>
        <v>EUR3x9F_Quote</v>
      </c>
      <c r="F19" s="216" t="str">
        <f>_xll.qlSimpleQuote(E19,,RateTickValue,Permanent,Trigger,ObjectOverwrite)</f>
        <v>EUR3x9F_Quote#0001</v>
      </c>
      <c r="G19" s="276" t="str">
        <f>_xll.ohRangeRetrieveError(F19)</f>
        <v/>
      </c>
      <c r="H19" s="249"/>
      <c r="J19" s="332"/>
      <c r="K19" s="342">
        <v>3</v>
      </c>
      <c r="L19" s="342" t="s">
        <v>224</v>
      </c>
      <c r="M19" s="342" t="str">
        <f t="shared" si="8"/>
        <v>9F</v>
      </c>
      <c r="N19" s="322" t="str">
        <f t="shared" si="1"/>
        <v>EUR3x9F</v>
      </c>
      <c r="O19" s="228" t="str">
        <v>EUR3X9F=ICAP</v>
      </c>
      <c r="P19" s="266">
        <v>-6.9999999999999993E-2</v>
      </c>
      <c r="Q19" s="266">
        <v>-0.02</v>
      </c>
      <c r="R19" s="266">
        <f t="shared" si="2"/>
        <v>-4.4999999999999998E-2</v>
      </c>
      <c r="S19" s="266">
        <f t="shared" si="7"/>
        <v>4.9999999999999989E-2</v>
      </c>
      <c r="T19" s="298"/>
      <c r="U19" s="266">
        <v>-4.4999999999999998E-2</v>
      </c>
      <c r="V19" s="298"/>
      <c r="W19" s="144">
        <v>-4.4999999999999998E-2</v>
      </c>
      <c r="X19" s="338">
        <f>_xll.qlSimpleQuoteSetValue(F19,W19/100,Trigger)</f>
        <v>-6.7000000000000002E-4</v>
      </c>
      <c r="Y19" s="333"/>
    </row>
    <row r="20" spans="1:25" x14ac:dyDescent="0.2">
      <c r="A20" s="207"/>
      <c r="B20" s="216">
        <f t="shared" si="3"/>
        <v>4</v>
      </c>
      <c r="C20" s="216" t="str">
        <f t="shared" si="4"/>
        <v>x</v>
      </c>
      <c r="D20" s="216" t="str">
        <f t="shared" si="5"/>
        <v>10F</v>
      </c>
      <c r="E20" s="226" t="str">
        <f t="shared" si="0"/>
        <v>EUR4x10F_Quote</v>
      </c>
      <c r="F20" s="216" t="str">
        <f>_xll.qlSimpleQuote(E20,,RateTickValue,Permanent,Trigger,ObjectOverwrite)</f>
        <v>EUR4x10F_Quote#0001</v>
      </c>
      <c r="G20" s="276" t="str">
        <f>_xll.ohRangeRetrieveError(F20)</f>
        <v/>
      </c>
      <c r="H20" s="249"/>
      <c r="J20" s="332"/>
      <c r="K20" s="342">
        <v>4</v>
      </c>
      <c r="L20" s="342" t="s">
        <v>224</v>
      </c>
      <c r="M20" s="342" t="str">
        <f t="shared" si="8"/>
        <v>10F</v>
      </c>
      <c r="N20" s="322" t="str">
        <f t="shared" si="1"/>
        <v>EUR4x10F</v>
      </c>
      <c r="O20" s="228" t="str">
        <v>EUR4X10F=ICAP</v>
      </c>
      <c r="P20" s="266">
        <v>-7.8E-2</v>
      </c>
      <c r="Q20" s="266">
        <v>-2.7999999999999997E-2</v>
      </c>
      <c r="R20" s="266">
        <f t="shared" si="2"/>
        <v>-5.2999999999999999E-2</v>
      </c>
      <c r="S20" s="266">
        <f t="shared" si="7"/>
        <v>0.05</v>
      </c>
      <c r="T20" s="298"/>
      <c r="U20" s="266">
        <v>-5.2999999999999999E-2</v>
      </c>
      <c r="V20" s="298"/>
      <c r="W20" s="144">
        <v>-5.2999999999999999E-2</v>
      </c>
      <c r="X20" s="338">
        <f>_xll.qlSimpleQuoteSetValue(F20,W20/100,Trigger)</f>
        <v>-7.3999999999999999E-4</v>
      </c>
      <c r="Y20" s="333"/>
    </row>
    <row r="21" spans="1:25" x14ac:dyDescent="0.2">
      <c r="A21" s="207"/>
      <c r="B21" s="216">
        <f t="shared" si="3"/>
        <v>5</v>
      </c>
      <c r="C21" s="216" t="str">
        <f t="shared" si="4"/>
        <v>x</v>
      </c>
      <c r="D21" s="216" t="str">
        <f t="shared" si="5"/>
        <v>11F</v>
      </c>
      <c r="E21" s="226" t="str">
        <f t="shared" si="0"/>
        <v>EUR5x11F_Quote</v>
      </c>
      <c r="F21" s="216" t="str">
        <f>_xll.qlSimpleQuote(E21,,RateTickValue,Permanent,Trigger,ObjectOverwrite)</f>
        <v>EUR5x11F_Quote#0001</v>
      </c>
      <c r="G21" s="276" t="str">
        <f>_xll.ohRangeRetrieveError(F21)</f>
        <v/>
      </c>
      <c r="H21" s="249"/>
      <c r="J21" s="332"/>
      <c r="K21" s="342">
        <v>5</v>
      </c>
      <c r="L21" s="342" t="s">
        <v>224</v>
      </c>
      <c r="M21" s="342" t="str">
        <f t="shared" si="8"/>
        <v>11F</v>
      </c>
      <c r="N21" s="322" t="str">
        <f t="shared" si="1"/>
        <v>EUR5x11F</v>
      </c>
      <c r="O21" s="228" t="str">
        <v>EUR5X11F=ICAP</v>
      </c>
      <c r="P21" s="266">
        <v>-8.3000000000000004E-2</v>
      </c>
      <c r="Q21" s="266">
        <v>-3.2999999999999995E-2</v>
      </c>
      <c r="R21" s="266">
        <f t="shared" si="2"/>
        <v>-5.7999999999999996E-2</v>
      </c>
      <c r="S21" s="266">
        <f t="shared" si="7"/>
        <v>5.0000000000000017E-2</v>
      </c>
      <c r="T21" s="298"/>
      <c r="U21" s="266">
        <v>-5.7999999999999996E-2</v>
      </c>
      <c r="V21" s="298"/>
      <c r="W21" s="144">
        <v>-5.7999999999999996E-2</v>
      </c>
      <c r="X21" s="338">
        <f>_xll.qlSimpleQuoteSetValue(F21,W21/100,Trigger)</f>
        <v>-7.7999999999999999E-4</v>
      </c>
      <c r="Y21" s="333"/>
    </row>
    <row r="22" spans="1:25" x14ac:dyDescent="0.2">
      <c r="A22" s="207"/>
      <c r="B22" s="216">
        <f t="shared" si="3"/>
        <v>6</v>
      </c>
      <c r="C22" s="216" t="str">
        <f t="shared" si="4"/>
        <v>x</v>
      </c>
      <c r="D22" s="216" t="str">
        <f t="shared" si="5"/>
        <v>12F</v>
      </c>
      <c r="E22" s="226" t="str">
        <f t="shared" si="0"/>
        <v>EUR6x12F_Quote</v>
      </c>
      <c r="F22" s="216" t="str">
        <f>_xll.qlSimpleQuote(E22,,RateTickValue,Permanent,Trigger,ObjectOverwrite)</f>
        <v>EUR6x12F_Quote#0001</v>
      </c>
      <c r="G22" s="276" t="str">
        <f>_xll.ohRangeRetrieveError(F22)</f>
        <v/>
      </c>
      <c r="H22" s="249"/>
      <c r="J22" s="332"/>
      <c r="K22" s="342">
        <v>6</v>
      </c>
      <c r="L22" s="342" t="s">
        <v>224</v>
      </c>
      <c r="M22" s="342" t="str">
        <f t="shared" si="8"/>
        <v>12F</v>
      </c>
      <c r="N22" s="322" t="str">
        <f t="shared" si="1"/>
        <v>EUR6x12F</v>
      </c>
      <c r="O22" s="228" t="str">
        <v>EUR6X12F=ICAP</v>
      </c>
      <c r="P22" s="266">
        <v>-8.4999999999999992E-2</v>
      </c>
      <c r="Q22" s="266">
        <v>-3.4999999999999996E-2</v>
      </c>
      <c r="R22" s="266">
        <f t="shared" si="2"/>
        <v>-0.06</v>
      </c>
      <c r="S22" s="266">
        <f t="shared" si="7"/>
        <v>4.9999999999999989E-2</v>
      </c>
      <c r="T22" s="298"/>
      <c r="U22" s="266">
        <v>-0.06</v>
      </c>
      <c r="V22" s="298"/>
      <c r="W22" s="144">
        <v>-0.06</v>
      </c>
      <c r="X22" s="338">
        <f>_xll.qlSimpleQuoteSetValue(F22,W22/100,Trigger)</f>
        <v>-7.9999999999999993E-4</v>
      </c>
      <c r="Y22" s="333"/>
    </row>
    <row r="23" spans="1:25" x14ac:dyDescent="0.2">
      <c r="A23" s="207"/>
      <c r="B23" s="216">
        <f t="shared" si="3"/>
        <v>7</v>
      </c>
      <c r="C23" s="216" t="str">
        <f t="shared" si="4"/>
        <v>x</v>
      </c>
      <c r="D23" s="216" t="str">
        <f t="shared" si="5"/>
        <v>13F</v>
      </c>
      <c r="E23" s="226" t="str">
        <f t="shared" si="0"/>
        <v>EUR7x13F_Quote</v>
      </c>
      <c r="F23" s="216" t="str">
        <f>_xll.qlSimpleQuote(E23,,RateTickValue,Permanent,Trigger,ObjectOverwrite)</f>
        <v>EUR7x13F_Quote#0001</v>
      </c>
      <c r="G23" s="276" t="str">
        <f>_xll.ohRangeRetrieveError(F23)</f>
        <v/>
      </c>
      <c r="H23" s="249"/>
      <c r="J23" s="332"/>
      <c r="K23" s="342">
        <v>7</v>
      </c>
      <c r="L23" s="342" t="s">
        <v>224</v>
      </c>
      <c r="M23" s="342" t="str">
        <f t="shared" si="8"/>
        <v>13F</v>
      </c>
      <c r="N23" s="322" t="str">
        <f t="shared" si="1"/>
        <v>EUR7x13F</v>
      </c>
      <c r="O23" s="228" t="str">
        <v>EUR7X13F=ICAP</v>
      </c>
      <c r="P23" s="266">
        <v>-8.4999999999999992E-2</v>
      </c>
      <c r="Q23" s="266">
        <v>-3.4999999999999996E-2</v>
      </c>
      <c r="R23" s="266">
        <f t="shared" si="2"/>
        <v>-0.06</v>
      </c>
      <c r="S23" s="266">
        <f t="shared" si="7"/>
        <v>4.9999999999999989E-2</v>
      </c>
      <c r="T23" s="298"/>
      <c r="U23" s="266">
        <v>-0.06</v>
      </c>
      <c r="V23" s="298"/>
      <c r="W23" s="144">
        <v>-0.06</v>
      </c>
      <c r="X23" s="338">
        <f>_xll.qlSimpleQuoteSetValue(F23,W23/100,Trigger)</f>
        <v>-8.0999999999999996E-4</v>
      </c>
      <c r="Y23" s="333"/>
    </row>
    <row r="24" spans="1:25" x14ac:dyDescent="0.2">
      <c r="A24" s="207"/>
      <c r="B24" s="216">
        <f t="shared" si="3"/>
        <v>8</v>
      </c>
      <c r="C24" s="216" t="str">
        <f t="shared" si="4"/>
        <v>x</v>
      </c>
      <c r="D24" s="216" t="str">
        <f t="shared" si="5"/>
        <v>14F</v>
      </c>
      <c r="E24" s="226" t="str">
        <f t="shared" si="0"/>
        <v>EUR8x14F_Quote</v>
      </c>
      <c r="F24" s="216" t="str">
        <f>_xll.qlSimpleQuote(E24,,RateTickValue,Permanent,Trigger,ObjectOverwrite)</f>
        <v>EUR8x14F_Quote#0001</v>
      </c>
      <c r="G24" s="276" t="str">
        <f>_xll.ohRangeRetrieveError(F24)</f>
        <v/>
      </c>
      <c r="H24" s="249"/>
      <c r="J24" s="332"/>
      <c r="K24" s="342">
        <v>8</v>
      </c>
      <c r="L24" s="342" t="s">
        <v>224</v>
      </c>
      <c r="M24" s="342" t="str">
        <f t="shared" si="8"/>
        <v>14F</v>
      </c>
      <c r="N24" s="322" t="str">
        <f t="shared" si="1"/>
        <v>EUR8x14F</v>
      </c>
      <c r="O24" s="228" t="str">
        <v>EUR8X14F=ICAP</v>
      </c>
      <c r="P24" s="266">
        <v>-8.4999999999999992E-2</v>
      </c>
      <c r="Q24" s="266">
        <v>-3.4999999999999996E-2</v>
      </c>
      <c r="R24" s="266">
        <f t="shared" si="2"/>
        <v>-0.06</v>
      </c>
      <c r="S24" s="266">
        <f t="shared" si="7"/>
        <v>4.9999999999999989E-2</v>
      </c>
      <c r="T24" s="298"/>
      <c r="U24" s="266">
        <v>-0.06</v>
      </c>
      <c r="V24" s="298"/>
      <c r="W24" s="144">
        <v>-0.06</v>
      </c>
      <c r="X24" s="338">
        <f>_xll.qlSimpleQuoteSetValue(F24,W24/100,Trigger)</f>
        <v>-8.0999999999999996E-4</v>
      </c>
      <c r="Y24" s="333"/>
    </row>
    <row r="25" spans="1:25" x14ac:dyDescent="0.2">
      <c r="A25" s="207"/>
      <c r="B25" s="216">
        <f t="shared" si="3"/>
        <v>9</v>
      </c>
      <c r="C25" s="216" t="str">
        <f t="shared" si="4"/>
        <v>x</v>
      </c>
      <c r="D25" s="216" t="str">
        <f t="shared" si="5"/>
        <v>15F</v>
      </c>
      <c r="E25" s="226" t="str">
        <f t="shared" si="0"/>
        <v>EUR9x15F_Quote</v>
      </c>
      <c r="F25" s="216" t="str">
        <f>_xll.qlSimpleQuote(E25,,RateTickValue,Permanent,Trigger,ObjectOverwrite)</f>
        <v>EUR9x15F_Quote#0001</v>
      </c>
      <c r="G25" s="276" t="str">
        <f>_xll.ohRangeRetrieveError(F25)</f>
        <v/>
      </c>
      <c r="H25" s="249"/>
      <c r="J25" s="332"/>
      <c r="K25" s="342">
        <v>9</v>
      </c>
      <c r="L25" s="342" t="s">
        <v>224</v>
      </c>
      <c r="M25" s="342" t="str">
        <f t="shared" si="8"/>
        <v>15F</v>
      </c>
      <c r="N25" s="322" t="str">
        <f t="shared" si="1"/>
        <v>EUR9x15F</v>
      </c>
      <c r="O25" s="228" t="str">
        <v>EUR9X15F=ICAP</v>
      </c>
      <c r="P25" s="266">
        <v>-8.0999999999999989E-2</v>
      </c>
      <c r="Q25" s="266">
        <v>-3.1E-2</v>
      </c>
      <c r="R25" s="266">
        <f t="shared" si="2"/>
        <v>-5.5999999999999994E-2</v>
      </c>
      <c r="S25" s="266">
        <f t="shared" si="7"/>
        <v>4.9999999999999989E-2</v>
      </c>
      <c r="T25" s="298"/>
      <c r="U25" s="266">
        <v>-5.5999999999999994E-2</v>
      </c>
      <c r="V25" s="298"/>
      <c r="W25" s="144">
        <v>-5.5999999999999994E-2</v>
      </c>
      <c r="X25" s="338">
        <f>_xll.qlSimpleQuoteSetValue(F25,W25/100,Trigger)</f>
        <v>-8.0999999999999996E-4</v>
      </c>
      <c r="Y25" s="333"/>
    </row>
    <row r="26" spans="1:25" x14ac:dyDescent="0.2">
      <c r="A26" s="207"/>
      <c r="B26" s="216">
        <f t="shared" si="3"/>
        <v>10</v>
      </c>
      <c r="C26" s="216" t="str">
        <f t="shared" si="4"/>
        <v>x</v>
      </c>
      <c r="D26" s="216" t="str">
        <f t="shared" si="5"/>
        <v>16F</v>
      </c>
      <c r="E26" s="226" t="str">
        <f t="shared" si="0"/>
        <v>EUR10x16F_Quote</v>
      </c>
      <c r="F26" s="216" t="str">
        <f>_xll.qlSimpleQuote(E26,,RateTickValue,Permanent,Trigger,ObjectOverwrite)</f>
        <v>EUR10x16F_Quote#0001</v>
      </c>
      <c r="G26" s="276" t="str">
        <f>_xll.ohRangeRetrieveError(F26)</f>
        <v/>
      </c>
      <c r="H26" s="249"/>
      <c r="J26" s="332"/>
      <c r="K26" s="342">
        <v>10</v>
      </c>
      <c r="L26" s="342" t="s">
        <v>224</v>
      </c>
      <c r="M26" s="342" t="str">
        <f t="shared" si="8"/>
        <v>16F</v>
      </c>
      <c r="N26" s="322" t="str">
        <f t="shared" si="1"/>
        <v>EUR10x16F</v>
      </c>
      <c r="O26" s="228" t="str">
        <v>EUR10X16F=ICAP</v>
      </c>
      <c r="P26" s="266">
        <v>-7.8E-2</v>
      </c>
      <c r="Q26" s="266">
        <v>-2.7999999999999997E-2</v>
      </c>
      <c r="R26" s="266">
        <f t="shared" si="2"/>
        <v>-5.2999999999999999E-2</v>
      </c>
      <c r="S26" s="266">
        <f t="shared" si="7"/>
        <v>0.05</v>
      </c>
      <c r="T26" s="298"/>
      <c r="U26" s="266">
        <v>-5.2999999999999999E-2</v>
      </c>
      <c r="V26" s="298"/>
      <c r="W26" s="144">
        <v>-5.2999999999999999E-2</v>
      </c>
      <c r="X26" s="338">
        <f>_xll.qlSimpleQuoteSetValue(F26,W26/100,Trigger)</f>
        <v>-8.1999999999999998E-4</v>
      </c>
      <c r="Y26" s="333"/>
    </row>
    <row r="27" spans="1:25" x14ac:dyDescent="0.2">
      <c r="A27" s="207"/>
      <c r="B27" s="216">
        <f t="shared" si="3"/>
        <v>11</v>
      </c>
      <c r="C27" s="216" t="str">
        <f t="shared" si="4"/>
        <v>x</v>
      </c>
      <c r="D27" s="216" t="str">
        <f t="shared" si="5"/>
        <v>17F</v>
      </c>
      <c r="E27" s="226" t="str">
        <f t="shared" si="0"/>
        <v>EUR11x17F_Quote</v>
      </c>
      <c r="F27" s="216" t="str">
        <f>_xll.qlSimpleQuote(E27,,RateTickValue,Permanent,Trigger,ObjectOverwrite)</f>
        <v>EUR11x17F_Quote#0001</v>
      </c>
      <c r="G27" s="276" t="str">
        <f>_xll.ohRangeRetrieveError(F27)</f>
        <v/>
      </c>
      <c r="H27" s="249"/>
      <c r="J27" s="332"/>
      <c r="K27" s="342">
        <v>11</v>
      </c>
      <c r="L27" s="342" t="s">
        <v>224</v>
      </c>
      <c r="M27" s="342" t="str">
        <f t="shared" si="8"/>
        <v>17F</v>
      </c>
      <c r="N27" s="322" t="str">
        <f t="shared" si="1"/>
        <v>EUR11x17F</v>
      </c>
      <c r="O27" s="228" t="str">
        <v>EUR11X17F=ICAP</v>
      </c>
      <c r="P27" s="266">
        <v>-7.3999999999999996E-2</v>
      </c>
      <c r="Q27" s="266">
        <v>-2.4E-2</v>
      </c>
      <c r="R27" s="266">
        <f t="shared" si="2"/>
        <v>-4.9000000000000002E-2</v>
      </c>
      <c r="S27" s="266">
        <f t="shared" si="7"/>
        <v>4.9999999999999989E-2</v>
      </c>
      <c r="T27" s="298"/>
      <c r="U27" s="266">
        <v>-4.9000000000000002E-2</v>
      </c>
      <c r="V27" s="298"/>
      <c r="W27" s="144">
        <v>-4.9000000000000002E-2</v>
      </c>
      <c r="X27" s="338">
        <f>_xll.qlSimpleQuoteSetValue(F27,W27/100,Trigger)</f>
        <v>-8.1999999999999998E-4</v>
      </c>
      <c r="Y27" s="333"/>
    </row>
    <row r="28" spans="1:25" x14ac:dyDescent="0.2">
      <c r="A28" s="207"/>
      <c r="B28" s="216">
        <f t="shared" si="3"/>
        <v>12</v>
      </c>
      <c r="C28" s="216" t="str">
        <f t="shared" si="4"/>
        <v>x</v>
      </c>
      <c r="D28" s="216" t="str">
        <f t="shared" si="5"/>
        <v>18F</v>
      </c>
      <c r="E28" s="226" t="str">
        <f t="shared" si="0"/>
        <v>EUR12x18F_Quote</v>
      </c>
      <c r="F28" s="216" t="str">
        <f>_xll.qlSimpleQuote(E28,,RateTickValue,Permanent,Trigger,ObjectOverwrite)</f>
        <v>EUR12x18F_Quote#0001</v>
      </c>
      <c r="G28" s="276" t="str">
        <f>_xll.ohRangeRetrieveError(F28)</f>
        <v/>
      </c>
      <c r="H28" s="249"/>
      <c r="J28" s="332"/>
      <c r="K28" s="342">
        <v>12</v>
      </c>
      <c r="L28" s="342" t="s">
        <v>224</v>
      </c>
      <c r="M28" s="342" t="str">
        <f t="shared" si="8"/>
        <v>18F</v>
      </c>
      <c r="N28" s="322" t="str">
        <f t="shared" si="1"/>
        <v>EUR12x18F</v>
      </c>
      <c r="O28" s="228" t="str">
        <v>EUR12X18F=ICAP</v>
      </c>
      <c r="P28" s="266">
        <v>-6.7000000000000004E-2</v>
      </c>
      <c r="Q28" s="266">
        <v>-1.6999999999999998E-2</v>
      </c>
      <c r="R28" s="266">
        <f t="shared" si="2"/>
        <v>-4.2000000000000003E-2</v>
      </c>
      <c r="S28" s="266">
        <f t="shared" si="7"/>
        <v>0.05</v>
      </c>
      <c r="T28" s="298"/>
      <c r="U28" s="266">
        <v>-4.2000000000000003E-2</v>
      </c>
      <c r="V28" s="298"/>
      <c r="W28" s="144">
        <v>-4.2000000000000003E-2</v>
      </c>
      <c r="X28" s="338">
        <f>_xll.qlSimpleQuoteSetValue(F28,W28/100,Trigger)</f>
        <v>-8.0999999999999996E-4</v>
      </c>
      <c r="Y28" s="333"/>
    </row>
    <row r="29" spans="1:25" x14ac:dyDescent="0.2">
      <c r="A29" s="207"/>
      <c r="B29" s="216">
        <f t="shared" si="3"/>
        <v>13</v>
      </c>
      <c r="C29" s="216" t="str">
        <f t="shared" si="4"/>
        <v>x</v>
      </c>
      <c r="D29" s="216" t="str">
        <f t="shared" si="5"/>
        <v>19F</v>
      </c>
      <c r="E29" s="226" t="str">
        <f t="shared" si="0"/>
        <v>EUR13x19F_Quote</v>
      </c>
      <c r="F29" s="216" t="str">
        <f>_xll.qlSimpleQuote(E29,,RateTickValue,Permanent,Trigger,ObjectOverwrite)</f>
        <v>EUR13x19F_Quote#0001</v>
      </c>
      <c r="G29" s="276" t="str">
        <f>_xll.ohRangeRetrieveError(F29)</f>
        <v/>
      </c>
      <c r="H29" s="249"/>
      <c r="J29" s="332"/>
      <c r="K29" s="342">
        <v>13</v>
      </c>
      <c r="L29" s="342" t="s">
        <v>224</v>
      </c>
      <c r="M29" s="342" t="str">
        <f t="shared" si="8"/>
        <v>19F</v>
      </c>
      <c r="N29" s="322" t="str">
        <f t="shared" si="1"/>
        <v>EUR13x19F</v>
      </c>
      <c r="O29" s="228" t="str">
        <v>EUR13X19F=ICAP</v>
      </c>
      <c r="P29" s="266">
        <v>-5.9000000000000011E-2</v>
      </c>
      <c r="Q29" s="266">
        <v>-8.9999999999999993E-3</v>
      </c>
      <c r="R29" s="266">
        <f t="shared" si="2"/>
        <v>-3.4000000000000002E-2</v>
      </c>
      <c r="S29" s="266">
        <f t="shared" si="7"/>
        <v>5.0000000000000017E-2</v>
      </c>
      <c r="T29" s="298"/>
      <c r="U29" s="266">
        <v>-3.4000000000000002E-2</v>
      </c>
      <c r="V29" s="298"/>
      <c r="W29" s="144">
        <v>-3.4000000000000002E-2</v>
      </c>
      <c r="X29" s="338">
        <f>_xll.qlSimpleQuoteSetValue(F29,W29/100,Trigger)</f>
        <v>-8.1999999999999998E-4</v>
      </c>
      <c r="Y29" s="333"/>
    </row>
    <row r="30" spans="1:25" x14ac:dyDescent="0.2">
      <c r="A30" s="207"/>
      <c r="B30" s="216">
        <f t="shared" si="3"/>
        <v>14</v>
      </c>
      <c r="C30" s="216" t="str">
        <f t="shared" si="4"/>
        <v>x</v>
      </c>
      <c r="D30" s="216" t="str">
        <f t="shared" si="5"/>
        <v>20F</v>
      </c>
      <c r="E30" s="226" t="str">
        <f t="shared" si="0"/>
        <v>EUR14x20F_Quote</v>
      </c>
      <c r="F30" s="216" t="str">
        <f>_xll.qlSimpleQuote(E30,,RateTickValue,Permanent,Trigger,ObjectOverwrite)</f>
        <v>EUR14x20F_Quote#0001</v>
      </c>
      <c r="G30" s="276" t="str">
        <f>_xll.ohRangeRetrieveError(F30)</f>
        <v/>
      </c>
      <c r="H30" s="249"/>
      <c r="J30" s="332"/>
      <c r="K30" s="342">
        <v>14</v>
      </c>
      <c r="L30" s="342" t="s">
        <v>224</v>
      </c>
      <c r="M30" s="342" t="str">
        <f t="shared" si="8"/>
        <v>20F</v>
      </c>
      <c r="N30" s="322" t="str">
        <f t="shared" si="1"/>
        <v>EUR14x20F</v>
      </c>
      <c r="O30" s="228" t="str">
        <v>EUR14X20F=ICAP</v>
      </c>
      <c r="P30" s="266">
        <v>-5.1000000000000004E-2</v>
      </c>
      <c r="Q30" s="266">
        <v>-1E-3</v>
      </c>
      <c r="R30" s="266">
        <f t="shared" si="2"/>
        <v>-2.6000000000000002E-2</v>
      </c>
      <c r="S30" s="266">
        <f t="shared" si="7"/>
        <v>0.05</v>
      </c>
      <c r="T30" s="298"/>
      <c r="U30" s="266">
        <v>-2.6000000000000002E-2</v>
      </c>
      <c r="V30" s="298"/>
      <c r="W30" s="144">
        <v>-2.6000000000000002E-2</v>
      </c>
      <c r="X30" s="338">
        <f>_xll.qlSimpleQuoteSetValue(F30,W30/100,Trigger)</f>
        <v>-8.1999999999999998E-4</v>
      </c>
      <c r="Y30" s="333"/>
    </row>
    <row r="31" spans="1:25" x14ac:dyDescent="0.2">
      <c r="A31" s="207"/>
      <c r="B31" s="216">
        <f t="shared" si="3"/>
        <v>15</v>
      </c>
      <c r="C31" s="216" t="str">
        <f t="shared" si="4"/>
        <v>x</v>
      </c>
      <c r="D31" s="216" t="str">
        <f t="shared" si="5"/>
        <v>21F</v>
      </c>
      <c r="E31" s="226" t="str">
        <f t="shared" si="0"/>
        <v>EUR15x21F_Quote</v>
      </c>
      <c r="F31" s="216" t="str">
        <f>_xll.qlSimpleQuote(E31,,RateTickValue,Permanent,Trigger,ObjectOverwrite)</f>
        <v>EUR15x21F_Quote#0001</v>
      </c>
      <c r="G31" s="276" t="str">
        <f>_xll.ohRangeRetrieveError(F31)</f>
        <v/>
      </c>
      <c r="H31" s="249"/>
      <c r="J31" s="332"/>
      <c r="K31" s="342">
        <v>15</v>
      </c>
      <c r="L31" s="342" t="s">
        <v>224</v>
      </c>
      <c r="M31" s="342" t="str">
        <f t="shared" si="8"/>
        <v>21F</v>
      </c>
      <c r="N31" s="322" t="str">
        <f t="shared" si="1"/>
        <v>EUR15x21F</v>
      </c>
      <c r="O31" s="228" t="str">
        <v>EUR15X21F=ICAP</v>
      </c>
      <c r="P31" s="266">
        <v>-4.0999999999999995E-2</v>
      </c>
      <c r="Q31" s="266">
        <v>8.9999999999999993E-3</v>
      </c>
      <c r="R31" s="266">
        <f t="shared" si="2"/>
        <v>-1.5999999999999997E-2</v>
      </c>
      <c r="S31" s="266">
        <f t="shared" si="7"/>
        <v>4.9999999999999996E-2</v>
      </c>
      <c r="T31" s="298"/>
      <c r="U31" s="266">
        <v>-1.5999999999999997E-2</v>
      </c>
      <c r="V31" s="298"/>
      <c r="W31" s="144">
        <v>-1.5999999999999997E-2</v>
      </c>
      <c r="X31" s="338">
        <f>_xll.qlSimpleQuoteSetValue(F31,W31/100,Trigger)</f>
        <v>-8.1999999999999998E-4</v>
      </c>
      <c r="Y31" s="333"/>
    </row>
    <row r="32" spans="1:25" x14ac:dyDescent="0.2">
      <c r="A32" s="207"/>
      <c r="B32" s="216">
        <f t="shared" si="3"/>
        <v>16</v>
      </c>
      <c r="C32" s="216" t="str">
        <f t="shared" si="4"/>
        <v>x</v>
      </c>
      <c r="D32" s="216" t="str">
        <f t="shared" si="5"/>
        <v>22F</v>
      </c>
      <c r="E32" s="226" t="str">
        <f t="shared" si="0"/>
        <v>EUR16x22F_Quote</v>
      </c>
      <c r="F32" s="216" t="str">
        <f>_xll.qlSimpleQuote(E32,,RateTickValue,Permanent,Trigger,ObjectOverwrite)</f>
        <v>EUR16x22F_Quote#0001</v>
      </c>
      <c r="G32" s="276" t="str">
        <f>_xll.ohRangeRetrieveError(F32)</f>
        <v/>
      </c>
      <c r="H32" s="249"/>
      <c r="J32" s="332"/>
      <c r="K32" s="342">
        <v>16</v>
      </c>
      <c r="L32" s="342" t="s">
        <v>224</v>
      </c>
      <c r="M32" s="342" t="str">
        <f t="shared" si="8"/>
        <v>22F</v>
      </c>
      <c r="N32" s="322" t="str">
        <f t="shared" si="1"/>
        <v>EUR16x22F</v>
      </c>
      <c r="O32" s="228" t="str">
        <v>EUR16X22F=ICAP</v>
      </c>
      <c r="P32" s="266">
        <v>-2.8999999999999998E-2</v>
      </c>
      <c r="Q32" s="266">
        <v>2.1000000000000001E-2</v>
      </c>
      <c r="R32" s="266">
        <f t="shared" si="2"/>
        <v>-3.9999999999999983E-3</v>
      </c>
      <c r="S32" s="266">
        <f t="shared" si="7"/>
        <v>0.05</v>
      </c>
      <c r="T32" s="298"/>
      <c r="U32" s="266">
        <v>-3.9999999999999983E-3</v>
      </c>
      <c r="V32" s="298"/>
      <c r="W32" s="144">
        <v>-3.9999999999999983E-3</v>
      </c>
      <c r="X32" s="338">
        <f>_xll.qlSimpleQuoteSetValue(F32,W32/100,Trigger)</f>
        <v>-8.1000000000000017E-4</v>
      </c>
      <c r="Y32" s="333"/>
    </row>
    <row r="33" spans="1:25" x14ac:dyDescent="0.2">
      <c r="A33" s="207"/>
      <c r="B33" s="216">
        <f t="shared" si="3"/>
        <v>17</v>
      </c>
      <c r="C33" s="216" t="str">
        <f t="shared" si="4"/>
        <v>x</v>
      </c>
      <c r="D33" s="216" t="str">
        <f t="shared" si="5"/>
        <v>23F</v>
      </c>
      <c r="E33" s="226" t="str">
        <f t="shared" si="0"/>
        <v>EUR17x23F_Quote</v>
      </c>
      <c r="F33" s="216" t="str">
        <f>_xll.qlSimpleQuote(E33,,RateTickValue,Permanent,Trigger,ObjectOverwrite)</f>
        <v>EUR17x23F_Quote#0001</v>
      </c>
      <c r="G33" s="276" t="str">
        <f>_xll.ohRangeRetrieveError(F33)</f>
        <v/>
      </c>
      <c r="H33" s="249"/>
      <c r="J33" s="332"/>
      <c r="K33" s="342">
        <v>17</v>
      </c>
      <c r="L33" s="342" t="s">
        <v>224</v>
      </c>
      <c r="M33" s="342" t="str">
        <f t="shared" si="8"/>
        <v>23F</v>
      </c>
      <c r="N33" s="322" t="str">
        <f t="shared" si="1"/>
        <v>EUR17x23F</v>
      </c>
      <c r="O33" s="228" t="str">
        <v>EUR17X23F=ICAP</v>
      </c>
      <c r="P33" s="266">
        <v>-1.7999999999999999E-2</v>
      </c>
      <c r="Q33" s="266">
        <v>3.2000000000000001E-2</v>
      </c>
      <c r="R33" s="266">
        <f t="shared" si="2"/>
        <v>7.000000000000001E-3</v>
      </c>
      <c r="S33" s="266">
        <f t="shared" si="7"/>
        <v>0.05</v>
      </c>
      <c r="T33" s="298"/>
      <c r="U33" s="266">
        <v>7.000000000000001E-3</v>
      </c>
      <c r="V33" s="298"/>
      <c r="W33" s="144">
        <v>7.000000000000001E-3</v>
      </c>
      <c r="X33" s="338">
        <f>_xll.qlSimpleQuoteSetValue(F33,W33/100,Trigger)</f>
        <v>-8.0999999999999996E-4</v>
      </c>
      <c r="Y33" s="333"/>
    </row>
    <row r="34" spans="1:25" x14ac:dyDescent="0.2">
      <c r="A34" s="207"/>
      <c r="B34" s="216">
        <f t="shared" si="3"/>
        <v>18</v>
      </c>
      <c r="C34" s="216" t="str">
        <f t="shared" si="4"/>
        <v>x</v>
      </c>
      <c r="D34" s="216" t="str">
        <f t="shared" si="5"/>
        <v>24F</v>
      </c>
      <c r="E34" s="226" t="str">
        <f t="shared" si="0"/>
        <v>EUR18x24F_Quote</v>
      </c>
      <c r="F34" s="216" t="str">
        <f>_xll.qlSimpleQuote(E34,,RateTickValue,Permanent,Trigger,ObjectOverwrite)</f>
        <v>EUR18x24F_Quote#0001</v>
      </c>
      <c r="G34" s="276" t="str">
        <f>_xll.ohRangeRetrieveError(F34)</f>
        <v/>
      </c>
      <c r="H34" s="249"/>
      <c r="J34" s="332"/>
      <c r="K34" s="343">
        <v>18</v>
      </c>
      <c r="L34" s="343" t="s">
        <v>224</v>
      </c>
      <c r="M34" s="343" t="str">
        <f t="shared" si="8"/>
        <v>24F</v>
      </c>
      <c r="N34" s="323" t="str">
        <f t="shared" si="1"/>
        <v>EUR18x24F</v>
      </c>
      <c r="O34" s="231" t="str">
        <v>EUR18X24F=ICAP</v>
      </c>
      <c r="P34" s="268">
        <v>-5.0000000000000001E-3</v>
      </c>
      <c r="Q34" s="268">
        <v>4.4999999999999998E-2</v>
      </c>
      <c r="R34" s="268">
        <f t="shared" si="2"/>
        <v>0.02</v>
      </c>
      <c r="S34" s="268">
        <f t="shared" si="7"/>
        <v>0.05</v>
      </c>
      <c r="T34" s="298"/>
      <c r="U34" s="268">
        <v>0.02</v>
      </c>
      <c r="V34" s="298"/>
      <c r="W34" s="339">
        <v>0.02</v>
      </c>
      <c r="X34" s="340">
        <f>_xll.qlSimpleQuoteSetValue(F34,W34/100,Trigger)</f>
        <v>-8.0000000000000004E-4</v>
      </c>
      <c r="Y34" s="333"/>
    </row>
    <row r="35" spans="1:25" x14ac:dyDescent="0.2">
      <c r="A35" s="207"/>
      <c r="B35" s="216">
        <f t="shared" si="3"/>
        <v>1</v>
      </c>
      <c r="C35" s="216" t="str">
        <f t="shared" si="4"/>
        <v>x</v>
      </c>
      <c r="D35" s="216" t="str">
        <f t="shared" si="5"/>
        <v>13F</v>
      </c>
      <c r="E35" s="226" t="str">
        <f t="shared" si="0"/>
        <v>EUR1x13F_Quote</v>
      </c>
      <c r="F35" s="216" t="str">
        <f>_xll.qlSimpleQuote(E35,,RateTickValue,Permanent,Trigger,ObjectOverwrite)</f>
        <v>EUR1x13F_Quote#0001</v>
      </c>
      <c r="G35" s="276" t="str">
        <f>_xll.ohRangeRetrieveError(F35)</f>
        <v/>
      </c>
      <c r="H35" s="249"/>
      <c r="J35" s="332"/>
      <c r="K35" s="342">
        <v>1</v>
      </c>
      <c r="L35" s="342" t="s">
        <v>224</v>
      </c>
      <c r="M35" s="342" t="str">
        <f>K35+12&amp;"F"</f>
        <v>13F</v>
      </c>
      <c r="N35" s="102" t="str">
        <f t="shared" si="1"/>
        <v>EUR1x13F</v>
      </c>
      <c r="O35" s="228" t="str">
        <v>EUR1X13F=ICAP</v>
      </c>
      <c r="P35" s="266">
        <v>6.9000000000000006E-2</v>
      </c>
      <c r="Q35" s="266">
        <v>0.11899999999999999</v>
      </c>
      <c r="R35" s="266">
        <f t="shared" si="2"/>
        <v>9.4E-2</v>
      </c>
      <c r="S35" s="266">
        <f t="shared" si="7"/>
        <v>4.9999999999999989E-2</v>
      </c>
      <c r="T35" s="298"/>
      <c r="U35" s="266">
        <v>9.4E-2</v>
      </c>
      <c r="V35" s="298"/>
      <c r="W35" s="144">
        <v>9.4E-2</v>
      </c>
      <c r="X35" s="338">
        <f>_xll.qlSimpleQuoteSetValue(F35,W35/100,Trigger)</f>
        <v>-4.599999999999998E-4</v>
      </c>
      <c r="Y35" s="333"/>
    </row>
    <row r="36" spans="1:25" x14ac:dyDescent="0.2">
      <c r="A36" s="207"/>
      <c r="B36" s="216">
        <f t="shared" si="3"/>
        <v>2</v>
      </c>
      <c r="C36" s="216" t="str">
        <f t="shared" si="4"/>
        <v>x</v>
      </c>
      <c r="D36" s="216" t="str">
        <f t="shared" si="5"/>
        <v>14F</v>
      </c>
      <c r="E36" s="226" t="str">
        <f t="shared" si="0"/>
        <v>EUR2x14F_Quote</v>
      </c>
      <c r="F36" s="216" t="str">
        <f>_xll.qlSimpleQuote(E36,,RateTickValue,Permanent,Trigger,ObjectOverwrite)</f>
        <v>EUR2x14F_Quote#0001</v>
      </c>
      <c r="G36" s="276" t="str">
        <f>_xll.ohRangeRetrieveError(F36)</f>
        <v/>
      </c>
      <c r="H36" s="249"/>
      <c r="J36" s="332"/>
      <c r="K36" s="342">
        <v>2</v>
      </c>
      <c r="L36" s="342" t="s">
        <v>224</v>
      </c>
      <c r="M36" s="342" t="str">
        <f t="shared" ref="M36:M58" si="9">K36+12&amp;"F"</f>
        <v>14F</v>
      </c>
      <c r="N36" s="102" t="str">
        <f t="shared" si="1"/>
        <v>EUR2x14F</v>
      </c>
      <c r="O36" s="228" t="str">
        <v>EUR2X14F=ICAP</v>
      </c>
      <c r="P36" s="266">
        <v>5.1000000000000004E-2</v>
      </c>
      <c r="Q36" s="266">
        <v>0.10100000000000001</v>
      </c>
      <c r="R36" s="266">
        <f t="shared" si="2"/>
        <v>7.6000000000000012E-2</v>
      </c>
      <c r="S36" s="266">
        <f t="shared" si="7"/>
        <v>5.0000000000000017E-2</v>
      </c>
      <c r="T36" s="298"/>
      <c r="U36" s="266">
        <v>7.6000000000000012E-2</v>
      </c>
      <c r="V36" s="298"/>
      <c r="W36" s="144">
        <v>7.6000000000000012E-2</v>
      </c>
      <c r="X36" s="338">
        <f>_xll.qlSimpleQuoteSetValue(F36,W36/100,Trigger)</f>
        <v>-6.3999999999999962E-4</v>
      </c>
      <c r="Y36" s="333"/>
    </row>
    <row r="37" spans="1:25" x14ac:dyDescent="0.2">
      <c r="A37" s="207"/>
      <c r="B37" s="216">
        <f t="shared" si="3"/>
        <v>3</v>
      </c>
      <c r="C37" s="216" t="str">
        <f t="shared" si="4"/>
        <v>x</v>
      </c>
      <c r="D37" s="216" t="str">
        <f t="shared" si="5"/>
        <v>15F</v>
      </c>
      <c r="E37" s="226" t="str">
        <f t="shared" ref="E37:E58" si="10">Currency&amp;$B37&amp;C37&amp;$D37&amp;QuoteSuffix</f>
        <v>EUR3x15F_Quote</v>
      </c>
      <c r="F37" s="216" t="str">
        <f>_xll.qlSimpleQuote(E37,,RateTickValue,Permanent,Trigger,ObjectOverwrite)</f>
        <v>EUR3x15F_Quote#0001</v>
      </c>
      <c r="G37" s="276" t="str">
        <f>_xll.ohRangeRetrieveError(F37)</f>
        <v/>
      </c>
      <c r="H37" s="249"/>
      <c r="J37" s="332"/>
      <c r="K37" s="342">
        <v>3</v>
      </c>
      <c r="L37" s="342" t="s">
        <v>224</v>
      </c>
      <c r="M37" s="342" t="str">
        <f t="shared" si="9"/>
        <v>15F</v>
      </c>
      <c r="N37" s="102" t="str">
        <f t="shared" ref="N37:N58" si="11">Currency&amp;$K37&amp;L37&amp;$M37</f>
        <v>EUR3x15F</v>
      </c>
      <c r="O37" s="228" t="str">
        <v>EUR3X15F=ICAP</v>
      </c>
      <c r="P37" s="266">
        <v>4.8000000000000001E-2</v>
      </c>
      <c r="Q37" s="266">
        <v>9.8000000000000004E-2</v>
      </c>
      <c r="R37" s="266">
        <f t="shared" si="2"/>
        <v>7.3000000000000009E-2</v>
      </c>
      <c r="S37" s="266">
        <f t="shared" si="7"/>
        <v>5.0000000000000017E-2</v>
      </c>
      <c r="T37" s="298"/>
      <c r="U37" s="266">
        <v>7.3000000000000009E-2</v>
      </c>
      <c r="V37" s="298"/>
      <c r="W37" s="144">
        <v>7.3000000000000009E-2</v>
      </c>
      <c r="X37" s="338">
        <f>_xll.qlSimpleQuoteSetValue(F37,W37/100,Trigger)</f>
        <v>-6.8999999999999975E-4</v>
      </c>
      <c r="Y37" s="333"/>
    </row>
    <row r="38" spans="1:25" x14ac:dyDescent="0.2">
      <c r="A38" s="207"/>
      <c r="B38" s="216">
        <f t="shared" si="3"/>
        <v>4</v>
      </c>
      <c r="C38" s="216" t="str">
        <f t="shared" si="4"/>
        <v>x</v>
      </c>
      <c r="D38" s="216" t="str">
        <f t="shared" si="5"/>
        <v>16F</v>
      </c>
      <c r="E38" s="226" t="str">
        <f t="shared" si="10"/>
        <v>EUR4x16F_Quote</v>
      </c>
      <c r="F38" s="216" t="str">
        <f>_xll.qlSimpleQuote(E38,,RateTickValue,Permanent,Trigger,ObjectOverwrite)</f>
        <v>EUR4x16F_Quote#0001</v>
      </c>
      <c r="G38" s="276" t="str">
        <f>_xll.ohRangeRetrieveError(F38)</f>
        <v/>
      </c>
      <c r="H38" s="249"/>
      <c r="J38" s="332"/>
      <c r="K38" s="342">
        <v>4</v>
      </c>
      <c r="L38" s="342" t="s">
        <v>224</v>
      </c>
      <c r="M38" s="342" t="str">
        <f t="shared" si="9"/>
        <v>16F</v>
      </c>
      <c r="N38" s="102" t="str">
        <f t="shared" si="11"/>
        <v>EUR4x16F</v>
      </c>
      <c r="O38" s="228" t="str">
        <v>EUR4X16F=ICAP</v>
      </c>
      <c r="P38" s="266">
        <v>4.2999999999999997E-2</v>
      </c>
      <c r="Q38" s="266">
        <v>9.2999999999999999E-2</v>
      </c>
      <c r="R38" s="266">
        <f t="shared" si="2"/>
        <v>6.8000000000000005E-2</v>
      </c>
      <c r="S38" s="266">
        <f t="shared" si="7"/>
        <v>5.0000000000000017E-2</v>
      </c>
      <c r="T38" s="298"/>
      <c r="U38" s="266">
        <v>6.8000000000000005E-2</v>
      </c>
      <c r="V38" s="298"/>
      <c r="W38" s="144">
        <v>6.8000000000000005E-2</v>
      </c>
      <c r="X38" s="338">
        <f>_xll.qlSimpleQuoteSetValue(F38,W38/100,Trigger)</f>
        <v>-7.7999999999999988E-4</v>
      </c>
      <c r="Y38" s="333"/>
    </row>
    <row r="39" spans="1:25" x14ac:dyDescent="0.2">
      <c r="A39" s="207"/>
      <c r="B39" s="216">
        <f t="shared" si="3"/>
        <v>5</v>
      </c>
      <c r="C39" s="216" t="str">
        <f t="shared" si="4"/>
        <v>x</v>
      </c>
      <c r="D39" s="216" t="str">
        <f t="shared" si="5"/>
        <v>17F</v>
      </c>
      <c r="E39" s="226" t="str">
        <f t="shared" si="10"/>
        <v>EUR5x17F_Quote</v>
      </c>
      <c r="F39" s="216" t="str">
        <f>_xll.qlSimpleQuote(E39,,RateTickValue,Permanent,Trigger,ObjectOverwrite)</f>
        <v>EUR5x17F_Quote#0001</v>
      </c>
      <c r="G39" s="276" t="str">
        <f>_xll.ohRangeRetrieveError(F39)</f>
        <v/>
      </c>
      <c r="H39" s="249"/>
      <c r="J39" s="332"/>
      <c r="K39" s="342">
        <v>5</v>
      </c>
      <c r="L39" s="342" t="s">
        <v>224</v>
      </c>
      <c r="M39" s="342" t="str">
        <f t="shared" si="9"/>
        <v>17F</v>
      </c>
      <c r="N39" s="102" t="str">
        <f t="shared" si="11"/>
        <v>EUR5x17F</v>
      </c>
      <c r="O39" s="228" t="str">
        <v>EUR5X17F=ICAP</v>
      </c>
      <c r="P39" s="266">
        <v>4.0999999999999995E-2</v>
      </c>
      <c r="Q39" s="266">
        <v>9.0999999999999998E-2</v>
      </c>
      <c r="R39" s="266">
        <f t="shared" si="2"/>
        <v>6.6000000000000003E-2</v>
      </c>
      <c r="S39" s="266">
        <f t="shared" si="7"/>
        <v>5.0000000000000017E-2</v>
      </c>
      <c r="T39" s="298"/>
      <c r="U39" s="266">
        <v>6.6000000000000003E-2</v>
      </c>
      <c r="V39" s="298"/>
      <c r="W39" s="144">
        <v>6.6000000000000003E-2</v>
      </c>
      <c r="X39" s="338">
        <f>_xll.qlSimpleQuoteSetValue(F39,W39/100,Trigger)</f>
        <v>-8.3000000000000001E-4</v>
      </c>
      <c r="Y39" s="333"/>
    </row>
    <row r="40" spans="1:25" x14ac:dyDescent="0.2">
      <c r="A40" s="207"/>
      <c r="B40" s="216">
        <f t="shared" si="3"/>
        <v>6</v>
      </c>
      <c r="C40" s="216" t="str">
        <f t="shared" si="4"/>
        <v>x</v>
      </c>
      <c r="D40" s="216" t="str">
        <f t="shared" si="5"/>
        <v>18F</v>
      </c>
      <c r="E40" s="226" t="str">
        <f t="shared" si="10"/>
        <v>EUR6x18F_Quote</v>
      </c>
      <c r="F40" s="216" t="str">
        <f>_xll.qlSimpleQuote(E40,,RateTickValue,Permanent,Trigger,ObjectOverwrite)</f>
        <v>EUR6x18F_Quote#0001</v>
      </c>
      <c r="G40" s="276" t="str">
        <f>_xll.ohRangeRetrieveError(F40)</f>
        <v/>
      </c>
      <c r="H40" s="249"/>
      <c r="J40" s="332"/>
      <c r="K40" s="342">
        <v>6</v>
      </c>
      <c r="L40" s="342" t="s">
        <v>224</v>
      </c>
      <c r="M40" s="342" t="str">
        <f t="shared" si="9"/>
        <v>18F</v>
      </c>
      <c r="N40" s="102" t="str">
        <f t="shared" si="11"/>
        <v>EUR6x18F</v>
      </c>
      <c r="O40" s="228" t="str">
        <v>EUR6X18F=ICAP</v>
      </c>
      <c r="P40" s="266">
        <v>4.2000000000000003E-2</v>
      </c>
      <c r="Q40" s="266">
        <v>9.1999999999999998E-2</v>
      </c>
      <c r="R40" s="266">
        <f t="shared" si="2"/>
        <v>6.7000000000000004E-2</v>
      </c>
      <c r="S40" s="266">
        <f t="shared" si="7"/>
        <v>0.05</v>
      </c>
      <c r="T40" s="298"/>
      <c r="U40" s="266">
        <v>6.7000000000000004E-2</v>
      </c>
      <c r="V40" s="298"/>
      <c r="W40" s="144">
        <v>6.7000000000000004E-2</v>
      </c>
      <c r="X40" s="338">
        <f>_xll.qlSimpleQuoteSetValue(F40,W40/100,Trigger)</f>
        <v>-8.7999999999999992E-4</v>
      </c>
      <c r="Y40" s="333"/>
    </row>
    <row r="41" spans="1:25" x14ac:dyDescent="0.2">
      <c r="A41" s="207"/>
      <c r="B41" s="216">
        <f t="shared" si="3"/>
        <v>7</v>
      </c>
      <c r="C41" s="216" t="str">
        <f t="shared" si="4"/>
        <v>x</v>
      </c>
      <c r="D41" s="216" t="str">
        <f t="shared" si="5"/>
        <v>19F</v>
      </c>
      <c r="E41" s="226" t="str">
        <f t="shared" si="10"/>
        <v>EUR7x19F_Quote</v>
      </c>
      <c r="F41" s="216" t="str">
        <f>_xll.qlSimpleQuote(E41,,RateTickValue,Permanent,Trigger,ObjectOverwrite)</f>
        <v>EUR7x19F_Quote#0001</v>
      </c>
      <c r="G41" s="276" t="str">
        <f>_xll.ohRangeRetrieveError(F41)</f>
        <v/>
      </c>
      <c r="H41" s="249"/>
      <c r="J41" s="332"/>
      <c r="K41" s="342">
        <v>7</v>
      </c>
      <c r="L41" s="342" t="s">
        <v>224</v>
      </c>
      <c r="M41" s="342" t="str">
        <f t="shared" si="9"/>
        <v>19F</v>
      </c>
      <c r="N41" s="102" t="str">
        <f t="shared" si="11"/>
        <v>EUR7x19F</v>
      </c>
      <c r="O41" s="228" t="str">
        <v>EUR7X19F=ICAP</v>
      </c>
      <c r="P41" s="266">
        <v>4.5999999999999999E-2</v>
      </c>
      <c r="Q41" s="266">
        <v>9.6000000000000002E-2</v>
      </c>
      <c r="R41" s="266">
        <f t="shared" si="2"/>
        <v>7.1000000000000008E-2</v>
      </c>
      <c r="S41" s="266">
        <f t="shared" si="7"/>
        <v>5.0000000000000017E-2</v>
      </c>
      <c r="T41" s="298"/>
      <c r="U41" s="266">
        <v>7.1000000000000008E-2</v>
      </c>
      <c r="V41" s="298"/>
      <c r="W41" s="144">
        <v>7.1000000000000008E-2</v>
      </c>
      <c r="X41" s="338">
        <f>_xll.qlSimpleQuoteSetValue(F41,W41/100,Trigger)</f>
        <v>-8.9999999999999954E-4</v>
      </c>
      <c r="Y41" s="333"/>
    </row>
    <row r="42" spans="1:25" x14ac:dyDescent="0.2">
      <c r="A42" s="207"/>
      <c r="B42" s="216">
        <f t="shared" si="3"/>
        <v>8</v>
      </c>
      <c r="C42" s="216" t="str">
        <f t="shared" si="4"/>
        <v>x</v>
      </c>
      <c r="D42" s="216" t="str">
        <f t="shared" si="5"/>
        <v>20F</v>
      </c>
      <c r="E42" s="226" t="str">
        <f t="shared" si="10"/>
        <v>EUR8x20F_Quote</v>
      </c>
      <c r="F42" s="216" t="str">
        <f>_xll.qlSimpleQuote(E42,,RateTickValue,Permanent,Trigger,ObjectOverwrite)</f>
        <v>EUR8x20F_Quote#0001</v>
      </c>
      <c r="G42" s="276" t="str">
        <f>_xll.ohRangeRetrieveError(F42)</f>
        <v/>
      </c>
      <c r="H42" s="249"/>
      <c r="J42" s="332"/>
      <c r="K42" s="342">
        <v>8</v>
      </c>
      <c r="L42" s="342" t="s">
        <v>224</v>
      </c>
      <c r="M42" s="342" t="str">
        <f t="shared" si="9"/>
        <v>20F</v>
      </c>
      <c r="N42" s="102" t="str">
        <f t="shared" si="11"/>
        <v>EUR8x20F</v>
      </c>
      <c r="O42" s="228" t="str">
        <v>EUR8X20F=ICAP</v>
      </c>
      <c r="P42" s="266">
        <v>0.05</v>
      </c>
      <c r="Q42" s="266">
        <v>0.1</v>
      </c>
      <c r="R42" s="266">
        <f t="shared" si="2"/>
        <v>7.5000000000000011E-2</v>
      </c>
      <c r="S42" s="266">
        <f t="shared" si="7"/>
        <v>5.0000000000000017E-2</v>
      </c>
      <c r="T42" s="298"/>
      <c r="U42" s="266">
        <v>7.5000000000000011E-2</v>
      </c>
      <c r="V42" s="298"/>
      <c r="W42" s="144">
        <v>7.5000000000000011E-2</v>
      </c>
      <c r="X42" s="338">
        <f>_xll.qlSimpleQuoteSetValue(F42,W42/100,Trigger)</f>
        <v>-9.199999999999997E-4</v>
      </c>
      <c r="Y42" s="333"/>
    </row>
    <row r="43" spans="1:25" x14ac:dyDescent="0.2">
      <c r="A43" s="207"/>
      <c r="B43" s="216">
        <f t="shared" si="3"/>
        <v>9</v>
      </c>
      <c r="C43" s="216" t="str">
        <f t="shared" si="4"/>
        <v>x</v>
      </c>
      <c r="D43" s="216" t="str">
        <f t="shared" si="5"/>
        <v>21F</v>
      </c>
      <c r="E43" s="226" t="str">
        <f t="shared" si="10"/>
        <v>EUR9x21F_Quote</v>
      </c>
      <c r="F43" s="216" t="str">
        <f>_xll.qlSimpleQuote(E43,,RateTickValue,Permanent,Trigger,ObjectOverwrite)</f>
        <v>EUR9x21F_Quote#0001</v>
      </c>
      <c r="G43" s="276" t="str">
        <f>_xll.ohRangeRetrieveError(F43)</f>
        <v/>
      </c>
      <c r="H43" s="249"/>
      <c r="J43" s="332"/>
      <c r="K43" s="342">
        <v>9</v>
      </c>
      <c r="L43" s="342" t="s">
        <v>224</v>
      </c>
      <c r="M43" s="342" t="str">
        <f t="shared" si="9"/>
        <v>21F</v>
      </c>
      <c r="N43" s="102" t="str">
        <f t="shared" si="11"/>
        <v>EUR9x21F</v>
      </c>
      <c r="O43" s="228" t="str">
        <v>EUR9X21F=ICAP</v>
      </c>
      <c r="P43" s="266">
        <v>5.7000000000000009E-2</v>
      </c>
      <c r="Q43" s="266">
        <v>0.10700000000000001</v>
      </c>
      <c r="R43" s="266">
        <f t="shared" si="2"/>
        <v>8.2000000000000017E-2</v>
      </c>
      <c r="S43" s="266">
        <f t="shared" si="7"/>
        <v>5.0000000000000017E-2</v>
      </c>
      <c r="T43" s="298"/>
      <c r="U43" s="266">
        <v>8.2000000000000017E-2</v>
      </c>
      <c r="V43" s="298"/>
      <c r="W43" s="144">
        <v>8.2000000000000017E-2</v>
      </c>
      <c r="X43" s="338">
        <f>_xll.qlSimpleQuoteSetValue(F43,W43/100,Trigger)</f>
        <v>-9.2999999999999962E-4</v>
      </c>
      <c r="Y43" s="333"/>
    </row>
    <row r="44" spans="1:25" x14ac:dyDescent="0.2">
      <c r="A44" s="207"/>
      <c r="B44" s="216">
        <f t="shared" si="3"/>
        <v>10</v>
      </c>
      <c r="C44" s="216" t="str">
        <f t="shared" si="4"/>
        <v>x</v>
      </c>
      <c r="D44" s="216" t="str">
        <f t="shared" si="5"/>
        <v>22F</v>
      </c>
      <c r="E44" s="226" t="str">
        <f t="shared" si="10"/>
        <v>EUR10x22F_Quote</v>
      </c>
      <c r="F44" s="216" t="str">
        <f>_xll.qlSimpleQuote(E44,,RateTickValue,Permanent,Trigger,ObjectOverwrite)</f>
        <v>EUR10x22F_Quote#0001</v>
      </c>
      <c r="G44" s="276" t="str">
        <f>_xll.ohRangeRetrieveError(F44)</f>
        <v/>
      </c>
      <c r="H44" s="249"/>
      <c r="J44" s="332"/>
      <c r="K44" s="342">
        <v>10</v>
      </c>
      <c r="L44" s="342" t="s">
        <v>224</v>
      </c>
      <c r="M44" s="342" t="str">
        <f t="shared" si="9"/>
        <v>22F</v>
      </c>
      <c r="N44" s="102" t="str">
        <f t="shared" si="11"/>
        <v>EUR10x22F</v>
      </c>
      <c r="O44" s="228" t="str">
        <v>EUR10X22F=ICAP</v>
      </c>
      <c r="P44" s="266">
        <v>6.5000000000000002E-2</v>
      </c>
      <c r="Q44" s="266">
        <v>0.11499999999999999</v>
      </c>
      <c r="R44" s="266">
        <f t="shared" si="2"/>
        <v>0.09</v>
      </c>
      <c r="S44" s="266">
        <f t="shared" si="7"/>
        <v>4.9999999999999989E-2</v>
      </c>
      <c r="T44" s="298"/>
      <c r="U44" s="266">
        <v>0.09</v>
      </c>
      <c r="V44" s="298"/>
      <c r="W44" s="144">
        <v>0.09</v>
      </c>
      <c r="X44" s="338">
        <f>_xll.qlSimpleQuoteSetValue(F44,W44/100,Trigger)</f>
        <v>-9.3000000000000005E-4</v>
      </c>
      <c r="Y44" s="333"/>
    </row>
    <row r="45" spans="1:25" x14ac:dyDescent="0.2">
      <c r="A45" s="207"/>
      <c r="B45" s="216">
        <f t="shared" si="3"/>
        <v>11</v>
      </c>
      <c r="C45" s="216" t="str">
        <f t="shared" si="4"/>
        <v>x</v>
      </c>
      <c r="D45" s="216" t="str">
        <f t="shared" si="5"/>
        <v>23F</v>
      </c>
      <c r="E45" s="226" t="str">
        <f t="shared" si="10"/>
        <v>EUR11x23F_Quote</v>
      </c>
      <c r="F45" s="216" t="str">
        <f>_xll.qlSimpleQuote(E45,,RateTickValue,Permanent,Trigger,ObjectOverwrite)</f>
        <v>EUR11x23F_Quote#0001</v>
      </c>
      <c r="G45" s="276" t="str">
        <f>_xll.ohRangeRetrieveError(F45)</f>
        <v/>
      </c>
      <c r="H45" s="249"/>
      <c r="J45" s="332"/>
      <c r="K45" s="342">
        <v>11</v>
      </c>
      <c r="L45" s="342" t="s">
        <v>224</v>
      </c>
      <c r="M45" s="342" t="str">
        <f t="shared" si="9"/>
        <v>23F</v>
      </c>
      <c r="N45" s="102" t="str">
        <f t="shared" si="11"/>
        <v>EUR11x23F</v>
      </c>
      <c r="O45" s="228" t="str">
        <v>EUR11X23F=ICAP</v>
      </c>
      <c r="P45" s="266">
        <v>7.1999999999999995E-2</v>
      </c>
      <c r="Q45" s="266">
        <v>0.122</v>
      </c>
      <c r="R45" s="266">
        <f t="shared" si="2"/>
        <v>9.7000000000000003E-2</v>
      </c>
      <c r="S45" s="266">
        <f t="shared" si="7"/>
        <v>5.0000000000000017E-2</v>
      </c>
      <c r="T45" s="298"/>
      <c r="U45" s="266">
        <v>9.7000000000000003E-2</v>
      </c>
      <c r="V45" s="298"/>
      <c r="W45" s="144">
        <v>9.7000000000000003E-2</v>
      </c>
      <c r="X45" s="338">
        <f>_xll.qlSimpleQuoteSetValue(F45,W45/100,Trigger)</f>
        <v>-9.5E-4</v>
      </c>
      <c r="Y45" s="333"/>
    </row>
    <row r="46" spans="1:25" x14ac:dyDescent="0.2">
      <c r="A46" s="207"/>
      <c r="B46" s="216">
        <f t="shared" si="3"/>
        <v>12</v>
      </c>
      <c r="C46" s="216" t="str">
        <f t="shared" si="4"/>
        <v>x</v>
      </c>
      <c r="D46" s="216" t="str">
        <f t="shared" si="5"/>
        <v>24F</v>
      </c>
      <c r="E46" s="226" t="str">
        <f t="shared" si="10"/>
        <v>EUR12x24F_Quote</v>
      </c>
      <c r="F46" s="216" t="str">
        <f>_xll.qlSimpleQuote(E46,,RateTickValue,Permanent,Trigger,ObjectOverwrite)</f>
        <v>EUR12x24F_Quote#0001</v>
      </c>
      <c r="G46" s="276" t="str">
        <f>_xll.ohRangeRetrieveError(F46)</f>
        <v/>
      </c>
      <c r="H46" s="249"/>
      <c r="J46" s="332"/>
      <c r="K46" s="342">
        <v>12</v>
      </c>
      <c r="L46" s="342" t="s">
        <v>224</v>
      </c>
      <c r="M46" s="342" t="str">
        <f t="shared" si="9"/>
        <v>24F</v>
      </c>
      <c r="N46" s="102" t="str">
        <f t="shared" si="11"/>
        <v>EUR12x24F</v>
      </c>
      <c r="O46" s="228" t="str">
        <v>EUR12X24F=ICAP</v>
      </c>
      <c r="P46" s="266">
        <v>8.3000000000000004E-2</v>
      </c>
      <c r="Q46" s="266">
        <v>0.13300000000000001</v>
      </c>
      <c r="R46" s="266">
        <f t="shared" si="2"/>
        <v>0.10800000000000001</v>
      </c>
      <c r="S46" s="266">
        <f t="shared" si="7"/>
        <v>5.0000000000000017E-2</v>
      </c>
      <c r="T46" s="298"/>
      <c r="U46" s="266">
        <v>0.10800000000000001</v>
      </c>
      <c r="V46" s="298"/>
      <c r="W46" s="144">
        <v>0.10800000000000001</v>
      </c>
      <c r="X46" s="338">
        <f>_xll.qlSimpleQuoteSetValue(F46,W46/100,Trigger)</f>
        <v>-9.4999999999999946E-4</v>
      </c>
      <c r="Y46" s="333"/>
    </row>
    <row r="47" spans="1:25" x14ac:dyDescent="0.2">
      <c r="A47" s="207"/>
      <c r="B47" s="216">
        <f t="shared" si="3"/>
        <v>13</v>
      </c>
      <c r="C47" s="216" t="str">
        <f t="shared" si="4"/>
        <v>x</v>
      </c>
      <c r="D47" s="216" t="str">
        <f t="shared" si="5"/>
        <v>25F</v>
      </c>
      <c r="E47" s="226" t="str">
        <f t="shared" si="10"/>
        <v>EUR13x25F_Quote</v>
      </c>
      <c r="F47" s="216" t="str">
        <f>_xll.qlSimpleQuote(E47,,RateTickValue,Permanent,Trigger,ObjectOverwrite)</f>
        <v>EUR13x25F_Quote#0001</v>
      </c>
      <c r="G47" s="276" t="str">
        <f>_xll.ohRangeRetrieveError(F47)</f>
        <v/>
      </c>
      <c r="H47" s="249"/>
      <c r="J47" s="332"/>
      <c r="K47" s="342">
        <v>13</v>
      </c>
      <c r="L47" s="342" t="s">
        <v>224</v>
      </c>
      <c r="M47" s="342" t="str">
        <f t="shared" si="9"/>
        <v>25F</v>
      </c>
      <c r="N47" s="102" t="str">
        <f t="shared" si="11"/>
        <v>EUR13x25F</v>
      </c>
      <c r="O47" s="228" t="str">
        <v>EUR13X25F=ICAP</v>
      </c>
      <c r="P47" s="266" t="s">
        <v>145</v>
      </c>
      <c r="Q47" s="266" t="s">
        <v>145</v>
      </c>
      <c r="R47" s="266" t="e">
        <f t="shared" si="2"/>
        <v>#NUM!</v>
      </c>
      <c r="S47" s="266" t="e">
        <f t="shared" si="7"/>
        <v>#NUM!</v>
      </c>
      <c r="T47" s="298"/>
      <c r="U47" s="266" t="e">
        <v>#NUM!</v>
      </c>
      <c r="V47" s="298"/>
      <c r="W47" s="144" t="e">
        <v>#NUM!</v>
      </c>
      <c r="X47" s="338">
        <f>_xll.qlSimpleQuoteSetValue(F47,W47/100,Trigger)</f>
        <v>0</v>
      </c>
      <c r="Y47" s="333"/>
    </row>
    <row r="48" spans="1:25" x14ac:dyDescent="0.2">
      <c r="A48" s="207"/>
      <c r="B48" s="216">
        <f t="shared" si="3"/>
        <v>14</v>
      </c>
      <c r="C48" s="216" t="str">
        <f t="shared" si="4"/>
        <v>x</v>
      </c>
      <c r="D48" s="216" t="str">
        <f t="shared" si="5"/>
        <v>26F</v>
      </c>
      <c r="E48" s="226" t="str">
        <f t="shared" si="10"/>
        <v>EUR14x26F_Quote</v>
      </c>
      <c r="F48" s="216" t="str">
        <f>_xll.qlSimpleQuote(E48,,RateTickValue,Permanent,Trigger,ObjectOverwrite)</f>
        <v>EUR14x26F_Quote#0001</v>
      </c>
      <c r="G48" s="276" t="str">
        <f>_xll.ohRangeRetrieveError(F48)</f>
        <v/>
      </c>
      <c r="H48" s="249"/>
      <c r="J48" s="332"/>
      <c r="K48" s="342">
        <v>14</v>
      </c>
      <c r="L48" s="342" t="s">
        <v>224</v>
      </c>
      <c r="M48" s="342" t="str">
        <f t="shared" si="9"/>
        <v>26F</v>
      </c>
      <c r="N48" s="102" t="str">
        <f t="shared" si="11"/>
        <v>EUR14x26F</v>
      </c>
      <c r="O48" s="228" t="str">
        <v>EUR14X26F=ICAP</v>
      </c>
      <c r="P48" s="266" t="s">
        <v>145</v>
      </c>
      <c r="Q48" s="266" t="s">
        <v>145</v>
      </c>
      <c r="R48" s="266" t="e">
        <f t="shared" si="2"/>
        <v>#NUM!</v>
      </c>
      <c r="S48" s="266" t="e">
        <f t="shared" si="7"/>
        <v>#NUM!</v>
      </c>
      <c r="T48" s="298"/>
      <c r="U48" s="266" t="e">
        <v>#NUM!</v>
      </c>
      <c r="V48" s="298"/>
      <c r="W48" s="144" t="e">
        <v>#NUM!</v>
      </c>
      <c r="X48" s="338">
        <f>_xll.qlSimpleQuoteSetValue(F48,W48/100,Trigger)</f>
        <v>0</v>
      </c>
      <c r="Y48" s="333"/>
    </row>
    <row r="49" spans="1:25" x14ac:dyDescent="0.2">
      <c r="A49" s="207"/>
      <c r="B49" s="216">
        <f t="shared" si="3"/>
        <v>15</v>
      </c>
      <c r="C49" s="216" t="str">
        <f t="shared" si="4"/>
        <v>x</v>
      </c>
      <c r="D49" s="216" t="str">
        <f t="shared" si="5"/>
        <v>27F</v>
      </c>
      <c r="E49" s="226" t="str">
        <f t="shared" si="10"/>
        <v>EUR15x27F_Quote</v>
      </c>
      <c r="F49" s="216" t="str">
        <f>_xll.qlSimpleQuote(E49,,RateTickValue,Permanent,Trigger,ObjectOverwrite)</f>
        <v>EUR15x27F_Quote#0001</v>
      </c>
      <c r="G49" s="276" t="str">
        <f>_xll.ohRangeRetrieveError(F49)</f>
        <v/>
      </c>
      <c r="H49" s="249"/>
      <c r="J49" s="332"/>
      <c r="K49" s="342">
        <v>15</v>
      </c>
      <c r="L49" s="342" t="s">
        <v>224</v>
      </c>
      <c r="M49" s="342" t="str">
        <f t="shared" si="9"/>
        <v>27F</v>
      </c>
      <c r="N49" s="102" t="str">
        <f t="shared" si="11"/>
        <v>EUR15x27F</v>
      </c>
      <c r="O49" s="228" t="str">
        <v>EUR15X27F=ICAP</v>
      </c>
      <c r="P49" s="266" t="s">
        <v>145</v>
      </c>
      <c r="Q49" s="266" t="s">
        <v>145</v>
      </c>
      <c r="R49" s="266" t="e">
        <f t="shared" si="2"/>
        <v>#NUM!</v>
      </c>
      <c r="S49" s="266" t="e">
        <f t="shared" si="7"/>
        <v>#NUM!</v>
      </c>
      <c r="T49" s="298"/>
      <c r="U49" s="266" t="e">
        <v>#NUM!</v>
      </c>
      <c r="V49" s="298"/>
      <c r="W49" s="144" t="e">
        <v>#NUM!</v>
      </c>
      <c r="X49" s="338">
        <f>_xll.qlSimpleQuoteSetValue(F49,W49/100,Trigger)</f>
        <v>0</v>
      </c>
      <c r="Y49" s="333"/>
    </row>
    <row r="50" spans="1:25" x14ac:dyDescent="0.2">
      <c r="A50" s="207"/>
      <c r="B50" s="216">
        <f t="shared" si="3"/>
        <v>16</v>
      </c>
      <c r="C50" s="216" t="str">
        <f t="shared" si="4"/>
        <v>x</v>
      </c>
      <c r="D50" s="216" t="str">
        <f t="shared" si="5"/>
        <v>28F</v>
      </c>
      <c r="E50" s="226" t="str">
        <f t="shared" si="10"/>
        <v>EUR16x28F_Quote</v>
      </c>
      <c r="F50" s="216" t="str">
        <f>_xll.qlSimpleQuote(E50,,RateTickValue,Permanent,Trigger,ObjectOverwrite)</f>
        <v>EUR16x28F_Quote#0001</v>
      </c>
      <c r="G50" s="276" t="str">
        <f>_xll.ohRangeRetrieveError(F50)</f>
        <v/>
      </c>
      <c r="H50" s="249"/>
      <c r="J50" s="332"/>
      <c r="K50" s="342">
        <v>16</v>
      </c>
      <c r="L50" s="342" t="s">
        <v>224</v>
      </c>
      <c r="M50" s="342" t="str">
        <f t="shared" si="9"/>
        <v>28F</v>
      </c>
      <c r="N50" s="102" t="str">
        <f t="shared" si="11"/>
        <v>EUR16x28F</v>
      </c>
      <c r="O50" s="228" t="str">
        <v>EUR16X28F=ICAP</v>
      </c>
      <c r="P50" s="266" t="s">
        <v>145</v>
      </c>
      <c r="Q50" s="266" t="s">
        <v>145</v>
      </c>
      <c r="R50" s="266" t="e">
        <f t="shared" si="2"/>
        <v>#NUM!</v>
      </c>
      <c r="S50" s="266" t="e">
        <f t="shared" si="7"/>
        <v>#NUM!</v>
      </c>
      <c r="T50" s="298"/>
      <c r="U50" s="266" t="e">
        <v>#NUM!</v>
      </c>
      <c r="V50" s="298"/>
      <c r="W50" s="144" t="e">
        <v>#NUM!</v>
      </c>
      <c r="X50" s="338">
        <f>_xll.qlSimpleQuoteSetValue(F50,W50/100,Trigger)</f>
        <v>0</v>
      </c>
      <c r="Y50" s="333"/>
    </row>
    <row r="51" spans="1:25" x14ac:dyDescent="0.2">
      <c r="A51" s="207"/>
      <c r="B51" s="216">
        <f t="shared" si="3"/>
        <v>17</v>
      </c>
      <c r="C51" s="216" t="str">
        <f t="shared" si="4"/>
        <v>x</v>
      </c>
      <c r="D51" s="216" t="str">
        <f t="shared" si="5"/>
        <v>29F</v>
      </c>
      <c r="E51" s="226" t="str">
        <f t="shared" si="10"/>
        <v>EUR17x29F_Quote</v>
      </c>
      <c r="F51" s="216" t="str">
        <f>_xll.qlSimpleQuote(E51,,RateTickValue,Permanent,Trigger,ObjectOverwrite)</f>
        <v>EUR17x29F_Quote#0001</v>
      </c>
      <c r="G51" s="276" t="str">
        <f>_xll.ohRangeRetrieveError(F51)</f>
        <v/>
      </c>
      <c r="H51" s="249"/>
      <c r="J51" s="332"/>
      <c r="K51" s="342">
        <v>17</v>
      </c>
      <c r="L51" s="342" t="s">
        <v>224</v>
      </c>
      <c r="M51" s="342" t="str">
        <f t="shared" si="9"/>
        <v>29F</v>
      </c>
      <c r="N51" s="102" t="str">
        <f t="shared" si="11"/>
        <v>EUR17x29F</v>
      </c>
      <c r="O51" s="228" t="str">
        <v>EUR17X29F=ICAP</v>
      </c>
      <c r="P51" s="266" t="s">
        <v>145</v>
      </c>
      <c r="Q51" s="266" t="s">
        <v>145</v>
      </c>
      <c r="R51" s="266" t="e">
        <f t="shared" si="2"/>
        <v>#NUM!</v>
      </c>
      <c r="S51" s="266" t="e">
        <f t="shared" si="7"/>
        <v>#NUM!</v>
      </c>
      <c r="T51" s="298"/>
      <c r="U51" s="266" t="e">
        <v>#NUM!</v>
      </c>
      <c r="V51" s="298"/>
      <c r="W51" s="144" t="e">
        <v>#NUM!</v>
      </c>
      <c r="X51" s="338">
        <f>_xll.qlSimpleQuoteSetValue(F51,W51/100,Trigger)</f>
        <v>0</v>
      </c>
      <c r="Y51" s="333"/>
    </row>
    <row r="52" spans="1:25" x14ac:dyDescent="0.2">
      <c r="A52" s="207"/>
      <c r="B52" s="216">
        <f t="shared" si="3"/>
        <v>18</v>
      </c>
      <c r="C52" s="216" t="str">
        <f t="shared" si="4"/>
        <v>x</v>
      </c>
      <c r="D52" s="216" t="str">
        <f t="shared" si="5"/>
        <v>30F</v>
      </c>
      <c r="E52" s="226" t="str">
        <f t="shared" si="10"/>
        <v>EUR18x30F_Quote</v>
      </c>
      <c r="F52" s="216" t="str">
        <f>_xll.qlSimpleQuote(E52,,RateTickValue,Permanent,Trigger,ObjectOverwrite)</f>
        <v>EUR18x30F_Quote#0001</v>
      </c>
      <c r="G52" s="276" t="str">
        <f>_xll.ohRangeRetrieveError(F52)</f>
        <v/>
      </c>
      <c r="H52" s="249"/>
      <c r="J52" s="332"/>
      <c r="K52" s="342">
        <v>18</v>
      </c>
      <c r="L52" s="342" t="s">
        <v>224</v>
      </c>
      <c r="M52" s="342" t="str">
        <f t="shared" si="9"/>
        <v>30F</v>
      </c>
      <c r="N52" s="102" t="str">
        <f t="shared" si="11"/>
        <v>EUR18x30F</v>
      </c>
      <c r="O52" s="228" t="str">
        <v>EUR18X30F=ICAP</v>
      </c>
      <c r="P52" s="266" t="s">
        <v>145</v>
      </c>
      <c r="Q52" s="266" t="s">
        <v>145</v>
      </c>
      <c r="R52" s="266" t="e">
        <f t="shared" si="2"/>
        <v>#NUM!</v>
      </c>
      <c r="S52" s="266" t="e">
        <f t="shared" si="7"/>
        <v>#NUM!</v>
      </c>
      <c r="T52" s="298"/>
      <c r="U52" s="266" t="e">
        <v>#NUM!</v>
      </c>
      <c r="V52" s="298"/>
      <c r="W52" s="144" t="e">
        <v>#NUM!</v>
      </c>
      <c r="X52" s="338">
        <f>_xll.qlSimpleQuoteSetValue(F52,W52/100,Trigger)</f>
        <v>0</v>
      </c>
      <c r="Y52" s="333"/>
    </row>
    <row r="53" spans="1:25" x14ac:dyDescent="0.2">
      <c r="A53" s="207"/>
      <c r="B53" s="216">
        <f t="shared" si="3"/>
        <v>19</v>
      </c>
      <c r="C53" s="216" t="str">
        <f t="shared" si="4"/>
        <v>x</v>
      </c>
      <c r="D53" s="216" t="str">
        <f t="shared" si="5"/>
        <v>31F</v>
      </c>
      <c r="E53" s="226" t="str">
        <f t="shared" si="10"/>
        <v>EUR19x31F_Quote</v>
      </c>
      <c r="F53" s="216" t="str">
        <f>_xll.qlSimpleQuote(E53,,RateTickValue,Permanent,Trigger,ObjectOverwrite)</f>
        <v>EUR19x31F_Quote#0001</v>
      </c>
      <c r="G53" s="276" t="str">
        <f>_xll.ohRangeRetrieveError(F53)</f>
        <v/>
      </c>
      <c r="H53" s="249"/>
      <c r="J53" s="332"/>
      <c r="K53" s="342">
        <v>19</v>
      </c>
      <c r="L53" s="342" t="s">
        <v>224</v>
      </c>
      <c r="M53" s="342" t="str">
        <f t="shared" si="9"/>
        <v>31F</v>
      </c>
      <c r="N53" s="102" t="str">
        <f t="shared" si="11"/>
        <v>EUR19x31F</v>
      </c>
      <c r="O53" s="228" t="str">
        <v>EUR19X31F=ICAP</v>
      </c>
      <c r="P53" s="266" t="s">
        <v>145</v>
      </c>
      <c r="Q53" s="266" t="s">
        <v>145</v>
      </c>
      <c r="R53" s="266" t="e">
        <f t="shared" si="2"/>
        <v>#NUM!</v>
      </c>
      <c r="S53" s="266" t="e">
        <f t="shared" si="7"/>
        <v>#NUM!</v>
      </c>
      <c r="T53" s="298"/>
      <c r="U53" s="266" t="e">
        <v>#NUM!</v>
      </c>
      <c r="V53" s="298"/>
      <c r="W53" s="144" t="e">
        <v>#NUM!</v>
      </c>
      <c r="X53" s="338">
        <f>_xll.qlSimpleQuoteSetValue(F53,W53/100,Trigger)</f>
        <v>0</v>
      </c>
      <c r="Y53" s="333"/>
    </row>
    <row r="54" spans="1:25" x14ac:dyDescent="0.2">
      <c r="A54" s="207"/>
      <c r="B54" s="216">
        <f t="shared" si="3"/>
        <v>20</v>
      </c>
      <c r="C54" s="216" t="str">
        <f t="shared" si="4"/>
        <v>x</v>
      </c>
      <c r="D54" s="216" t="str">
        <f t="shared" si="5"/>
        <v>32F</v>
      </c>
      <c r="E54" s="226" t="str">
        <f t="shared" si="10"/>
        <v>EUR20x32F_Quote</v>
      </c>
      <c r="F54" s="216" t="str">
        <f>_xll.qlSimpleQuote(E54,,RateTickValue,Permanent,Trigger,ObjectOverwrite)</f>
        <v>EUR20x32F_Quote#0001</v>
      </c>
      <c r="G54" s="276" t="str">
        <f>_xll.ohRangeRetrieveError(F54)</f>
        <v/>
      </c>
      <c r="H54" s="249"/>
      <c r="J54" s="332"/>
      <c r="K54" s="342">
        <v>20</v>
      </c>
      <c r="L54" s="342" t="s">
        <v>224</v>
      </c>
      <c r="M54" s="342" t="str">
        <f t="shared" si="9"/>
        <v>32F</v>
      </c>
      <c r="N54" s="102" t="str">
        <f t="shared" si="11"/>
        <v>EUR20x32F</v>
      </c>
      <c r="O54" s="228" t="str">
        <v>EUR20X32F=ICAP</v>
      </c>
      <c r="P54" s="266" t="s">
        <v>145</v>
      </c>
      <c r="Q54" s="266" t="s">
        <v>145</v>
      </c>
      <c r="R54" s="266" t="e">
        <f t="shared" si="2"/>
        <v>#NUM!</v>
      </c>
      <c r="S54" s="266" t="e">
        <f t="shared" si="7"/>
        <v>#NUM!</v>
      </c>
      <c r="T54" s="298"/>
      <c r="U54" s="266" t="e">
        <v>#NUM!</v>
      </c>
      <c r="V54" s="298"/>
      <c r="W54" s="144" t="e">
        <v>#NUM!</v>
      </c>
      <c r="X54" s="338">
        <f>_xll.qlSimpleQuoteSetValue(F54,W54/100,Trigger)</f>
        <v>0</v>
      </c>
      <c r="Y54" s="333"/>
    </row>
    <row r="55" spans="1:25" x14ac:dyDescent="0.2">
      <c r="A55" s="207"/>
      <c r="B55" s="216">
        <f t="shared" si="3"/>
        <v>21</v>
      </c>
      <c r="C55" s="216" t="str">
        <f t="shared" si="4"/>
        <v>x</v>
      </c>
      <c r="D55" s="216" t="str">
        <f t="shared" si="5"/>
        <v>33F</v>
      </c>
      <c r="E55" s="226" t="str">
        <f t="shared" si="10"/>
        <v>EUR21x33F_Quote</v>
      </c>
      <c r="F55" s="216" t="str">
        <f>_xll.qlSimpleQuote(E55,,RateTickValue,Permanent,Trigger,ObjectOverwrite)</f>
        <v>EUR21x33F_Quote#0001</v>
      </c>
      <c r="G55" s="276" t="str">
        <f>_xll.ohRangeRetrieveError(F55)</f>
        <v/>
      </c>
      <c r="H55" s="249"/>
      <c r="J55" s="332"/>
      <c r="K55" s="342">
        <v>21</v>
      </c>
      <c r="L55" s="342" t="s">
        <v>224</v>
      </c>
      <c r="M55" s="342" t="str">
        <f t="shared" si="9"/>
        <v>33F</v>
      </c>
      <c r="N55" s="102" t="str">
        <f t="shared" si="11"/>
        <v>EUR21x33F</v>
      </c>
      <c r="O55" s="228" t="str">
        <v>EUR21X33F=ICAP</v>
      </c>
      <c r="P55" s="266" t="s">
        <v>145</v>
      </c>
      <c r="Q55" s="266" t="s">
        <v>145</v>
      </c>
      <c r="R55" s="266" t="e">
        <f t="shared" si="2"/>
        <v>#NUM!</v>
      </c>
      <c r="S55" s="266" t="e">
        <f t="shared" si="7"/>
        <v>#NUM!</v>
      </c>
      <c r="T55" s="298"/>
      <c r="U55" s="266" t="e">
        <v>#NUM!</v>
      </c>
      <c r="V55" s="298"/>
      <c r="W55" s="144" t="e">
        <v>#NUM!</v>
      </c>
      <c r="X55" s="338">
        <f>_xll.qlSimpleQuoteSetValue(F55,W55/100,Trigger)</f>
        <v>0</v>
      </c>
      <c r="Y55" s="333"/>
    </row>
    <row r="56" spans="1:25" x14ac:dyDescent="0.2">
      <c r="A56" s="207"/>
      <c r="B56" s="216">
        <f t="shared" si="3"/>
        <v>22</v>
      </c>
      <c r="C56" s="216" t="str">
        <f t="shared" si="4"/>
        <v>x</v>
      </c>
      <c r="D56" s="216" t="str">
        <f t="shared" si="5"/>
        <v>34F</v>
      </c>
      <c r="E56" s="226" t="str">
        <f t="shared" si="10"/>
        <v>EUR22x34F_Quote</v>
      </c>
      <c r="F56" s="216" t="str">
        <f>_xll.qlSimpleQuote(E56,,RateTickValue,Permanent,Trigger,ObjectOverwrite)</f>
        <v>EUR22x34F_Quote#0001</v>
      </c>
      <c r="G56" s="276" t="str">
        <f>_xll.ohRangeRetrieveError(F56)</f>
        <v/>
      </c>
      <c r="H56" s="249"/>
      <c r="J56" s="332"/>
      <c r="K56" s="342">
        <v>22</v>
      </c>
      <c r="L56" s="342" t="s">
        <v>224</v>
      </c>
      <c r="M56" s="342" t="str">
        <f t="shared" si="9"/>
        <v>34F</v>
      </c>
      <c r="N56" s="102" t="str">
        <f t="shared" si="11"/>
        <v>EUR22x34F</v>
      </c>
      <c r="O56" s="228" t="str">
        <v>EUR22X34F=ICAP</v>
      </c>
      <c r="P56" s="266" t="s">
        <v>145</v>
      </c>
      <c r="Q56" s="266" t="s">
        <v>145</v>
      </c>
      <c r="R56" s="266" t="e">
        <f t="shared" si="2"/>
        <v>#NUM!</v>
      </c>
      <c r="S56" s="266" t="e">
        <f t="shared" si="7"/>
        <v>#NUM!</v>
      </c>
      <c r="T56" s="298"/>
      <c r="U56" s="266" t="e">
        <v>#NUM!</v>
      </c>
      <c r="V56" s="298"/>
      <c r="W56" s="144" t="e">
        <v>#NUM!</v>
      </c>
      <c r="X56" s="338">
        <f>_xll.qlSimpleQuoteSetValue(F56,W56/100,Trigger)</f>
        <v>0</v>
      </c>
      <c r="Y56" s="333"/>
    </row>
    <row r="57" spans="1:25" x14ac:dyDescent="0.2">
      <c r="A57" s="207"/>
      <c r="B57" s="216">
        <f t="shared" si="3"/>
        <v>23</v>
      </c>
      <c r="C57" s="216" t="str">
        <f t="shared" si="4"/>
        <v>x</v>
      </c>
      <c r="D57" s="216" t="str">
        <f t="shared" si="5"/>
        <v>35F</v>
      </c>
      <c r="E57" s="226" t="str">
        <f t="shared" si="10"/>
        <v>EUR23x35F_Quote</v>
      </c>
      <c r="F57" s="216" t="str">
        <f>_xll.qlSimpleQuote(E57,,RateTickValue,Permanent,Trigger,ObjectOverwrite)</f>
        <v>EUR23x35F_Quote#0001</v>
      </c>
      <c r="G57" s="276" t="str">
        <f>_xll.ohRangeRetrieveError(F57)</f>
        <v/>
      </c>
      <c r="H57" s="249"/>
      <c r="J57" s="332"/>
      <c r="K57" s="342">
        <v>23</v>
      </c>
      <c r="L57" s="342" t="s">
        <v>224</v>
      </c>
      <c r="M57" s="342" t="str">
        <f t="shared" si="9"/>
        <v>35F</v>
      </c>
      <c r="N57" s="102" t="str">
        <f t="shared" si="11"/>
        <v>EUR23x35F</v>
      </c>
      <c r="O57" s="228" t="str">
        <v>EUR23X35F=ICAP</v>
      </c>
      <c r="P57" s="266" t="s">
        <v>145</v>
      </c>
      <c r="Q57" s="266" t="s">
        <v>145</v>
      </c>
      <c r="R57" s="266" t="e">
        <f t="shared" si="2"/>
        <v>#NUM!</v>
      </c>
      <c r="S57" s="266" t="e">
        <f t="shared" si="7"/>
        <v>#NUM!</v>
      </c>
      <c r="T57" s="298"/>
      <c r="U57" s="266" t="e">
        <v>#NUM!</v>
      </c>
      <c r="V57" s="298"/>
      <c r="W57" s="144" t="e">
        <v>#NUM!</v>
      </c>
      <c r="X57" s="338">
        <f>_xll.qlSimpleQuoteSetValue(F57,W57/100,Trigger)</f>
        <v>0</v>
      </c>
      <c r="Y57" s="333"/>
    </row>
    <row r="58" spans="1:25" x14ac:dyDescent="0.2">
      <c r="A58" s="207"/>
      <c r="B58" s="217">
        <f t="shared" si="3"/>
        <v>24</v>
      </c>
      <c r="C58" s="217" t="str">
        <f t="shared" si="4"/>
        <v>x</v>
      </c>
      <c r="D58" s="217" t="str">
        <f t="shared" si="5"/>
        <v>36F</v>
      </c>
      <c r="E58" s="227" t="str">
        <f t="shared" si="10"/>
        <v>EUR24x36F_Quote</v>
      </c>
      <c r="F58" s="217" t="str">
        <f>_xll.qlSimpleQuote(E58,,RateTickValue,Permanent,Trigger,ObjectOverwrite)</f>
        <v>EUR24x36F_Quote#0001</v>
      </c>
      <c r="G58" s="277" t="str">
        <f>_xll.ohRangeRetrieveError(F58)</f>
        <v/>
      </c>
      <c r="H58" s="249"/>
      <c r="J58" s="332"/>
      <c r="K58" s="343">
        <v>24</v>
      </c>
      <c r="L58" s="343" t="s">
        <v>224</v>
      </c>
      <c r="M58" s="343" t="str">
        <f t="shared" si="9"/>
        <v>36F</v>
      </c>
      <c r="N58" s="102" t="str">
        <f t="shared" si="11"/>
        <v>EUR24x36F</v>
      </c>
      <c r="O58" s="228" t="str">
        <v>EUR24X36F=ICAP</v>
      </c>
      <c r="P58" s="266">
        <v>0.29500000000000004</v>
      </c>
      <c r="Q58" s="266">
        <v>0.34500000000000003</v>
      </c>
      <c r="R58" s="266">
        <f t="shared" si="2"/>
        <v>0.32000000000000006</v>
      </c>
      <c r="S58" s="268">
        <f t="shared" si="7"/>
        <v>5.0000000000000044E-2</v>
      </c>
      <c r="T58" s="298"/>
      <c r="U58" s="266">
        <v>0.32000000000000006</v>
      </c>
      <c r="V58" s="298"/>
      <c r="W58" s="144">
        <v>0.32000000000000006</v>
      </c>
      <c r="X58" s="338">
        <f>_xll.qlSimpleQuoteSetValue(F58,W58/100,Trigger)</f>
        <v>-8.5000000000000006E-4</v>
      </c>
      <c r="Y58" s="333"/>
    </row>
    <row r="59" spans="1:25" x14ac:dyDescent="0.2">
      <c r="A59" s="250"/>
      <c r="B59" s="251"/>
      <c r="C59" s="251"/>
      <c r="D59" s="251"/>
      <c r="E59" s="251"/>
      <c r="F59" s="252"/>
      <c r="G59" s="252"/>
      <c r="H59" s="253"/>
      <c r="J59" s="334"/>
      <c r="K59" s="335"/>
      <c r="L59" s="335"/>
      <c r="M59" s="335"/>
      <c r="N59" s="335"/>
      <c r="O59" s="335"/>
      <c r="P59" s="335"/>
      <c r="Q59" s="335"/>
      <c r="R59" s="335"/>
      <c r="S59" s="328"/>
      <c r="T59" s="328"/>
      <c r="U59" s="335"/>
      <c r="V59" s="328"/>
      <c r="W59" s="335"/>
      <c r="X59" s="335"/>
      <c r="Y59" s="33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43"/>
      <c r="B1" s="86"/>
      <c r="C1" s="86"/>
      <c r="D1" s="86"/>
      <c r="E1" s="86"/>
      <c r="F1" s="86"/>
      <c r="G1" s="86"/>
      <c r="H1" s="87"/>
      <c r="J1" s="235" t="s">
        <v>78</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203"/>
      <c r="G2" s="203"/>
      <c r="H2" s="245"/>
      <c r="J2" s="248"/>
      <c r="K2" s="202"/>
      <c r="L2" s="202"/>
      <c r="M2" s="202"/>
      <c r="N2" s="202"/>
      <c r="O2" s="294" t="str">
        <f>VLOOKUP(J1,AreaTable,2,FALSE)</f>
        <v>ICAP</v>
      </c>
      <c r="P2" s="202"/>
      <c r="Q2" s="202"/>
      <c r="R2" s="202"/>
      <c r="S2" s="202"/>
      <c r="T2" s="205"/>
      <c r="U2" s="205"/>
      <c r="V2" s="205"/>
      <c r="W2" s="205"/>
      <c r="X2" s="224">
        <f>_xll.ohTrigger(X5:X40)</f>
        <v>3</v>
      </c>
      <c r="Y2" s="249"/>
    </row>
    <row r="3" spans="1:25" ht="11.25" customHeight="1" x14ac:dyDescent="0.2">
      <c r="A3" s="237"/>
      <c r="B3" s="170"/>
      <c r="C3" s="170"/>
      <c r="D3" s="298"/>
      <c r="E3" s="298"/>
      <c r="F3" s="203"/>
      <c r="G3" s="203"/>
      <c r="H3" s="351"/>
      <c r="J3" s="207"/>
      <c r="K3" s="205"/>
      <c r="L3" s="205"/>
      <c r="M3" s="202"/>
      <c r="N3" s="202"/>
      <c r="O3" s="202"/>
      <c r="P3" s="202"/>
      <c r="Q3" s="202"/>
      <c r="R3" s="202"/>
      <c r="S3" s="202"/>
      <c r="T3" s="205"/>
      <c r="U3" s="205"/>
      <c r="V3" s="205"/>
      <c r="W3" s="202"/>
      <c r="X3" s="203"/>
      <c r="Y3" s="208"/>
    </row>
    <row r="4" spans="1:25" ht="21" customHeight="1" x14ac:dyDescent="0.2">
      <c r="A4" s="248"/>
      <c r="B4" s="244" t="s">
        <v>20</v>
      </c>
      <c r="C4" s="309"/>
      <c r="D4" s="309"/>
      <c r="E4" s="244" t="s">
        <v>183</v>
      </c>
      <c r="F4" s="244" t="s">
        <v>210</v>
      </c>
      <c r="G4" s="244" t="s">
        <v>209</v>
      </c>
      <c r="H4" s="249"/>
      <c r="J4" s="207"/>
      <c r="K4" s="294"/>
      <c r="L4" s="294"/>
      <c r="M4" s="294"/>
      <c r="N4" s="255" t="s">
        <v>150</v>
      </c>
      <c r="O4" s="256" t="str">
        <f>_xll.RData(O5:O40,P4:Q4,,ReutersRtMode,,P5)</f>
        <v>Not Signed In</v>
      </c>
      <c r="P4" s="257" t="s">
        <v>119</v>
      </c>
      <c r="Q4" s="257" t="s">
        <v>95</v>
      </c>
      <c r="R4" s="258" t="s">
        <v>225</v>
      </c>
      <c r="S4" s="213" t="s">
        <v>206</v>
      </c>
      <c r="T4" s="205"/>
      <c r="U4" s="212" t="s">
        <v>116</v>
      </c>
      <c r="V4" s="205"/>
      <c r="W4" s="221" t="s">
        <v>114</v>
      </c>
      <c r="X4" s="221" t="s">
        <v>113</v>
      </c>
      <c r="Y4" s="208"/>
    </row>
    <row r="5" spans="1:25" ht="11.25" customHeight="1" x14ac:dyDescent="0.2">
      <c r="A5" s="310"/>
      <c r="B5" s="105" t="str">
        <f>K5</f>
        <v>SW</v>
      </c>
      <c r="C5" s="106" t="s">
        <v>80</v>
      </c>
      <c r="D5" s="105"/>
      <c r="E5" s="225" t="str">
        <f t="shared" ref="E5:E40" si="0">Currency&amp;$C5&amp;$B5&amp;QuoteSuffix</f>
        <v>EUREONSW_Quote</v>
      </c>
      <c r="F5" s="215" t="str">
        <f>_xll.qlSimpleQuote(Currency&amp;$C5&amp;$B5&amp;QuoteSuffix,,RateTickValue,Permanent,Trigger,ObjectOverwrite)</f>
        <v>EUREONSW_Quote#0001</v>
      </c>
      <c r="G5" s="275" t="str">
        <f>_xll.ohRangeRetrieveError(F5)</f>
        <v/>
      </c>
      <c r="H5" s="249"/>
      <c r="J5" s="207"/>
      <c r="K5" s="259" t="s">
        <v>19</v>
      </c>
      <c r="L5" s="259" t="s">
        <v>78</v>
      </c>
      <c r="M5" s="259" t="s">
        <v>80</v>
      </c>
      <c r="N5" s="260" t="str">
        <f t="shared" ref="N5:N40" si="1">Currency&amp;$M5&amp;$K5</f>
        <v>EUREONSW</v>
      </c>
      <c r="O5" s="260" t="str">
        <f t="shared" ref="O5:O40" si="2">N5&amp;"="&amp;VLOOKUP(Contributor,ContributorTable,2,FALSE)</f>
        <v>EUREONSW=ICAP</v>
      </c>
      <c r="P5" s="209">
        <v>-0.187</v>
      </c>
      <c r="Q5" s="209">
        <v>-8.6999999999999994E-2</v>
      </c>
      <c r="R5" s="209">
        <f t="shared" ref="R5:R40" si="3">IF(ISERROR(AVERAGE(P5,Q5)),#NUM!,AVERAGE(P5,Q5))</f>
        <v>-0.13700000000000001</v>
      </c>
      <c r="S5" s="210">
        <f t="shared" ref="S5:S40" si="4">(R5-P5)*2</f>
        <v>9.9999999999999978E-2</v>
      </c>
      <c r="T5" s="270"/>
      <c r="U5" s="271">
        <v>-0.13700000000000001</v>
      </c>
      <c r="V5" s="270"/>
      <c r="W5" s="209">
        <f t="array" ref="W5:W40">QuoteLive</f>
        <v>-0.13700000000000001</v>
      </c>
      <c r="X5" s="264">
        <f>_xll.qlSimpleQuoteSetValue(F5,W5/100,Trigger)</f>
        <v>5.9999999999999941E-5</v>
      </c>
      <c r="Y5" s="208"/>
    </row>
    <row r="6" spans="1:25" ht="11.25" customHeight="1" x14ac:dyDescent="0.2">
      <c r="A6" s="310"/>
      <c r="B6" s="68" t="str">
        <f t="shared" ref="B6:B40" si="5">K6</f>
        <v>2W</v>
      </c>
      <c r="C6" s="107" t="s">
        <v>80</v>
      </c>
      <c r="D6" s="68"/>
      <c r="E6" s="226" t="str">
        <f t="shared" si="0"/>
        <v>EUREON2W_Quote</v>
      </c>
      <c r="F6" s="216" t="str">
        <f>_xll.qlSimpleQuote(Currency&amp;$C6&amp;$B6&amp;QuoteSuffix,,RateTickValue,Permanent,Trigger,ObjectOverwrite)</f>
        <v>EUREON2W_Quote#0001</v>
      </c>
      <c r="G6" s="276" t="str">
        <f>_xll.ohRangeRetrieveError(F6)</f>
        <v/>
      </c>
      <c r="H6" s="249"/>
      <c r="J6" s="207"/>
      <c r="K6" s="261" t="s">
        <v>18</v>
      </c>
      <c r="L6" s="261" t="s">
        <v>78</v>
      </c>
      <c r="M6" s="261" t="s">
        <v>80</v>
      </c>
      <c r="N6" s="262" t="str">
        <f t="shared" si="1"/>
        <v>EUREON2W</v>
      </c>
      <c r="O6" s="262" t="str">
        <f t="shared" si="2"/>
        <v>EUREON2W=ICAP</v>
      </c>
      <c r="P6" s="210">
        <v>-0.191</v>
      </c>
      <c r="Q6" s="210">
        <v>-9.0999999999999998E-2</v>
      </c>
      <c r="R6" s="210">
        <f t="shared" si="3"/>
        <v>-0.14100000000000001</v>
      </c>
      <c r="S6" s="210">
        <f t="shared" si="4"/>
        <v>9.9999999999999978E-2</v>
      </c>
      <c r="T6" s="270"/>
      <c r="U6" s="272">
        <v>-0.14100000000000001</v>
      </c>
      <c r="V6" s="270"/>
      <c r="W6" s="210">
        <v>-0.14100000000000001</v>
      </c>
      <c r="X6" s="265">
        <f>_xll.qlSimpleQuoteSetValue(F6,W6/100,Trigger)</f>
        <v>1.9999999999999836E-5</v>
      </c>
      <c r="Y6" s="208"/>
    </row>
    <row r="7" spans="1:25" ht="11.25" customHeight="1" x14ac:dyDescent="0.2">
      <c r="A7" s="310"/>
      <c r="B7" s="68" t="str">
        <f t="shared" si="5"/>
        <v>3W</v>
      </c>
      <c r="C7" s="107" t="s">
        <v>80</v>
      </c>
      <c r="D7" s="68"/>
      <c r="E7" s="226" t="str">
        <f t="shared" si="0"/>
        <v>EUREON3W_Quote</v>
      </c>
      <c r="F7" s="216" t="str">
        <f>_xll.qlSimpleQuote(Currency&amp;$C7&amp;$B7&amp;QuoteSuffix,,RateTickValue,Permanent,Trigger,ObjectOverwrite)</f>
        <v>EUREON3W_Quote#0001</v>
      </c>
      <c r="G7" s="276" t="str">
        <f>_xll.ohRangeRetrieveError(F7)</f>
        <v/>
      </c>
      <c r="H7" s="249"/>
      <c r="J7" s="207"/>
      <c r="K7" s="261" t="s">
        <v>17</v>
      </c>
      <c r="L7" s="261" t="s">
        <v>78</v>
      </c>
      <c r="M7" s="261" t="s">
        <v>80</v>
      </c>
      <c r="N7" s="262" t="str">
        <f t="shared" si="1"/>
        <v>EUREON3W</v>
      </c>
      <c r="O7" s="262" t="str">
        <f t="shared" si="2"/>
        <v>EUREON3W=ICAP</v>
      </c>
      <c r="P7" s="210">
        <v>-0.193</v>
      </c>
      <c r="Q7" s="210">
        <v>-9.2999999999999999E-2</v>
      </c>
      <c r="R7" s="210">
        <f t="shared" si="3"/>
        <v>-0.14300000000000002</v>
      </c>
      <c r="S7" s="210">
        <f t="shared" si="4"/>
        <v>9.9999999999999978E-2</v>
      </c>
      <c r="T7" s="270"/>
      <c r="U7" s="272">
        <v>-0.14300000000000002</v>
      </c>
      <c r="V7" s="270"/>
      <c r="W7" s="210">
        <v>-0.14300000000000002</v>
      </c>
      <c r="X7" s="265">
        <f>_xll.qlSimpleQuoteSetValue(F7,W7/100,Trigger)</f>
        <v>0</v>
      </c>
      <c r="Y7" s="208"/>
    </row>
    <row r="8" spans="1:25" ht="11.25" customHeight="1" x14ac:dyDescent="0.2">
      <c r="A8" s="207"/>
      <c r="B8" s="68" t="str">
        <f t="shared" si="5"/>
        <v>1M</v>
      </c>
      <c r="C8" s="107" t="s">
        <v>80</v>
      </c>
      <c r="D8" s="68"/>
      <c r="E8" s="226" t="str">
        <f t="shared" si="0"/>
        <v>EUREON1M_Quote</v>
      </c>
      <c r="F8" s="216" t="str">
        <f>_xll.qlSimpleQuote(Currency&amp;$C8&amp;$B8&amp;QuoteSuffix,,RateTickValue,Permanent,Trigger,ObjectOverwrite)</f>
        <v>EUREON1M_Quote#0001</v>
      </c>
      <c r="G8" s="276" t="str">
        <f>_xll.ohRangeRetrieveError(F8)</f>
        <v/>
      </c>
      <c r="H8" s="249"/>
      <c r="J8" s="207"/>
      <c r="K8" s="261" t="s">
        <v>16</v>
      </c>
      <c r="L8" s="261" t="s">
        <v>78</v>
      </c>
      <c r="M8" s="261" t="s">
        <v>80</v>
      </c>
      <c r="N8" s="262" t="str">
        <f t="shared" si="1"/>
        <v>EUREON1M</v>
      </c>
      <c r="O8" s="262" t="str">
        <f t="shared" si="2"/>
        <v>EUREON1M=ICAP</v>
      </c>
      <c r="P8" s="210">
        <v>-0.16999999999999998</v>
      </c>
      <c r="Q8" s="210">
        <v>-0.12</v>
      </c>
      <c r="R8" s="210">
        <f t="shared" si="3"/>
        <v>-0.14499999999999999</v>
      </c>
      <c r="S8" s="210">
        <f t="shared" si="4"/>
        <v>4.9999999999999989E-2</v>
      </c>
      <c r="T8" s="270"/>
      <c r="U8" s="272">
        <v>-0.14499999999999999</v>
      </c>
      <c r="V8" s="270"/>
      <c r="W8" s="210">
        <v>-0.14499999999999999</v>
      </c>
      <c r="X8" s="265">
        <f>_xll.qlSimpleQuoteSetValue(F8,W8/100,Trigger)</f>
        <v>-5.0000000000000131E-5</v>
      </c>
      <c r="Y8" s="208"/>
    </row>
    <row r="9" spans="1:25" ht="11.25" customHeight="1" x14ac:dyDescent="0.2">
      <c r="A9" s="207"/>
      <c r="B9" s="68" t="str">
        <f t="shared" si="5"/>
        <v>2M</v>
      </c>
      <c r="C9" s="107" t="s">
        <v>80</v>
      </c>
      <c r="D9" s="68"/>
      <c r="E9" s="226" t="str">
        <f t="shared" si="0"/>
        <v>EUREON2M_Quote</v>
      </c>
      <c r="F9" s="216" t="str">
        <f>_xll.qlSimpleQuote(Currency&amp;$C9&amp;$B9&amp;QuoteSuffix,,RateTickValue,Permanent,Trigger,ObjectOverwrite)</f>
        <v>EUREON2M_Quote#0001</v>
      </c>
      <c r="G9" s="276" t="str">
        <f>_xll.ohRangeRetrieveError(F9)</f>
        <v/>
      </c>
      <c r="H9" s="249"/>
      <c r="J9" s="207"/>
      <c r="K9" s="261" t="s">
        <v>15</v>
      </c>
      <c r="L9" s="261" t="s">
        <v>78</v>
      </c>
      <c r="M9" s="261" t="s">
        <v>80</v>
      </c>
      <c r="N9" s="262" t="str">
        <f t="shared" si="1"/>
        <v>EUREON2M</v>
      </c>
      <c r="O9" s="262" t="str">
        <f t="shared" si="2"/>
        <v>EUREON2M=ICAP</v>
      </c>
      <c r="P9" s="210">
        <v>-0.19</v>
      </c>
      <c r="Q9" s="210">
        <v>-0.13999999999999999</v>
      </c>
      <c r="R9" s="210">
        <f t="shared" si="3"/>
        <v>-0.16499999999999998</v>
      </c>
      <c r="S9" s="210">
        <f t="shared" si="4"/>
        <v>5.0000000000000044E-2</v>
      </c>
      <c r="T9" s="270"/>
      <c r="U9" s="272">
        <v>-0.16499999999999998</v>
      </c>
      <c r="V9" s="270"/>
      <c r="W9" s="210">
        <v>-0.16499999999999998</v>
      </c>
      <c r="X9" s="265">
        <f>_xll.qlSimpleQuoteSetValue(F9,W9/100,Trigger)</f>
        <v>-1.9999999999999987E-4</v>
      </c>
      <c r="Y9" s="208"/>
    </row>
    <row r="10" spans="1:25" ht="11.25" customHeight="1" x14ac:dyDescent="0.2">
      <c r="A10" s="207"/>
      <c r="B10" s="68" t="str">
        <f t="shared" si="5"/>
        <v>3M</v>
      </c>
      <c r="C10" s="107" t="s">
        <v>80</v>
      </c>
      <c r="D10" s="68"/>
      <c r="E10" s="226" t="str">
        <f t="shared" si="0"/>
        <v>EUREON3M_Quote</v>
      </c>
      <c r="F10" s="216" t="str">
        <f>_xll.qlSimpleQuote(Currency&amp;$C10&amp;$B10&amp;QuoteSuffix,,RateTickValue,Permanent,Trigger,ObjectOverwrite)</f>
        <v>EUREON3M_Quote#0001</v>
      </c>
      <c r="G10" s="276" t="str">
        <f>_xll.ohRangeRetrieveError(F10)</f>
        <v/>
      </c>
      <c r="H10" s="249"/>
      <c r="J10" s="207"/>
      <c r="K10" s="261" t="s">
        <v>14</v>
      </c>
      <c r="L10" s="261" t="s">
        <v>78</v>
      </c>
      <c r="M10" s="261" t="s">
        <v>80</v>
      </c>
      <c r="N10" s="262" t="str">
        <f t="shared" si="1"/>
        <v>EUREON3M</v>
      </c>
      <c r="O10" s="262" t="str">
        <f t="shared" si="2"/>
        <v>EUREON3M=ICAP</v>
      </c>
      <c r="P10" s="210">
        <v>-0.20400000000000001</v>
      </c>
      <c r="Q10" s="210">
        <v>-0.154</v>
      </c>
      <c r="R10" s="210">
        <f t="shared" si="3"/>
        <v>-0.17899999999999999</v>
      </c>
      <c r="S10" s="210">
        <f t="shared" si="4"/>
        <v>5.0000000000000044E-2</v>
      </c>
      <c r="T10" s="270"/>
      <c r="U10" s="272">
        <v>-0.17899999999999999</v>
      </c>
      <c r="V10" s="270"/>
      <c r="W10" s="210">
        <v>-0.17899999999999999</v>
      </c>
      <c r="X10" s="265">
        <f>_xll.qlSimpleQuoteSetValue(F10,W10/100,Trigger)</f>
        <v>-3.5000000000000005E-4</v>
      </c>
      <c r="Y10" s="208"/>
    </row>
    <row r="11" spans="1:25" ht="11.25" customHeight="1" x14ac:dyDescent="0.2">
      <c r="A11" s="207"/>
      <c r="B11" s="68" t="str">
        <f t="shared" si="5"/>
        <v>4M</v>
      </c>
      <c r="C11" s="107" t="s">
        <v>80</v>
      </c>
      <c r="D11" s="68"/>
      <c r="E11" s="226" t="str">
        <f t="shared" si="0"/>
        <v>EUREON4M_Quote</v>
      </c>
      <c r="F11" s="216" t="str">
        <f>_xll.qlSimpleQuote(Currency&amp;$C11&amp;$B11&amp;QuoteSuffix,,RateTickValue,Permanent,Trigger,ObjectOverwrite)</f>
        <v>EUREON4M_Quote#0001</v>
      </c>
      <c r="G11" s="276" t="str">
        <f>_xll.ohRangeRetrieveError(F11)</f>
        <v/>
      </c>
      <c r="H11" s="249"/>
      <c r="J11" s="207"/>
      <c r="K11" s="261" t="s">
        <v>13</v>
      </c>
      <c r="L11" s="261" t="s">
        <v>78</v>
      </c>
      <c r="M11" s="261" t="s">
        <v>80</v>
      </c>
      <c r="N11" s="262" t="str">
        <f t="shared" si="1"/>
        <v>EUREON4M</v>
      </c>
      <c r="O11" s="262" t="str">
        <f t="shared" si="2"/>
        <v>EUREON4M=ICAP</v>
      </c>
      <c r="P11" s="210">
        <v>-0.217</v>
      </c>
      <c r="Q11" s="210">
        <v>-0.16699999999999998</v>
      </c>
      <c r="R11" s="210">
        <f t="shared" si="3"/>
        <v>-0.192</v>
      </c>
      <c r="S11" s="210">
        <f t="shared" si="4"/>
        <v>4.9999999999999989E-2</v>
      </c>
      <c r="T11" s="270"/>
      <c r="U11" s="272">
        <v>-0.192</v>
      </c>
      <c r="V11" s="270"/>
      <c r="W11" s="210">
        <v>-0.192</v>
      </c>
      <c r="X11" s="265">
        <f>_xll.qlSimpleQuoteSetValue(F11,W11/100,Trigger)</f>
        <v>-4.4000000000000007E-4</v>
      </c>
      <c r="Y11" s="208"/>
    </row>
    <row r="12" spans="1:25" ht="11.25" customHeight="1" x14ac:dyDescent="0.2">
      <c r="A12" s="207"/>
      <c r="B12" s="68" t="str">
        <f t="shared" si="5"/>
        <v>5M</v>
      </c>
      <c r="C12" s="107" t="s">
        <v>80</v>
      </c>
      <c r="D12" s="68"/>
      <c r="E12" s="226" t="str">
        <f t="shared" si="0"/>
        <v>EUREON5M_Quote</v>
      </c>
      <c r="F12" s="216" t="str">
        <f>_xll.qlSimpleQuote(Currency&amp;$C12&amp;$B12&amp;QuoteSuffix,,RateTickValue,Permanent,Trigger,ObjectOverwrite)</f>
        <v>EUREON5M_Quote#0001</v>
      </c>
      <c r="G12" s="276" t="str">
        <f>_xll.ohRangeRetrieveError(F12)</f>
        <v/>
      </c>
      <c r="H12" s="249"/>
      <c r="J12" s="207"/>
      <c r="K12" s="261" t="s">
        <v>12</v>
      </c>
      <c r="L12" s="261" t="s">
        <v>78</v>
      </c>
      <c r="M12" s="261" t="s">
        <v>80</v>
      </c>
      <c r="N12" s="262" t="str">
        <f t="shared" si="1"/>
        <v>EUREON5M</v>
      </c>
      <c r="O12" s="262" t="str">
        <f t="shared" si="2"/>
        <v>EUREON5M=ICAP</v>
      </c>
      <c r="P12" s="210">
        <v>-0.22500000000000001</v>
      </c>
      <c r="Q12" s="210">
        <v>-0.17499999999999999</v>
      </c>
      <c r="R12" s="210">
        <f t="shared" si="3"/>
        <v>-0.2</v>
      </c>
      <c r="S12" s="210">
        <f t="shared" si="4"/>
        <v>4.9999999999999989E-2</v>
      </c>
      <c r="T12" s="270"/>
      <c r="U12" s="272">
        <v>-0.2</v>
      </c>
      <c r="V12" s="270"/>
      <c r="W12" s="210">
        <v>-0.2</v>
      </c>
      <c r="X12" s="265">
        <f>_xll.qlSimpleQuoteSetValue(F12,W12/100,Trigger)</f>
        <v>-4.7000000000000015E-4</v>
      </c>
      <c r="Y12" s="208"/>
    </row>
    <row r="13" spans="1:25" ht="11.25" customHeight="1" x14ac:dyDescent="0.2">
      <c r="A13" s="207"/>
      <c r="B13" s="68" t="str">
        <f t="shared" si="5"/>
        <v>6M</v>
      </c>
      <c r="C13" s="107" t="s">
        <v>80</v>
      </c>
      <c r="D13" s="68"/>
      <c r="E13" s="226" t="str">
        <f t="shared" si="0"/>
        <v>EUREON6M_Quote</v>
      </c>
      <c r="F13" s="216" t="str">
        <f>_xll.qlSimpleQuote(Currency&amp;$C13&amp;$B13&amp;QuoteSuffix,,RateTickValue,Permanent,Trigger,ObjectOverwrite)</f>
        <v>EUREON6M_Quote#0001</v>
      </c>
      <c r="G13" s="276" t="str">
        <f>_xll.ohRangeRetrieveError(F13)</f>
        <v/>
      </c>
      <c r="H13" s="249"/>
      <c r="J13" s="207"/>
      <c r="K13" s="261" t="s">
        <v>11</v>
      </c>
      <c r="L13" s="261" t="s">
        <v>78</v>
      </c>
      <c r="M13" s="261" t="s">
        <v>80</v>
      </c>
      <c r="N13" s="262" t="str">
        <f t="shared" si="1"/>
        <v>EUREON6M</v>
      </c>
      <c r="O13" s="262" t="str">
        <f t="shared" si="2"/>
        <v>EUREON6M=ICAP</v>
      </c>
      <c r="P13" s="210">
        <v>-0.23199999999999998</v>
      </c>
      <c r="Q13" s="210">
        <v>-0.182</v>
      </c>
      <c r="R13" s="210">
        <f t="shared" si="3"/>
        <v>-0.20699999999999999</v>
      </c>
      <c r="S13" s="210">
        <f t="shared" si="4"/>
        <v>4.9999999999999989E-2</v>
      </c>
      <c r="T13" s="270"/>
      <c r="U13" s="272">
        <v>-0.20699999999999999</v>
      </c>
      <c r="V13" s="270"/>
      <c r="W13" s="210">
        <v>-0.20699999999999999</v>
      </c>
      <c r="X13" s="265">
        <f>_xll.qlSimpleQuoteSetValue(F13,W13/100,Trigger)</f>
        <v>-5.0999999999999982E-4</v>
      </c>
      <c r="Y13" s="208"/>
    </row>
    <row r="14" spans="1:25" ht="11.25" customHeight="1" x14ac:dyDescent="0.2">
      <c r="A14" s="207"/>
      <c r="B14" s="68" t="str">
        <f t="shared" si="5"/>
        <v>7M</v>
      </c>
      <c r="C14" s="107" t="s">
        <v>80</v>
      </c>
      <c r="D14" s="68"/>
      <c r="E14" s="226" t="str">
        <f t="shared" si="0"/>
        <v>EUREON7M_Quote</v>
      </c>
      <c r="F14" s="216" t="str">
        <f>_xll.qlSimpleQuote(Currency&amp;$C14&amp;$B14&amp;QuoteSuffix,,RateTickValue,Permanent,Trigger,ObjectOverwrite)</f>
        <v>EUREON7M_Quote#0001</v>
      </c>
      <c r="G14" s="276" t="str">
        <f>_xll.ohRangeRetrieveError(F14)</f>
        <v/>
      </c>
      <c r="H14" s="249"/>
      <c r="J14" s="207"/>
      <c r="K14" s="261" t="s">
        <v>10</v>
      </c>
      <c r="L14" s="261" t="s">
        <v>78</v>
      </c>
      <c r="M14" s="261" t="s">
        <v>80</v>
      </c>
      <c r="N14" s="262" t="str">
        <f t="shared" si="1"/>
        <v>EUREON7M</v>
      </c>
      <c r="O14" s="262" t="str">
        <f t="shared" si="2"/>
        <v>EUREON7M=ICAP</v>
      </c>
      <c r="P14" s="210">
        <v>-0.23799999999999999</v>
      </c>
      <c r="Q14" s="210">
        <v>-0.188</v>
      </c>
      <c r="R14" s="210">
        <f t="shared" si="3"/>
        <v>-0.21299999999999999</v>
      </c>
      <c r="S14" s="210">
        <f t="shared" si="4"/>
        <v>4.9999999999999989E-2</v>
      </c>
      <c r="T14" s="270"/>
      <c r="U14" s="272">
        <v>-0.21299999999999999</v>
      </c>
      <c r="V14" s="270"/>
      <c r="W14" s="210">
        <v>-0.21299999999999999</v>
      </c>
      <c r="X14" s="265">
        <f>_xll.qlSimpleQuoteSetValue(F14,W14/100,Trigger)</f>
        <v>-5.4000000000000012E-4</v>
      </c>
      <c r="Y14" s="208"/>
    </row>
    <row r="15" spans="1:25" ht="11.25" customHeight="1" x14ac:dyDescent="0.2">
      <c r="A15" s="207"/>
      <c r="B15" s="68" t="str">
        <f t="shared" si="5"/>
        <v>8M</v>
      </c>
      <c r="C15" s="107" t="s">
        <v>80</v>
      </c>
      <c r="D15" s="68"/>
      <c r="E15" s="226" t="str">
        <f t="shared" si="0"/>
        <v>EUREON8M_Quote</v>
      </c>
      <c r="F15" s="216" t="str">
        <f>_xll.qlSimpleQuote(Currency&amp;$C15&amp;$B15&amp;QuoteSuffix,,RateTickValue,Permanent,Trigger,ObjectOverwrite)</f>
        <v>EUREON8M_Quote#0001</v>
      </c>
      <c r="G15" s="276" t="str">
        <f>_xll.ohRangeRetrieveError(F15)</f>
        <v/>
      </c>
      <c r="H15" s="249"/>
      <c r="J15" s="207"/>
      <c r="K15" s="261" t="s">
        <v>9</v>
      </c>
      <c r="L15" s="261" t="s">
        <v>78</v>
      </c>
      <c r="M15" s="261" t="s">
        <v>80</v>
      </c>
      <c r="N15" s="262" t="str">
        <f t="shared" si="1"/>
        <v>EUREON8M</v>
      </c>
      <c r="O15" s="262" t="str">
        <f t="shared" si="2"/>
        <v>EUREON8M=ICAP</v>
      </c>
      <c r="P15" s="210">
        <v>-0.24399999999999999</v>
      </c>
      <c r="Q15" s="210">
        <v>-0.19400000000000001</v>
      </c>
      <c r="R15" s="210">
        <f t="shared" si="3"/>
        <v>-0.219</v>
      </c>
      <c r="S15" s="210">
        <f t="shared" si="4"/>
        <v>4.9999999999999989E-2</v>
      </c>
      <c r="T15" s="270"/>
      <c r="U15" s="272">
        <v>-0.219</v>
      </c>
      <c r="V15" s="270"/>
      <c r="W15" s="210">
        <v>-0.219</v>
      </c>
      <c r="X15" s="265">
        <f>_xll.qlSimpleQuoteSetValue(F15,W15/100,Trigger)</f>
        <v>-5.6999999999999998E-4</v>
      </c>
      <c r="Y15" s="208"/>
    </row>
    <row r="16" spans="1:25" ht="11.25" customHeight="1" x14ac:dyDescent="0.2">
      <c r="A16" s="207"/>
      <c r="B16" s="68" t="str">
        <f t="shared" si="5"/>
        <v>9M</v>
      </c>
      <c r="C16" s="107" t="s">
        <v>80</v>
      </c>
      <c r="D16" s="68"/>
      <c r="E16" s="226" t="str">
        <f t="shared" si="0"/>
        <v>EUREON9M_Quote</v>
      </c>
      <c r="F16" s="216" t="str">
        <f>_xll.qlSimpleQuote(Currency&amp;$C16&amp;$B16&amp;QuoteSuffix,,RateTickValue,Permanent,Trigger,ObjectOverwrite)</f>
        <v>EUREON9M_Quote#0001</v>
      </c>
      <c r="G16" s="276" t="str">
        <f>_xll.ohRangeRetrieveError(F16)</f>
        <v/>
      </c>
      <c r="H16" s="249"/>
      <c r="J16" s="207"/>
      <c r="K16" s="261" t="s">
        <v>8</v>
      </c>
      <c r="L16" s="261" t="s">
        <v>78</v>
      </c>
      <c r="M16" s="261" t="s">
        <v>80</v>
      </c>
      <c r="N16" s="262" t="str">
        <f t="shared" si="1"/>
        <v>EUREON9M</v>
      </c>
      <c r="O16" s="262" t="str">
        <f t="shared" si="2"/>
        <v>EUREON9M=ICAP</v>
      </c>
      <c r="P16" s="210">
        <v>-0.248</v>
      </c>
      <c r="Q16" s="210">
        <v>-0.19800000000000001</v>
      </c>
      <c r="R16" s="210">
        <f t="shared" si="3"/>
        <v>-0.223</v>
      </c>
      <c r="S16" s="210">
        <f t="shared" si="4"/>
        <v>4.9999999999999989E-2</v>
      </c>
      <c r="T16" s="270"/>
      <c r="U16" s="272">
        <v>-0.223</v>
      </c>
      <c r="V16" s="270"/>
      <c r="W16" s="210">
        <v>-0.223</v>
      </c>
      <c r="X16" s="265">
        <f>_xll.qlSimpleQuoteSetValue(F16,W16/100,Trigger)</f>
        <v>-5.7000000000000041E-4</v>
      </c>
      <c r="Y16" s="208"/>
    </row>
    <row r="17" spans="1:25" ht="11.25" customHeight="1" x14ac:dyDescent="0.2">
      <c r="A17" s="207"/>
      <c r="B17" s="68" t="str">
        <f t="shared" si="5"/>
        <v>10M</v>
      </c>
      <c r="C17" s="107" t="s">
        <v>80</v>
      </c>
      <c r="D17" s="68"/>
      <c r="E17" s="226" t="str">
        <f t="shared" si="0"/>
        <v>EUREON10M_Quote</v>
      </c>
      <c r="F17" s="216" t="str">
        <f>_xll.qlSimpleQuote(Currency&amp;$C17&amp;$B17&amp;QuoteSuffix,,RateTickValue,Permanent,Trigger,ObjectOverwrite)</f>
        <v>EUREON10M_Quote#0001</v>
      </c>
      <c r="G17" s="276" t="str">
        <f>_xll.ohRangeRetrieveError(F17)</f>
        <v/>
      </c>
      <c r="H17" s="249"/>
      <c r="J17" s="207"/>
      <c r="K17" s="261" t="s">
        <v>7</v>
      </c>
      <c r="L17" s="261" t="s">
        <v>78</v>
      </c>
      <c r="M17" s="261" t="s">
        <v>80</v>
      </c>
      <c r="N17" s="262" t="str">
        <f t="shared" si="1"/>
        <v>EUREON10M</v>
      </c>
      <c r="O17" s="262" t="str">
        <f t="shared" si="2"/>
        <v>EUREON10M=ICAP</v>
      </c>
      <c r="P17" s="210">
        <v>-0.252</v>
      </c>
      <c r="Q17" s="210">
        <v>-0.20200000000000001</v>
      </c>
      <c r="R17" s="210">
        <f t="shared" si="3"/>
        <v>-0.22700000000000001</v>
      </c>
      <c r="S17" s="210">
        <f t="shared" si="4"/>
        <v>4.9999999999999989E-2</v>
      </c>
      <c r="T17" s="270"/>
      <c r="U17" s="272">
        <v>-0.22700000000000001</v>
      </c>
      <c r="V17" s="270"/>
      <c r="W17" s="210">
        <v>-0.22700000000000001</v>
      </c>
      <c r="X17" s="265">
        <f>_xll.qlSimpleQuoteSetValue(F17,W17/100,Trigger)</f>
        <v>-5.9000000000000003E-4</v>
      </c>
      <c r="Y17" s="208"/>
    </row>
    <row r="18" spans="1:25" ht="11.25" customHeight="1" x14ac:dyDescent="0.2">
      <c r="A18" s="207"/>
      <c r="B18" s="68" t="str">
        <f t="shared" si="5"/>
        <v>11M</v>
      </c>
      <c r="C18" s="107" t="s">
        <v>80</v>
      </c>
      <c r="D18" s="68"/>
      <c r="E18" s="226" t="str">
        <f t="shared" si="0"/>
        <v>EUREON11M_Quote</v>
      </c>
      <c r="F18" s="216" t="str">
        <f>_xll.qlSimpleQuote(Currency&amp;$C18&amp;$B18&amp;QuoteSuffix,,RateTickValue,Permanent,Trigger,ObjectOverwrite)</f>
        <v>EUREON11M_Quote#0001</v>
      </c>
      <c r="G18" s="276" t="str">
        <f>_xll.ohRangeRetrieveError(F18)</f>
        <v/>
      </c>
      <c r="H18" s="249"/>
      <c r="J18" s="207"/>
      <c r="K18" s="261" t="s">
        <v>6</v>
      </c>
      <c r="L18" s="261" t="s">
        <v>78</v>
      </c>
      <c r="M18" s="261" t="s">
        <v>80</v>
      </c>
      <c r="N18" s="262" t="str">
        <f t="shared" si="1"/>
        <v>EUREON11M</v>
      </c>
      <c r="O18" s="262" t="str">
        <f t="shared" si="2"/>
        <v>EUREON11M=ICAP</v>
      </c>
      <c r="P18" s="210">
        <v>-0.255</v>
      </c>
      <c r="Q18" s="210">
        <v>-0.20499999999999999</v>
      </c>
      <c r="R18" s="210">
        <f t="shared" si="3"/>
        <v>-0.22999999999999998</v>
      </c>
      <c r="S18" s="210">
        <f t="shared" si="4"/>
        <v>5.0000000000000044E-2</v>
      </c>
      <c r="T18" s="270"/>
      <c r="U18" s="272">
        <v>-0.22999999999999998</v>
      </c>
      <c r="V18" s="270"/>
      <c r="W18" s="210">
        <v>-0.22999999999999998</v>
      </c>
      <c r="X18" s="265">
        <f>_xll.qlSimpleQuoteSetValue(F18,W18/100,Trigger)</f>
        <v>-5.9000000000000003E-4</v>
      </c>
      <c r="Y18" s="208"/>
    </row>
    <row r="19" spans="1:25" ht="11.25" customHeight="1" x14ac:dyDescent="0.2">
      <c r="A19" s="207"/>
      <c r="B19" s="68" t="str">
        <f t="shared" si="5"/>
        <v>1Y</v>
      </c>
      <c r="C19" s="107" t="s">
        <v>80</v>
      </c>
      <c r="D19" s="68"/>
      <c r="E19" s="226" t="str">
        <f t="shared" si="0"/>
        <v>EUREON1Y_Quote</v>
      </c>
      <c r="F19" s="216" t="str">
        <f>_xll.qlSimpleQuote(Currency&amp;$C19&amp;$B19&amp;QuoteSuffix,,RateTickValue,Permanent,Trigger,ObjectOverwrite)</f>
        <v>EUREON1Y_Quote#0001</v>
      </c>
      <c r="G19" s="276" t="str">
        <f>_xll.ohRangeRetrieveError(F19)</f>
        <v/>
      </c>
      <c r="H19" s="249"/>
      <c r="J19" s="207"/>
      <c r="K19" s="261" t="s">
        <v>5</v>
      </c>
      <c r="L19" s="261" t="s">
        <v>78</v>
      </c>
      <c r="M19" s="261" t="s">
        <v>80</v>
      </c>
      <c r="N19" s="262" t="str">
        <f t="shared" si="1"/>
        <v>EUREON1Y</v>
      </c>
      <c r="O19" s="262" t="str">
        <f t="shared" si="2"/>
        <v>EUREON1Y=ICAP</v>
      </c>
      <c r="P19" s="210">
        <v>-0.26700000000000002</v>
      </c>
      <c r="Q19" s="210">
        <v>-0.19700000000000001</v>
      </c>
      <c r="R19" s="210">
        <f t="shared" si="3"/>
        <v>-0.23200000000000001</v>
      </c>
      <c r="S19" s="210">
        <f t="shared" si="4"/>
        <v>7.0000000000000007E-2</v>
      </c>
      <c r="T19" s="270"/>
      <c r="U19" s="272">
        <v>-0.23200000000000001</v>
      </c>
      <c r="V19" s="270"/>
      <c r="W19" s="210">
        <v>-0.23200000000000001</v>
      </c>
      <c r="X19" s="265">
        <f>_xll.qlSimpleQuoteSetValue(F19,W19/100,Trigger)</f>
        <v>-6.0000000000000006E-4</v>
      </c>
      <c r="Y19" s="208"/>
    </row>
    <row r="20" spans="1:25" ht="11.25" customHeight="1" x14ac:dyDescent="0.2">
      <c r="A20" s="207"/>
      <c r="B20" s="68" t="str">
        <f t="shared" si="5"/>
        <v>15M</v>
      </c>
      <c r="C20" s="107" t="s">
        <v>80</v>
      </c>
      <c r="D20" s="68"/>
      <c r="E20" s="226" t="str">
        <f t="shared" si="0"/>
        <v>EUREON15M_Quote</v>
      </c>
      <c r="F20" s="216" t="str">
        <f>_xll.qlSimpleQuote(Currency&amp;$C20&amp;$B20&amp;QuoteSuffix,,RateTickValue,Permanent,Trigger,ObjectOverwrite)</f>
        <v>EUREON15M_Quote#0001</v>
      </c>
      <c r="G20" s="276" t="str">
        <f>_xll.ohRangeRetrieveError(F20)</f>
        <v/>
      </c>
      <c r="H20" s="249"/>
      <c r="J20" s="207"/>
      <c r="K20" s="261" t="s">
        <v>65</v>
      </c>
      <c r="L20" s="261" t="s">
        <v>78</v>
      </c>
      <c r="M20" s="261" t="s">
        <v>80</v>
      </c>
      <c r="N20" s="262" t="str">
        <f t="shared" si="1"/>
        <v>EUREON15M</v>
      </c>
      <c r="O20" s="262" t="str">
        <f t="shared" si="2"/>
        <v>EUREON15M=ICAP</v>
      </c>
      <c r="P20" s="210">
        <v>-0.26300000000000001</v>
      </c>
      <c r="Q20" s="210">
        <v>-0.21299999999999999</v>
      </c>
      <c r="R20" s="210">
        <f t="shared" si="3"/>
        <v>-0.23799999999999999</v>
      </c>
      <c r="S20" s="210">
        <f t="shared" si="4"/>
        <v>5.0000000000000044E-2</v>
      </c>
      <c r="T20" s="270"/>
      <c r="U20" s="272">
        <v>-0.23799999999999999</v>
      </c>
      <c r="V20" s="270"/>
      <c r="W20" s="210">
        <v>-0.23799999999999999</v>
      </c>
      <c r="X20" s="265">
        <f>_xll.qlSimpleQuoteSetValue(F20,W20/100,Trigger)</f>
        <v>-6.0999999999999987E-4</v>
      </c>
      <c r="Y20" s="208"/>
    </row>
    <row r="21" spans="1:25" ht="11.25" customHeight="1" x14ac:dyDescent="0.2">
      <c r="A21" s="207"/>
      <c r="B21" s="68" t="str">
        <f t="shared" si="5"/>
        <v>18M</v>
      </c>
      <c r="C21" s="107" t="s">
        <v>80</v>
      </c>
      <c r="D21" s="68"/>
      <c r="E21" s="226" t="str">
        <f t="shared" si="0"/>
        <v>EUREON18M_Quote</v>
      </c>
      <c r="F21" s="216" t="str">
        <f>_xll.qlSimpleQuote(Currency&amp;$C21&amp;$B21&amp;QuoteSuffix,,RateTickValue,Permanent,Trigger,ObjectOverwrite)</f>
        <v>EUREON18M_Quote#0001</v>
      </c>
      <c r="G21" s="276" t="str">
        <f>_xll.ohRangeRetrieveError(F21)</f>
        <v/>
      </c>
      <c r="H21" s="249"/>
      <c r="J21" s="207"/>
      <c r="K21" s="261" t="s">
        <v>64</v>
      </c>
      <c r="L21" s="261" t="s">
        <v>78</v>
      </c>
      <c r="M21" s="261" t="s">
        <v>80</v>
      </c>
      <c r="N21" s="262" t="str">
        <f t="shared" si="1"/>
        <v>EUREON18M</v>
      </c>
      <c r="O21" s="262" t="str">
        <f t="shared" si="2"/>
        <v>EUREON18M=ICAP</v>
      </c>
      <c r="P21" s="210">
        <v>-0.26400000000000001</v>
      </c>
      <c r="Q21" s="210">
        <v>-0.21400000000000002</v>
      </c>
      <c r="R21" s="210">
        <f t="shared" si="3"/>
        <v>-0.23900000000000002</v>
      </c>
      <c r="S21" s="210">
        <f t="shared" si="4"/>
        <v>4.9999999999999989E-2</v>
      </c>
      <c r="T21" s="270"/>
      <c r="U21" s="272">
        <v>-0.23900000000000002</v>
      </c>
      <c r="V21" s="270"/>
      <c r="W21" s="210">
        <v>-0.23900000000000002</v>
      </c>
      <c r="X21" s="265">
        <f>_xll.qlSimpleQuoteSetValue(F21,W21/100,Trigger)</f>
        <v>-6.100000000000003E-4</v>
      </c>
      <c r="Y21" s="208"/>
    </row>
    <row r="22" spans="1:25" ht="11.25" customHeight="1" x14ac:dyDescent="0.2">
      <c r="A22" s="207"/>
      <c r="B22" s="68" t="str">
        <f t="shared" si="5"/>
        <v>21M</v>
      </c>
      <c r="C22" s="107" t="s">
        <v>80</v>
      </c>
      <c r="D22" s="68"/>
      <c r="E22" s="226" t="str">
        <f t="shared" si="0"/>
        <v>EUREON21M_Quote</v>
      </c>
      <c r="F22" s="216" t="str">
        <f>_xll.qlSimpleQuote(Currency&amp;$C22&amp;$B22&amp;QuoteSuffix,,RateTickValue,Permanent,Trigger,ObjectOverwrite)</f>
        <v>EUREON21M_Quote#0001</v>
      </c>
      <c r="G22" s="276" t="str">
        <f>_xll.ohRangeRetrieveError(F22)</f>
        <v/>
      </c>
      <c r="H22" s="249"/>
      <c r="J22" s="207"/>
      <c r="K22" s="261" t="s">
        <v>63</v>
      </c>
      <c r="L22" s="261" t="s">
        <v>78</v>
      </c>
      <c r="M22" s="261" t="s">
        <v>80</v>
      </c>
      <c r="N22" s="262" t="str">
        <f t="shared" si="1"/>
        <v>EUREON21M</v>
      </c>
      <c r="O22" s="262" t="str">
        <f t="shared" si="2"/>
        <v>EUREON21M=ICAP</v>
      </c>
      <c r="P22" s="210">
        <v>-0.26200000000000001</v>
      </c>
      <c r="Q22" s="210">
        <v>-0.21200000000000002</v>
      </c>
      <c r="R22" s="210">
        <f t="shared" si="3"/>
        <v>-0.23700000000000002</v>
      </c>
      <c r="S22" s="210">
        <f t="shared" si="4"/>
        <v>4.9999999999999989E-2</v>
      </c>
      <c r="T22" s="270"/>
      <c r="U22" s="272">
        <v>-0.23700000000000002</v>
      </c>
      <c r="V22" s="270"/>
      <c r="W22" s="210">
        <v>-0.23700000000000002</v>
      </c>
      <c r="X22" s="265">
        <f>_xll.qlSimpleQuoteSetValue(F22,W22/100,Trigger)</f>
        <v>-6.100000000000003E-4</v>
      </c>
      <c r="Y22" s="208"/>
    </row>
    <row r="23" spans="1:25" ht="11.25" customHeight="1" x14ac:dyDescent="0.2">
      <c r="A23" s="207"/>
      <c r="B23" s="68" t="str">
        <f t="shared" si="5"/>
        <v>2Y</v>
      </c>
      <c r="C23" s="107" t="s">
        <v>80</v>
      </c>
      <c r="D23" s="68"/>
      <c r="E23" s="226" t="str">
        <f t="shared" si="0"/>
        <v>EUREON2Y_Quote</v>
      </c>
      <c r="F23" s="216" t="str">
        <f>_xll.qlSimpleQuote(Currency&amp;$C23&amp;$B23&amp;QuoteSuffix,,RateTickValue,Permanent,Trigger,ObjectOverwrite)</f>
        <v>EUREON2Y_Quote#0001</v>
      </c>
      <c r="G23" s="276" t="str">
        <f>_xll.ohRangeRetrieveError(F23)</f>
        <v/>
      </c>
      <c r="H23" s="249"/>
      <c r="J23" s="207"/>
      <c r="K23" s="261" t="s">
        <v>55</v>
      </c>
      <c r="L23" s="261" t="s">
        <v>78</v>
      </c>
      <c r="M23" s="261" t="s">
        <v>80</v>
      </c>
      <c r="N23" s="262" t="str">
        <f t="shared" si="1"/>
        <v>EUREON2Y</v>
      </c>
      <c r="O23" s="262" t="str">
        <f t="shared" si="2"/>
        <v>EUREON2Y=ICAP</v>
      </c>
      <c r="P23" s="210">
        <v>-0.26600000000000001</v>
      </c>
      <c r="Q23" s="210">
        <v>-0.19600000000000001</v>
      </c>
      <c r="R23" s="210">
        <f t="shared" si="3"/>
        <v>-0.23100000000000001</v>
      </c>
      <c r="S23" s="210">
        <f t="shared" si="4"/>
        <v>7.0000000000000007E-2</v>
      </c>
      <c r="T23" s="270"/>
      <c r="U23" s="272">
        <v>-0.23100000000000001</v>
      </c>
      <c r="V23" s="270"/>
      <c r="W23" s="210">
        <v>-0.23100000000000001</v>
      </c>
      <c r="X23" s="265">
        <f>_xll.qlSimpleQuoteSetValue(F23,W23/100,Trigger)</f>
        <v>-6.0000000000000006E-4</v>
      </c>
      <c r="Y23" s="208"/>
    </row>
    <row r="24" spans="1:25" ht="11.25" customHeight="1" x14ac:dyDescent="0.2">
      <c r="A24" s="207"/>
      <c r="B24" s="68" t="str">
        <f t="shared" si="5"/>
        <v>3Y</v>
      </c>
      <c r="C24" s="107" t="s">
        <v>80</v>
      </c>
      <c r="D24" s="68"/>
      <c r="E24" s="226" t="str">
        <f t="shared" si="0"/>
        <v>EUREON3Y_Quote</v>
      </c>
      <c r="F24" s="216" t="str">
        <f>_xll.qlSimpleQuote(Currency&amp;$C24&amp;$B24&amp;QuoteSuffix,,RateTickValue,Permanent,Trigger,ObjectOverwrite)</f>
        <v>EUREON3Y_Quote#0001</v>
      </c>
      <c r="G24" s="276" t="str">
        <f>_xll.ohRangeRetrieveError(F24)</f>
        <v/>
      </c>
      <c r="H24" s="249"/>
      <c r="J24" s="207"/>
      <c r="K24" s="261" t="s">
        <v>54</v>
      </c>
      <c r="L24" s="261" t="s">
        <v>78</v>
      </c>
      <c r="M24" s="261" t="s">
        <v>80</v>
      </c>
      <c r="N24" s="262" t="str">
        <f t="shared" si="1"/>
        <v>EUREON3Y</v>
      </c>
      <c r="O24" s="262" t="str">
        <f t="shared" si="2"/>
        <v>EUREON3Y=ICAP</v>
      </c>
      <c r="P24" s="210">
        <v>-0.215</v>
      </c>
      <c r="Q24" s="210">
        <v>-0.14499999999999999</v>
      </c>
      <c r="R24" s="210">
        <f t="shared" si="3"/>
        <v>-0.18</v>
      </c>
      <c r="S24" s="210">
        <f t="shared" si="4"/>
        <v>7.0000000000000007E-2</v>
      </c>
      <c r="T24" s="270"/>
      <c r="U24" s="272">
        <v>-0.18</v>
      </c>
      <c r="V24" s="270"/>
      <c r="W24" s="210">
        <v>-0.18</v>
      </c>
      <c r="X24" s="265">
        <f>_xll.qlSimpleQuoteSetValue(F24,W24/100,Trigger)</f>
        <v>-6.2000000000000011E-4</v>
      </c>
      <c r="Y24" s="208"/>
    </row>
    <row r="25" spans="1:25" ht="11.25" customHeight="1" x14ac:dyDescent="0.2">
      <c r="A25" s="207"/>
      <c r="B25" s="68" t="str">
        <f t="shared" si="5"/>
        <v>4Y</v>
      </c>
      <c r="C25" s="107" t="s">
        <v>80</v>
      </c>
      <c r="D25" s="68"/>
      <c r="E25" s="226" t="str">
        <f t="shared" si="0"/>
        <v>EUREON4Y_Quote</v>
      </c>
      <c r="F25" s="216" t="str">
        <f>_xll.qlSimpleQuote(Currency&amp;$C25&amp;$B25&amp;QuoteSuffix,,RateTickValue,Permanent,Trigger,ObjectOverwrite)</f>
        <v>EUREON4Y_Quote#0001</v>
      </c>
      <c r="G25" s="276" t="str">
        <f>_xll.ohRangeRetrieveError(F25)</f>
        <v/>
      </c>
      <c r="H25" s="249"/>
      <c r="J25" s="207"/>
      <c r="K25" s="261" t="s">
        <v>53</v>
      </c>
      <c r="L25" s="261" t="s">
        <v>78</v>
      </c>
      <c r="M25" s="261" t="s">
        <v>80</v>
      </c>
      <c r="N25" s="262" t="str">
        <f t="shared" si="1"/>
        <v>EUREON4Y</v>
      </c>
      <c r="O25" s="262" t="str">
        <f t="shared" si="2"/>
        <v>EUREON4Y=ICAP</v>
      </c>
      <c r="P25" s="210">
        <v>-0.124</v>
      </c>
      <c r="Q25" s="210">
        <v>-5.4000000000000006E-2</v>
      </c>
      <c r="R25" s="210">
        <f t="shared" si="3"/>
        <v>-8.8999999999999996E-2</v>
      </c>
      <c r="S25" s="210">
        <f t="shared" si="4"/>
        <v>7.0000000000000007E-2</v>
      </c>
      <c r="T25" s="270"/>
      <c r="U25" s="272">
        <v>-8.8999999999999996E-2</v>
      </c>
      <c r="V25" s="270"/>
      <c r="W25" s="210">
        <v>-8.8999999999999996E-2</v>
      </c>
      <c r="X25" s="265">
        <f>_xll.qlSimpleQuoteSetValue(F25,W25/100,Trigger)</f>
        <v>-6.0999999999999987E-4</v>
      </c>
      <c r="Y25" s="208"/>
    </row>
    <row r="26" spans="1:25" ht="11.25" customHeight="1" x14ac:dyDescent="0.2">
      <c r="A26" s="207"/>
      <c r="B26" s="68" t="str">
        <f t="shared" si="5"/>
        <v>5Y</v>
      </c>
      <c r="C26" s="107" t="s">
        <v>80</v>
      </c>
      <c r="D26" s="68"/>
      <c r="E26" s="226" t="str">
        <f t="shared" si="0"/>
        <v>EUREON5Y_Quote</v>
      </c>
      <c r="F26" s="216" t="str">
        <f>_xll.qlSimpleQuote(Currency&amp;$C26&amp;$B26&amp;QuoteSuffix,,RateTickValue,Permanent,Trigger,ObjectOverwrite)</f>
        <v>EUREON5Y_Quote#0001</v>
      </c>
      <c r="G26" s="276" t="str">
        <f>_xll.ohRangeRetrieveError(F26)</f>
        <v/>
      </c>
      <c r="H26" s="249"/>
      <c r="J26" s="207"/>
      <c r="K26" s="261" t="s">
        <v>52</v>
      </c>
      <c r="L26" s="261" t="s">
        <v>78</v>
      </c>
      <c r="M26" s="261" t="s">
        <v>80</v>
      </c>
      <c r="N26" s="262" t="str">
        <f t="shared" si="1"/>
        <v>EUREON5Y</v>
      </c>
      <c r="O26" s="262" t="str">
        <f t="shared" si="2"/>
        <v>EUREON5Y=ICAP</v>
      </c>
      <c r="P26" s="210">
        <v>-1.3999999999999999E-2</v>
      </c>
      <c r="Q26" s="210">
        <v>5.5999999999999994E-2</v>
      </c>
      <c r="R26" s="210">
        <f t="shared" si="3"/>
        <v>2.0999999999999998E-2</v>
      </c>
      <c r="S26" s="210">
        <f t="shared" si="4"/>
        <v>6.9999999999999993E-2</v>
      </c>
      <c r="T26" s="270"/>
      <c r="U26" s="272">
        <v>2.0999999999999998E-2</v>
      </c>
      <c r="V26" s="270"/>
      <c r="W26" s="210">
        <v>2.0999999999999998E-2</v>
      </c>
      <c r="X26" s="265">
        <f>_xll.qlSimpleQuoteSetValue(F26,W26/100,Trigger)</f>
        <v>-6.0999999999999987E-4</v>
      </c>
      <c r="Y26" s="208"/>
    </row>
    <row r="27" spans="1:25" ht="11.25" customHeight="1" x14ac:dyDescent="0.2">
      <c r="A27" s="207"/>
      <c r="B27" s="68" t="str">
        <f t="shared" si="5"/>
        <v>6Y</v>
      </c>
      <c r="C27" s="107" t="s">
        <v>80</v>
      </c>
      <c r="D27" s="68"/>
      <c r="E27" s="226" t="str">
        <f t="shared" si="0"/>
        <v>EUREON6Y_Quote</v>
      </c>
      <c r="F27" s="216" t="str">
        <f>_xll.qlSimpleQuote(Currency&amp;$C27&amp;$B27&amp;QuoteSuffix,,RateTickValue,Permanent,Trigger,ObjectOverwrite)</f>
        <v>EUREON6Y_Quote#0001</v>
      </c>
      <c r="G27" s="276" t="str">
        <f>_xll.ohRangeRetrieveError(F27)</f>
        <v/>
      </c>
      <c r="H27" s="249"/>
      <c r="J27" s="207"/>
      <c r="K27" s="261" t="s">
        <v>51</v>
      </c>
      <c r="L27" s="261" t="s">
        <v>78</v>
      </c>
      <c r="M27" s="261" t="s">
        <v>80</v>
      </c>
      <c r="N27" s="262" t="str">
        <f t="shared" si="1"/>
        <v>EUREON6Y</v>
      </c>
      <c r="O27" s="262" t="str">
        <f t="shared" si="2"/>
        <v>EUREON6Y=ICAP</v>
      </c>
      <c r="P27" s="210">
        <v>0.11599999999999999</v>
      </c>
      <c r="Q27" s="210">
        <v>0.186</v>
      </c>
      <c r="R27" s="210">
        <f t="shared" si="3"/>
        <v>0.151</v>
      </c>
      <c r="S27" s="210">
        <f t="shared" si="4"/>
        <v>7.0000000000000007E-2</v>
      </c>
      <c r="T27" s="270"/>
      <c r="U27" s="272">
        <v>0.151</v>
      </c>
      <c r="V27" s="270"/>
      <c r="W27" s="210">
        <v>0.151</v>
      </c>
      <c r="X27" s="265">
        <f>_xll.qlSimpleQuoteSetValue(F27,W27/100,Trigger)</f>
        <v>-6.1999999999999989E-4</v>
      </c>
      <c r="Y27" s="208"/>
    </row>
    <row r="28" spans="1:25" ht="11.25" customHeight="1" x14ac:dyDescent="0.2">
      <c r="A28" s="207"/>
      <c r="B28" s="68" t="str">
        <f t="shared" si="5"/>
        <v>7Y</v>
      </c>
      <c r="C28" s="107" t="s">
        <v>80</v>
      </c>
      <c r="D28" s="68"/>
      <c r="E28" s="226" t="str">
        <f t="shared" si="0"/>
        <v>EUREON7Y_Quote</v>
      </c>
      <c r="F28" s="216" t="str">
        <f>_xll.qlSimpleQuote(Currency&amp;$C28&amp;$B28&amp;QuoteSuffix,,RateTickValue,Permanent,Trigger,ObjectOverwrite)</f>
        <v>EUREON7Y_Quote#0001</v>
      </c>
      <c r="G28" s="276" t="str">
        <f>_xll.ohRangeRetrieveError(F28)</f>
        <v/>
      </c>
      <c r="H28" s="249"/>
      <c r="J28" s="207"/>
      <c r="K28" s="261" t="s">
        <v>50</v>
      </c>
      <c r="L28" s="261" t="s">
        <v>78</v>
      </c>
      <c r="M28" s="261" t="s">
        <v>80</v>
      </c>
      <c r="N28" s="262" t="str">
        <f t="shared" si="1"/>
        <v>EUREON7Y</v>
      </c>
      <c r="O28" s="262" t="str">
        <f t="shared" si="2"/>
        <v>EUREON7Y=ICAP</v>
      </c>
      <c r="P28" s="210">
        <v>0.252</v>
      </c>
      <c r="Q28" s="210">
        <v>0.32200000000000001</v>
      </c>
      <c r="R28" s="210">
        <f t="shared" si="3"/>
        <v>0.28700000000000003</v>
      </c>
      <c r="S28" s="210">
        <f t="shared" si="4"/>
        <v>7.0000000000000062E-2</v>
      </c>
      <c r="T28" s="270"/>
      <c r="U28" s="272">
        <v>0.28700000000000003</v>
      </c>
      <c r="V28" s="270"/>
      <c r="W28" s="210">
        <v>0.28700000000000003</v>
      </c>
      <c r="X28" s="265">
        <f>_xll.qlSimpleQuoteSetValue(F28,W28/100,Trigger)</f>
        <v>-5.9999999999999941E-4</v>
      </c>
      <c r="Y28" s="208"/>
    </row>
    <row r="29" spans="1:25" ht="11.25" customHeight="1" x14ac:dyDescent="0.2">
      <c r="A29" s="207"/>
      <c r="B29" s="68" t="str">
        <f t="shared" si="5"/>
        <v>8Y</v>
      </c>
      <c r="C29" s="107" t="s">
        <v>80</v>
      </c>
      <c r="D29" s="68"/>
      <c r="E29" s="226" t="str">
        <f t="shared" si="0"/>
        <v>EUREON8Y_Quote</v>
      </c>
      <c r="F29" s="216" t="str">
        <f>_xll.qlSimpleQuote(Currency&amp;$C29&amp;$B29&amp;QuoteSuffix,,RateTickValue,Permanent,Trigger,ObjectOverwrite)</f>
        <v>EUREON8Y_Quote#0001</v>
      </c>
      <c r="G29" s="276" t="str">
        <f>_xll.ohRangeRetrieveError(F29)</f>
        <v/>
      </c>
      <c r="H29" s="249"/>
      <c r="J29" s="207"/>
      <c r="K29" s="261" t="s">
        <v>49</v>
      </c>
      <c r="L29" s="261" t="s">
        <v>78</v>
      </c>
      <c r="M29" s="261" t="s">
        <v>80</v>
      </c>
      <c r="N29" s="262" t="str">
        <f t="shared" si="1"/>
        <v>EUREON8Y</v>
      </c>
      <c r="O29" s="262" t="str">
        <f t="shared" si="2"/>
        <v>EUREON8Y=ICAP</v>
      </c>
      <c r="P29" s="210">
        <v>0.38600000000000001</v>
      </c>
      <c r="Q29" s="210">
        <v>0.45599999999999996</v>
      </c>
      <c r="R29" s="210">
        <f t="shared" si="3"/>
        <v>0.42099999999999999</v>
      </c>
      <c r="S29" s="210">
        <f t="shared" si="4"/>
        <v>6.9999999999999951E-2</v>
      </c>
      <c r="T29" s="270"/>
      <c r="U29" s="272">
        <v>0.42099999999999999</v>
      </c>
      <c r="V29" s="270"/>
      <c r="W29" s="210">
        <v>0.42099999999999999</v>
      </c>
      <c r="X29" s="265">
        <f>_xll.qlSimpleQuoteSetValue(F29,W29/100,Trigger)</f>
        <v>-5.4999999999999927E-4</v>
      </c>
      <c r="Y29" s="208"/>
    </row>
    <row r="30" spans="1:25" ht="11.25" customHeight="1" x14ac:dyDescent="0.2">
      <c r="A30" s="207"/>
      <c r="B30" s="68" t="str">
        <f t="shared" si="5"/>
        <v>9Y</v>
      </c>
      <c r="C30" s="107" t="s">
        <v>80</v>
      </c>
      <c r="D30" s="68"/>
      <c r="E30" s="226" t="str">
        <f t="shared" si="0"/>
        <v>EUREON9Y_Quote</v>
      </c>
      <c r="F30" s="216" t="str">
        <f>_xll.qlSimpleQuote(Currency&amp;$C30&amp;$B30&amp;QuoteSuffix,,RateTickValue,Permanent,Trigger,ObjectOverwrite)</f>
        <v>EUREON9Y_Quote#0001</v>
      </c>
      <c r="G30" s="276" t="str">
        <f>_xll.ohRangeRetrieveError(F30)</f>
        <v/>
      </c>
      <c r="H30" s="249"/>
      <c r="J30" s="207"/>
      <c r="K30" s="261" t="s">
        <v>48</v>
      </c>
      <c r="L30" s="261" t="s">
        <v>78</v>
      </c>
      <c r="M30" s="261" t="s">
        <v>80</v>
      </c>
      <c r="N30" s="262" t="str">
        <f t="shared" si="1"/>
        <v>EUREON9Y</v>
      </c>
      <c r="O30" s="262" t="str">
        <f t="shared" si="2"/>
        <v>EUREON9Y=ICAP</v>
      </c>
      <c r="P30" s="210">
        <v>0.51200000000000001</v>
      </c>
      <c r="Q30" s="210">
        <v>0.58200000000000007</v>
      </c>
      <c r="R30" s="210">
        <f t="shared" si="3"/>
        <v>0.54700000000000004</v>
      </c>
      <c r="S30" s="210">
        <f t="shared" si="4"/>
        <v>7.0000000000000062E-2</v>
      </c>
      <c r="T30" s="270"/>
      <c r="U30" s="272">
        <v>0.54700000000000004</v>
      </c>
      <c r="V30" s="270"/>
      <c r="W30" s="210">
        <v>0.54700000000000004</v>
      </c>
      <c r="X30" s="265">
        <f>_xll.qlSimpleQuoteSetValue(F30,W30/100,Trigger)</f>
        <v>-4.9999999999999958E-4</v>
      </c>
      <c r="Y30" s="208"/>
    </row>
    <row r="31" spans="1:25" ht="11.25" customHeight="1" x14ac:dyDescent="0.2">
      <c r="A31" s="207"/>
      <c r="B31" s="68" t="str">
        <f t="shared" si="5"/>
        <v>10Y</v>
      </c>
      <c r="C31" s="107" t="s">
        <v>80</v>
      </c>
      <c r="D31" s="68"/>
      <c r="E31" s="226" t="str">
        <f t="shared" si="0"/>
        <v>EUREON10Y_Quote</v>
      </c>
      <c r="F31" s="216" t="str">
        <f>_xll.qlSimpleQuote(Currency&amp;$C31&amp;$B31&amp;QuoteSuffix,,RateTickValue,Permanent,Trigger,ObjectOverwrite)</f>
        <v>EUREON10Y_Quote#0001</v>
      </c>
      <c r="G31" s="276" t="str">
        <f>_xll.ohRangeRetrieveError(F31)</f>
        <v/>
      </c>
      <c r="H31" s="249"/>
      <c r="J31" s="207"/>
      <c r="K31" s="261" t="s">
        <v>47</v>
      </c>
      <c r="L31" s="261" t="s">
        <v>78</v>
      </c>
      <c r="M31" s="261" t="s">
        <v>80</v>
      </c>
      <c r="N31" s="262" t="str">
        <f t="shared" si="1"/>
        <v>EUREON10Y</v>
      </c>
      <c r="O31" s="262" t="str">
        <f t="shared" si="2"/>
        <v>EUREON10Y=ICAP</v>
      </c>
      <c r="P31" s="210">
        <v>0.626</v>
      </c>
      <c r="Q31" s="210">
        <v>0.69599999999999995</v>
      </c>
      <c r="R31" s="210">
        <f t="shared" si="3"/>
        <v>0.66100000000000003</v>
      </c>
      <c r="S31" s="210">
        <f t="shared" si="4"/>
        <v>7.0000000000000062E-2</v>
      </c>
      <c r="T31" s="270"/>
      <c r="U31" s="272">
        <v>0.66100000000000003</v>
      </c>
      <c r="V31" s="270"/>
      <c r="W31" s="210">
        <v>0.66100000000000003</v>
      </c>
      <c r="X31" s="265">
        <f>_xll.qlSimpleQuoteSetValue(F31,W31/100,Trigger)</f>
        <v>-4.4000000000000029E-4</v>
      </c>
      <c r="Y31" s="208"/>
    </row>
    <row r="32" spans="1:25" ht="11.25" customHeight="1" x14ac:dyDescent="0.2">
      <c r="A32" s="207"/>
      <c r="B32" s="68" t="str">
        <f t="shared" si="5"/>
        <v>11Y</v>
      </c>
      <c r="C32" s="107" t="s">
        <v>80</v>
      </c>
      <c r="D32" s="68"/>
      <c r="E32" s="226" t="str">
        <f t="shared" si="0"/>
        <v>EUREON11Y_Quote</v>
      </c>
      <c r="F32" s="216" t="str">
        <f>_xll.qlSimpleQuote(Currency&amp;$C32&amp;$B32&amp;QuoteSuffix,,RateTickValue,Permanent,Trigger,ObjectOverwrite)</f>
        <v>EUREON11Y_Quote#0001</v>
      </c>
      <c r="G32" s="276" t="str">
        <f>_xll.ohRangeRetrieveError(F32)</f>
        <v/>
      </c>
      <c r="H32" s="249"/>
      <c r="J32" s="207"/>
      <c r="K32" s="261" t="s">
        <v>46</v>
      </c>
      <c r="L32" s="261" t="s">
        <v>78</v>
      </c>
      <c r="M32" s="261" t="s">
        <v>80</v>
      </c>
      <c r="N32" s="262" t="str">
        <f t="shared" si="1"/>
        <v>EUREON11Y</v>
      </c>
      <c r="O32" s="262" t="str">
        <f t="shared" si="2"/>
        <v>EUREON11Y=ICAP</v>
      </c>
      <c r="P32" s="210">
        <v>0.72799999999999998</v>
      </c>
      <c r="Q32" s="210">
        <v>0.79800000000000004</v>
      </c>
      <c r="R32" s="210">
        <f t="shared" si="3"/>
        <v>0.76300000000000001</v>
      </c>
      <c r="S32" s="210">
        <f t="shared" si="4"/>
        <v>7.0000000000000062E-2</v>
      </c>
      <c r="T32" s="270"/>
      <c r="U32" s="272">
        <v>0.76300000000000001</v>
      </c>
      <c r="V32" s="270"/>
      <c r="W32" s="210">
        <v>0.76300000000000001</v>
      </c>
      <c r="X32" s="265">
        <f>_xll.qlSimpleQuoteSetValue(F32,W32/100,Trigger)</f>
        <v>-4.0999999999999977E-4</v>
      </c>
      <c r="Y32" s="208"/>
    </row>
    <row r="33" spans="1:25" ht="11.25" customHeight="1" x14ac:dyDescent="0.2">
      <c r="A33" s="207"/>
      <c r="B33" s="68" t="str">
        <f t="shared" si="5"/>
        <v>12Y</v>
      </c>
      <c r="C33" s="107" t="s">
        <v>80</v>
      </c>
      <c r="D33" s="68"/>
      <c r="E33" s="226" t="str">
        <f t="shared" si="0"/>
        <v>EUREON12Y_Quote</v>
      </c>
      <c r="F33" s="216" t="str">
        <f>_xll.qlSimpleQuote(Currency&amp;$C33&amp;$B33&amp;QuoteSuffix,,RateTickValue,Permanent,Trigger,ObjectOverwrite)</f>
        <v>EUREON12Y_Quote#0001</v>
      </c>
      <c r="G33" s="276" t="str">
        <f>_xll.ohRangeRetrieveError(F33)</f>
        <v/>
      </c>
      <c r="H33" s="249"/>
      <c r="J33" s="207"/>
      <c r="K33" s="261" t="s">
        <v>45</v>
      </c>
      <c r="L33" s="261" t="s">
        <v>78</v>
      </c>
      <c r="M33" s="261" t="s">
        <v>80</v>
      </c>
      <c r="N33" s="262" t="str">
        <f t="shared" si="1"/>
        <v>EUREON12Y</v>
      </c>
      <c r="O33" s="262" t="str">
        <f t="shared" si="2"/>
        <v>EUREON12Y=ICAP</v>
      </c>
      <c r="P33" s="210">
        <v>0.82100000000000006</v>
      </c>
      <c r="Q33" s="210">
        <v>0.89100000000000001</v>
      </c>
      <c r="R33" s="210">
        <f t="shared" si="3"/>
        <v>0.85600000000000009</v>
      </c>
      <c r="S33" s="210">
        <f t="shared" si="4"/>
        <v>7.0000000000000062E-2</v>
      </c>
      <c r="T33" s="270"/>
      <c r="U33" s="272">
        <v>0.85600000000000009</v>
      </c>
      <c r="V33" s="270"/>
      <c r="W33" s="210">
        <v>0.85600000000000009</v>
      </c>
      <c r="X33" s="265">
        <f>_xll.qlSimpleQuoteSetValue(F33,W33/100,Trigger)</f>
        <v>-3.5999999999999747E-4</v>
      </c>
      <c r="Y33" s="208"/>
    </row>
    <row r="34" spans="1:25" ht="11.25" customHeight="1" x14ac:dyDescent="0.2">
      <c r="A34" s="207"/>
      <c r="B34" s="68" t="str">
        <f t="shared" si="5"/>
        <v>15Y</v>
      </c>
      <c r="C34" s="107" t="s">
        <v>80</v>
      </c>
      <c r="D34" s="68"/>
      <c r="E34" s="226" t="str">
        <f t="shared" si="0"/>
        <v>EUREON15Y_Quote</v>
      </c>
      <c r="F34" s="216" t="str">
        <f>_xll.qlSimpleQuote(Currency&amp;$C34&amp;$B34&amp;QuoteSuffix,,RateTickValue,Permanent,Trigger,ObjectOverwrite)</f>
        <v>EUREON15Y_Quote#0001</v>
      </c>
      <c r="G34" s="276" t="str">
        <f>_xll.ohRangeRetrieveError(F34)</f>
        <v/>
      </c>
      <c r="H34" s="249"/>
      <c r="J34" s="207"/>
      <c r="K34" s="261" t="s">
        <v>42</v>
      </c>
      <c r="L34" s="261" t="s">
        <v>78</v>
      </c>
      <c r="M34" s="261" t="s">
        <v>80</v>
      </c>
      <c r="N34" s="262" t="str">
        <f t="shared" si="1"/>
        <v>EUREON15Y</v>
      </c>
      <c r="O34" s="262" t="str">
        <f t="shared" si="2"/>
        <v>EUREON15Y=ICAP</v>
      </c>
      <c r="P34" s="210">
        <v>1.0329999999999999</v>
      </c>
      <c r="Q34" s="210">
        <v>1.103</v>
      </c>
      <c r="R34" s="210">
        <f t="shared" si="3"/>
        <v>1.0680000000000001</v>
      </c>
      <c r="S34" s="210">
        <f t="shared" si="4"/>
        <v>7.0000000000000284E-2</v>
      </c>
      <c r="T34" s="270"/>
      <c r="U34" s="272">
        <v>1.0680000000000001</v>
      </c>
      <c r="V34" s="270"/>
      <c r="W34" s="210">
        <v>1.0680000000000001</v>
      </c>
      <c r="X34" s="265">
        <f>_xll.qlSimpleQuoteSetValue(F34,W34/100,Trigger)</f>
        <v>-3.0999999999999951E-4</v>
      </c>
      <c r="Y34" s="208"/>
    </row>
    <row r="35" spans="1:25" ht="11.25" customHeight="1" x14ac:dyDescent="0.2">
      <c r="A35" s="207"/>
      <c r="B35" s="68" t="str">
        <f t="shared" si="5"/>
        <v>20Y</v>
      </c>
      <c r="C35" s="107" t="s">
        <v>80</v>
      </c>
      <c r="D35" s="68"/>
      <c r="E35" s="226" t="str">
        <f t="shared" si="0"/>
        <v>EUREON20Y_Quote</v>
      </c>
      <c r="F35" s="216" t="str">
        <f>_xll.qlSimpleQuote(Currency&amp;$C35&amp;$B35&amp;QuoteSuffix,,RateTickValue,Permanent,Trigger,ObjectOverwrite)</f>
        <v>EUREON20Y_Quote#0001</v>
      </c>
      <c r="G35" s="276" t="str">
        <f>_xll.ohRangeRetrieveError(F35)</f>
        <v/>
      </c>
      <c r="H35" s="249"/>
      <c r="J35" s="207"/>
      <c r="K35" s="261" t="s">
        <v>37</v>
      </c>
      <c r="L35" s="261" t="s">
        <v>78</v>
      </c>
      <c r="M35" s="261" t="s">
        <v>80</v>
      </c>
      <c r="N35" s="262" t="str">
        <f t="shared" si="1"/>
        <v>EUREON20Y</v>
      </c>
      <c r="O35" s="262" t="str">
        <f t="shared" si="2"/>
        <v>EUREON20Y=ICAP</v>
      </c>
      <c r="P35" s="210">
        <v>1.23</v>
      </c>
      <c r="Q35" s="210">
        <v>1.3</v>
      </c>
      <c r="R35" s="210">
        <f t="shared" si="3"/>
        <v>1.2650000000000001</v>
      </c>
      <c r="S35" s="210">
        <f t="shared" si="4"/>
        <v>7.0000000000000284E-2</v>
      </c>
      <c r="T35" s="270"/>
      <c r="U35" s="272">
        <v>1.2650000000000001</v>
      </c>
      <c r="V35" s="270"/>
      <c r="W35" s="210">
        <v>1.2650000000000001</v>
      </c>
      <c r="X35" s="265">
        <f>_xll.qlSimpleQuoteSetValue(F35,W35/100,Trigger)</f>
        <v>-1.6000000000000042E-4</v>
      </c>
      <c r="Y35" s="208"/>
    </row>
    <row r="36" spans="1:25" ht="11.25" customHeight="1" x14ac:dyDescent="0.2">
      <c r="A36" s="207"/>
      <c r="B36" s="68" t="str">
        <f t="shared" si="5"/>
        <v>25Y</v>
      </c>
      <c r="C36" s="107" t="s">
        <v>80</v>
      </c>
      <c r="D36" s="68"/>
      <c r="E36" s="226" t="str">
        <f t="shared" si="0"/>
        <v>EUREON25Y_Quote</v>
      </c>
      <c r="F36" s="216" t="str">
        <f>_xll.qlSimpleQuote(Currency&amp;$C36&amp;$B36&amp;QuoteSuffix,,RateTickValue,Permanent,Trigger,ObjectOverwrite)</f>
        <v>EUREON25Y_Quote#0001</v>
      </c>
      <c r="G36" s="276" t="str">
        <f>_xll.ohRangeRetrieveError(F36)</f>
        <v/>
      </c>
      <c r="H36" s="249"/>
      <c r="J36" s="207"/>
      <c r="K36" s="261" t="s">
        <v>32</v>
      </c>
      <c r="L36" s="261" t="s">
        <v>78</v>
      </c>
      <c r="M36" s="261" t="s">
        <v>80</v>
      </c>
      <c r="N36" s="262" t="str">
        <f t="shared" si="1"/>
        <v>EUREON25Y</v>
      </c>
      <c r="O36" s="262" t="str">
        <f t="shared" si="2"/>
        <v>EUREON25Y=ICAP</v>
      </c>
      <c r="P36" s="210">
        <v>1.298</v>
      </c>
      <c r="Q36" s="210">
        <v>1.3679999999999999</v>
      </c>
      <c r="R36" s="210">
        <f t="shared" si="3"/>
        <v>1.333</v>
      </c>
      <c r="S36" s="210">
        <f t="shared" si="4"/>
        <v>6.999999999999984E-2</v>
      </c>
      <c r="T36" s="270"/>
      <c r="U36" s="272">
        <v>1.333</v>
      </c>
      <c r="V36" s="270"/>
      <c r="W36" s="210">
        <v>1.333</v>
      </c>
      <c r="X36" s="265">
        <f>_xll.qlSimpleQuoteSetValue(F36,W36/100,Trigger)</f>
        <v>-4.0000000000000105E-5</v>
      </c>
      <c r="Y36" s="208"/>
    </row>
    <row r="37" spans="1:25" ht="11.25" customHeight="1" x14ac:dyDescent="0.2">
      <c r="A37" s="207"/>
      <c r="B37" s="68" t="str">
        <f t="shared" si="5"/>
        <v>30Y</v>
      </c>
      <c r="C37" s="107" t="s">
        <v>80</v>
      </c>
      <c r="D37" s="68"/>
      <c r="E37" s="226" t="str">
        <f t="shared" si="0"/>
        <v>EUREON30Y_Quote</v>
      </c>
      <c r="F37" s="216" t="str">
        <f>_xll.qlSimpleQuote(Currency&amp;$C37&amp;$B37&amp;QuoteSuffix,,RateTickValue,Permanent,Trigger,ObjectOverwrite)</f>
        <v>EUREON30Y_Quote#0001</v>
      </c>
      <c r="G37" s="276" t="str">
        <f>_xll.ohRangeRetrieveError(F37)</f>
        <v/>
      </c>
      <c r="H37" s="249"/>
      <c r="J37" s="207"/>
      <c r="K37" s="261" t="s">
        <v>27</v>
      </c>
      <c r="L37" s="261" t="s">
        <v>78</v>
      </c>
      <c r="M37" s="261" t="s">
        <v>80</v>
      </c>
      <c r="N37" s="262" t="str">
        <f t="shared" si="1"/>
        <v>EUREON30Y</v>
      </c>
      <c r="O37" s="262" t="str">
        <f t="shared" si="2"/>
        <v>EUREON30Y=ICAP</v>
      </c>
      <c r="P37" s="210">
        <v>1.329</v>
      </c>
      <c r="Q37" s="210">
        <v>1.399</v>
      </c>
      <c r="R37" s="210">
        <f t="shared" si="3"/>
        <v>1.3639999999999999</v>
      </c>
      <c r="S37" s="210">
        <f t="shared" si="4"/>
        <v>6.999999999999984E-2</v>
      </c>
      <c r="T37" s="270"/>
      <c r="U37" s="272">
        <v>1.3639999999999999</v>
      </c>
      <c r="V37" s="270"/>
      <c r="W37" s="210">
        <v>1.3639999999999999</v>
      </c>
      <c r="X37" s="265">
        <f>_xll.qlSimpleQuoteSetValue(F37,W37/100,Trigger)</f>
        <v>8.000000000000021E-5</v>
      </c>
      <c r="Y37" s="208"/>
    </row>
    <row r="38" spans="1:25" ht="11.25" customHeight="1" x14ac:dyDescent="0.2">
      <c r="A38" s="207"/>
      <c r="B38" s="68" t="str">
        <f t="shared" si="5"/>
        <v>40Y</v>
      </c>
      <c r="C38" s="107" t="s">
        <v>80</v>
      </c>
      <c r="D38" s="68"/>
      <c r="E38" s="226" t="str">
        <f t="shared" si="0"/>
        <v>EUREON40Y_Quote</v>
      </c>
      <c r="F38" s="216" t="str">
        <f>_xll.qlSimpleQuote(Currency&amp;$C38&amp;$B38&amp;QuoteSuffix,,RateTickValue,Permanent,Trigger,ObjectOverwrite)</f>
        <v>EUREON40Y_Quote#0001</v>
      </c>
      <c r="G38" s="276" t="str">
        <f>_xll.ohRangeRetrieveError(F38)</f>
        <v/>
      </c>
      <c r="H38" s="249"/>
      <c r="J38" s="207"/>
      <c r="K38" s="261" t="s">
        <v>25</v>
      </c>
      <c r="L38" s="261" t="s">
        <v>78</v>
      </c>
      <c r="M38" s="261" t="s">
        <v>80</v>
      </c>
      <c r="N38" s="262" t="str">
        <f t="shared" si="1"/>
        <v>EUREON40Y</v>
      </c>
      <c r="O38" s="262" t="str">
        <f t="shared" si="2"/>
        <v>EUREON40Y=ICAP</v>
      </c>
      <c r="P38" s="210">
        <v>1.3620000000000001</v>
      </c>
      <c r="Q38" s="210">
        <v>1.4319999999999999</v>
      </c>
      <c r="R38" s="210">
        <f t="shared" si="3"/>
        <v>1.397</v>
      </c>
      <c r="S38" s="210">
        <f t="shared" si="4"/>
        <v>6.999999999999984E-2</v>
      </c>
      <c r="T38" s="270"/>
      <c r="U38" s="272">
        <v>1.397</v>
      </c>
      <c r="V38" s="270"/>
      <c r="W38" s="210">
        <v>1.397</v>
      </c>
      <c r="X38" s="265">
        <f>_xll.qlSimpleQuoteSetValue(F38,W38/100,Trigger)</f>
        <v>1.4999999999999909E-4</v>
      </c>
      <c r="Y38" s="208"/>
    </row>
    <row r="39" spans="1:25" ht="11.25" customHeight="1" x14ac:dyDescent="0.2">
      <c r="A39" s="207"/>
      <c r="B39" s="68" t="str">
        <f t="shared" si="5"/>
        <v>50Y</v>
      </c>
      <c r="C39" s="107" t="s">
        <v>80</v>
      </c>
      <c r="D39" s="68"/>
      <c r="E39" s="226" t="str">
        <f t="shared" si="0"/>
        <v>EUREON50Y_Quote</v>
      </c>
      <c r="F39" s="216" t="str">
        <f>_xll.qlSimpleQuote(Currency&amp;$C39&amp;$B39&amp;QuoteSuffix,,RateTickValue,Permanent,Trigger,ObjectOverwrite)</f>
        <v>EUREON50Y_Quote#0001</v>
      </c>
      <c r="G39" s="276" t="str">
        <f>_xll.ohRangeRetrieveError(F39)</f>
        <v/>
      </c>
      <c r="H39" s="249"/>
      <c r="J39" s="207"/>
      <c r="K39" s="261" t="s">
        <v>24</v>
      </c>
      <c r="L39" s="261" t="s">
        <v>78</v>
      </c>
      <c r="M39" s="261" t="s">
        <v>80</v>
      </c>
      <c r="N39" s="262" t="str">
        <f t="shared" si="1"/>
        <v>EUREON50Y</v>
      </c>
      <c r="O39" s="262" t="str">
        <f t="shared" si="2"/>
        <v>EUREON50Y=ICAP</v>
      </c>
      <c r="P39" s="210">
        <v>1.335</v>
      </c>
      <c r="Q39" s="210">
        <v>1.405</v>
      </c>
      <c r="R39" s="210">
        <f t="shared" si="3"/>
        <v>1.37</v>
      </c>
      <c r="S39" s="210">
        <f t="shared" si="4"/>
        <v>7.0000000000000284E-2</v>
      </c>
      <c r="T39" s="270"/>
      <c r="U39" s="272">
        <v>1.37</v>
      </c>
      <c r="V39" s="270"/>
      <c r="W39" s="210">
        <v>1.37</v>
      </c>
      <c r="X39" s="265">
        <f>_xll.qlSimpleQuoteSetValue(F39,W39/100,Trigger)</f>
        <v>1.8000000000000134E-4</v>
      </c>
      <c r="Y39" s="208"/>
    </row>
    <row r="40" spans="1:25" ht="11.25" customHeight="1" x14ac:dyDescent="0.2">
      <c r="A40" s="207"/>
      <c r="B40" s="68" t="str">
        <f t="shared" si="5"/>
        <v>60Y</v>
      </c>
      <c r="C40" s="107" t="s">
        <v>80</v>
      </c>
      <c r="D40" s="68"/>
      <c r="E40" s="226" t="str">
        <f t="shared" si="0"/>
        <v>EUREON60Y_Quote</v>
      </c>
      <c r="F40" s="216" t="str">
        <f>_xll.qlSimpleQuote(Currency&amp;$C40&amp;$B40&amp;QuoteSuffix,,RateTickValue,Permanent,Trigger,ObjectOverwrite)</f>
        <v>EUREON60Y_Quote#0001</v>
      </c>
      <c r="G40" s="276" t="str">
        <f>_xll.ohRangeRetrieveError(F40)</f>
        <v/>
      </c>
      <c r="H40" s="249"/>
      <c r="J40" s="207"/>
      <c r="K40" s="263" t="s">
        <v>23</v>
      </c>
      <c r="L40" s="263" t="s">
        <v>78</v>
      </c>
      <c r="M40" s="263" t="s">
        <v>80</v>
      </c>
      <c r="N40" s="262" t="str">
        <f t="shared" si="1"/>
        <v>EUREON60Y</v>
      </c>
      <c r="O40" s="262" t="str">
        <f t="shared" si="2"/>
        <v>EUREON60Y=ICAP</v>
      </c>
      <c r="P40" s="210">
        <v>1.33</v>
      </c>
      <c r="Q40" s="210">
        <v>1.4</v>
      </c>
      <c r="R40" s="210">
        <f t="shared" si="3"/>
        <v>1.365</v>
      </c>
      <c r="S40" s="211">
        <f t="shared" si="4"/>
        <v>6.999999999999984E-2</v>
      </c>
      <c r="T40" s="270"/>
      <c r="U40" s="272">
        <v>1.365</v>
      </c>
      <c r="V40" s="270"/>
      <c r="W40" s="210">
        <v>1.365</v>
      </c>
      <c r="X40" s="265">
        <f>_xll.qlSimpleQuoteSetValue(F40,W40/100,Trigger)</f>
        <v>1.8000000000000134E-4</v>
      </c>
      <c r="Y40" s="208"/>
    </row>
    <row r="41" spans="1:25" ht="11.25" customHeight="1" x14ac:dyDescent="0.2">
      <c r="A41" s="250"/>
      <c r="B41" s="291"/>
      <c r="C41" s="291"/>
      <c r="D41" s="291"/>
      <c r="E41" s="291"/>
      <c r="F41" s="291"/>
      <c r="G41" s="291"/>
      <c r="H41" s="253"/>
      <c r="J41" s="250"/>
      <c r="K41" s="291"/>
      <c r="L41" s="291"/>
      <c r="M41" s="291"/>
      <c r="N41" s="291"/>
      <c r="O41" s="291"/>
      <c r="P41" s="291"/>
      <c r="Q41" s="291"/>
      <c r="R41" s="291"/>
      <c r="S41" s="251"/>
      <c r="T41" s="251"/>
      <c r="U41" s="291"/>
      <c r="V41" s="251"/>
      <c r="W41" s="291"/>
      <c r="X41" s="291"/>
      <c r="Y41" s="292"/>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RowHeight="11.25" customHeight="1" outlineLevelCol="1" x14ac:dyDescent="0.2"/>
  <cols>
    <col min="1" max="1" width="2.7109375" style="61" hidden="1" customWidth="1" outlineLevel="1"/>
    <col min="2" max="2" width="17.28515625" style="61" hidden="1" customWidth="1" outlineLevel="1"/>
    <col min="3" max="4" width="4" style="61" hidden="1" customWidth="1" outlineLevel="1"/>
    <col min="5" max="5" width="6" style="61" hidden="1" customWidth="1" outlineLevel="1"/>
    <col min="6" max="6" width="21.42578125" style="61" hidden="1" customWidth="1" outlineLevel="1"/>
    <col min="7" max="7" width="26.5703125" style="61" hidden="1" customWidth="1" outlineLevel="1"/>
    <col min="8" max="8" width="15.5703125" style="61" hidden="1" customWidth="1" outlineLevel="1"/>
    <col min="9" max="9" width="2.7109375" style="61" hidden="1" customWidth="1" outlineLevel="1"/>
    <col min="10" max="10" width="2.7109375" style="61" customWidth="1" collapsed="1"/>
    <col min="11" max="11" width="2.7109375" style="61" customWidth="1"/>
    <col min="12" max="14" width="4.28515625" style="61" customWidth="1"/>
    <col min="15" max="15" width="14.7109375" style="61" customWidth="1"/>
    <col min="16" max="16" width="18.7109375" style="61" customWidth="1"/>
    <col min="17" max="21" width="10.7109375" style="61" customWidth="1"/>
    <col min="22" max="22" width="2.7109375" style="61" customWidth="1"/>
    <col min="23" max="23" width="10.7109375" style="61" customWidth="1"/>
    <col min="24" max="24" width="2.7109375" style="61" customWidth="1"/>
    <col min="25" max="26" width="10.7109375" style="61" customWidth="1"/>
    <col min="27" max="27" width="2.7109375" style="61" customWidth="1"/>
    <col min="28" max="16384" width="9.140625" style="61"/>
  </cols>
  <sheetData>
    <row r="1" spans="1:27" ht="11.25" customHeight="1" x14ac:dyDescent="0.2">
      <c r="A1" s="331"/>
      <c r="B1" s="86"/>
      <c r="C1" s="86"/>
      <c r="D1" s="86"/>
      <c r="E1" s="86"/>
      <c r="F1" s="86"/>
      <c r="G1" s="86"/>
      <c r="H1" s="86"/>
      <c r="I1" s="87"/>
      <c r="K1" s="320" t="s">
        <v>226</v>
      </c>
      <c r="L1" s="206"/>
      <c r="M1" s="348"/>
      <c r="N1" s="348"/>
      <c r="O1" s="348"/>
      <c r="P1" s="348"/>
      <c r="Q1" s="348"/>
      <c r="R1" s="348"/>
      <c r="S1" s="348"/>
      <c r="T1" s="348"/>
      <c r="U1" s="348"/>
      <c r="V1" s="348"/>
      <c r="W1" s="348"/>
      <c r="X1" s="348"/>
      <c r="Y1" s="348"/>
      <c r="Z1" s="206"/>
      <c r="AA1" s="247"/>
    </row>
    <row r="2" spans="1:27" ht="11.25" customHeight="1" x14ac:dyDescent="0.2">
      <c r="A2" s="88"/>
      <c r="B2" s="203"/>
      <c r="C2" s="203"/>
      <c r="D2" s="203"/>
      <c r="E2" s="203"/>
      <c r="F2" s="203"/>
      <c r="G2" s="203"/>
      <c r="H2" s="203"/>
      <c r="I2" s="245"/>
      <c r="K2" s="248"/>
      <c r="L2" s="202"/>
      <c r="M2" s="202"/>
      <c r="N2" s="202"/>
      <c r="O2" s="202"/>
      <c r="P2" s="294" t="str">
        <f>VLOOKUP(K1,AreaTable,2,FALSE)</f>
        <v>ICAP</v>
      </c>
      <c r="Q2" s="202"/>
      <c r="R2" s="202"/>
      <c r="S2" s="202"/>
      <c r="T2" s="202"/>
      <c r="U2" s="202"/>
      <c r="V2" s="205"/>
      <c r="W2" s="205"/>
      <c r="X2" s="205"/>
      <c r="Y2" s="205"/>
      <c r="Z2" s="224">
        <f>_xll.ohTrigger(Z5:Z16)</f>
        <v>3</v>
      </c>
      <c r="AA2" s="249"/>
    </row>
    <row r="3" spans="1:27" ht="11.25" customHeight="1" x14ac:dyDescent="0.2">
      <c r="A3" s="237"/>
      <c r="B3" s="170"/>
      <c r="C3" s="170"/>
      <c r="D3" s="170"/>
      <c r="E3" s="298"/>
      <c r="F3" s="298"/>
      <c r="G3" s="203"/>
      <c r="H3" s="203"/>
      <c r="I3" s="351"/>
      <c r="K3" s="207"/>
      <c r="L3" s="205"/>
      <c r="M3" s="202"/>
      <c r="N3" s="202"/>
      <c r="O3" s="202"/>
      <c r="P3" s="202"/>
      <c r="Q3" s="202"/>
      <c r="R3" s="202"/>
      <c r="S3" s="202"/>
      <c r="T3" s="202"/>
      <c r="U3" s="202"/>
      <c r="V3" s="205"/>
      <c r="W3" s="205"/>
      <c r="X3" s="205"/>
      <c r="Y3" s="202"/>
      <c r="Z3" s="171"/>
      <c r="AA3" s="208"/>
    </row>
    <row r="4" spans="1:27" s="386" customFormat="1" ht="21" customHeight="1" x14ac:dyDescent="0.25">
      <c r="A4" s="373"/>
      <c r="B4" s="244" t="s">
        <v>185</v>
      </c>
      <c r="C4" s="244"/>
      <c r="D4" s="309"/>
      <c r="E4" s="309" t="s">
        <v>111</v>
      </c>
      <c r="F4" s="244" t="s">
        <v>183</v>
      </c>
      <c r="G4" s="244" t="s">
        <v>210</v>
      </c>
      <c r="H4" s="244" t="s">
        <v>209</v>
      </c>
      <c r="I4" s="375"/>
      <c r="K4" s="373"/>
      <c r="L4" s="257"/>
      <c r="M4" s="257"/>
      <c r="N4" s="257"/>
      <c r="O4" s="257" t="s">
        <v>150</v>
      </c>
      <c r="P4" s="256" t="str">
        <f>_xll.RData(P5:P16,Q4:S4,,ReutersRtMode,,Q5)</f>
        <v>Not Signed In</v>
      </c>
      <c r="Q4" s="257" t="s">
        <v>119</v>
      </c>
      <c r="R4" s="257" t="s">
        <v>95</v>
      </c>
      <c r="S4" s="257" t="s">
        <v>132</v>
      </c>
      <c r="T4" s="258" t="s">
        <v>221</v>
      </c>
      <c r="U4" s="213" t="s">
        <v>206</v>
      </c>
      <c r="V4" s="374"/>
      <c r="W4" s="213" t="s">
        <v>116</v>
      </c>
      <c r="X4" s="374"/>
      <c r="Y4" s="213" t="s">
        <v>114</v>
      </c>
      <c r="Z4" s="213" t="s">
        <v>113</v>
      </c>
      <c r="AA4" s="375"/>
    </row>
    <row r="5" spans="1:27" ht="11.25" customHeight="1" x14ac:dyDescent="0.2">
      <c r="A5" s="310"/>
      <c r="B5" s="138">
        <f>_xll.qlECBdate(E5,,Trigger)</f>
        <v>42305</v>
      </c>
      <c r="C5" s="346" t="str">
        <f>M5</f>
        <v>ECB</v>
      </c>
      <c r="D5" s="347" t="str">
        <f>N5</f>
        <v>OIS</v>
      </c>
      <c r="E5" s="105" t="str">
        <f>_xll.qlECBNextCode(_xll.qlCalendarAdvance("TARGET",EvaluationDate,"2D"),Trigger)</f>
        <v>OCT15</v>
      </c>
      <c r="F5" s="225" t="str">
        <f t="shared" ref="F5:F16" si="0">Currency&amp;$C5&amp;$D5&amp;$E5&amp;QuoteSuffix</f>
        <v>EURECBOISOCT15_Quote</v>
      </c>
      <c r="G5" s="215" t="str">
        <f>_xll.qlSimpleQuote(Currency&amp;$C5&amp;$D5&amp;$E5&amp;QuoteSuffix,,RateTickValue,Permanent,Trigger,ObjectOverwrite)</f>
        <v>EURECBOISOCT15_Quote#0001</v>
      </c>
      <c r="H5" s="275" t="str">
        <f>_xll.ohRangeRetrieveError(G5)</f>
        <v/>
      </c>
      <c r="I5" s="249"/>
      <c r="J5" s="13"/>
      <c r="K5" s="207"/>
      <c r="L5" s="142" t="s">
        <v>131</v>
      </c>
      <c r="M5" s="142" t="s">
        <v>79</v>
      </c>
      <c r="N5" s="142" t="s">
        <v>78</v>
      </c>
      <c r="O5" s="267" t="str">
        <f t="shared" ref="O5:O16" si="1">Currency&amp;$M5&amp;$N5&amp;$L5</f>
        <v>EURECBOISM1</v>
      </c>
      <c r="P5" s="233" t="str">
        <f t="array" ref="P5:P16">Instruments&amp;"="&amp;VLOOKUP($P$2,ContributorTable,2,FALSE)</f>
        <v>EURECBOISM1=ICAP</v>
      </c>
      <c r="Q5" s="267">
        <v>-0.16999999999999998</v>
      </c>
      <c r="R5" s="267">
        <v>-0.12</v>
      </c>
      <c r="S5" s="344" t="s">
        <v>197</v>
      </c>
      <c r="T5" s="267">
        <f>IF(ISERROR(AVERAGE(Q5,R5)),#NUM!,AVERAGE(Q5,R5))</f>
        <v>-0.14499999999999999</v>
      </c>
      <c r="U5" s="266">
        <f>(T5-Q5)*2</f>
        <v>4.9999999999999989E-2</v>
      </c>
      <c r="V5" s="205"/>
      <c r="W5" s="266">
        <v>-0.14499999999999999</v>
      </c>
      <c r="X5" s="205"/>
      <c r="Y5" s="266">
        <f t="array" ref="Y5:Y16">QuoteLive</f>
        <v>-0.14499999999999999</v>
      </c>
      <c r="Z5" s="338">
        <f>_xll.qlSimpleQuoteSetValue(G5,$Y5/100,Trigger)</f>
        <v>0</v>
      </c>
      <c r="AA5" s="208"/>
    </row>
    <row r="6" spans="1:27" ht="11.25" customHeight="1" x14ac:dyDescent="0.2">
      <c r="A6" s="310"/>
      <c r="B6" s="139">
        <f>_xll.qlECBdate(E6,,Trigger)</f>
        <v>42347</v>
      </c>
      <c r="C6" s="68" t="str">
        <f t="shared" ref="C6:C16" si="2">M6</f>
        <v>ECB</v>
      </c>
      <c r="D6" s="107" t="str">
        <f t="shared" ref="D6:D16" si="3">N6</f>
        <v>OIS</v>
      </c>
      <c r="E6" s="68" t="str">
        <f>_xll.qlECBNextCode(B5,Trigger)</f>
        <v>DEC15</v>
      </c>
      <c r="F6" s="226" t="str">
        <f t="shared" si="0"/>
        <v>EURECBOISDEC15_Quote</v>
      </c>
      <c r="G6" s="216" t="str">
        <f>_xll.qlSimpleQuote(Currency&amp;$C6&amp;$D6&amp;$E6&amp;QuoteSuffix,,RateTickValue,Permanent,Trigger,ObjectOverwrite)</f>
        <v>EURECBOISDEC15_Quote#0001</v>
      </c>
      <c r="H6" s="276" t="str">
        <f>_xll.ohRangeRetrieveError(G6)</f>
        <v/>
      </c>
      <c r="I6" s="249"/>
      <c r="J6" s="13"/>
      <c r="K6" s="207"/>
      <c r="L6" s="144" t="s">
        <v>130</v>
      </c>
      <c r="M6" s="144" t="s">
        <v>79</v>
      </c>
      <c r="N6" s="144" t="s">
        <v>78</v>
      </c>
      <c r="O6" s="266" t="str">
        <f t="shared" si="1"/>
        <v>EURECBOISM2</v>
      </c>
      <c r="P6" s="228" t="str">
        <v>EURECBOISM2=ICAP</v>
      </c>
      <c r="Q6" s="266">
        <v>-0.23399999999999999</v>
      </c>
      <c r="R6" s="266">
        <v>-0.184</v>
      </c>
      <c r="S6" s="345" t="s">
        <v>198</v>
      </c>
      <c r="T6" s="266">
        <f t="shared" ref="T6:T16" si="4">IF(ISERROR(AVERAGE(Q6,R6)),#NUM!,AVERAGE(Q6,R6))</f>
        <v>-0.20899999999999999</v>
      </c>
      <c r="U6" s="266">
        <f t="shared" ref="U6:U16" si="5">(T6-Q6)*2</f>
        <v>4.9999999999999989E-2</v>
      </c>
      <c r="V6" s="205"/>
      <c r="W6" s="266">
        <v>-0.20899999999999999</v>
      </c>
      <c r="X6" s="205"/>
      <c r="Y6" s="266">
        <v>-0.20899999999999999</v>
      </c>
      <c r="Z6" s="338">
        <f>_xll.qlSimpleQuoteSetValue(G6,$Y6/100,Trigger)</f>
        <v>-5.5999999999999995E-4</v>
      </c>
      <c r="AA6" s="208"/>
    </row>
    <row r="7" spans="1:27" ht="11.25" customHeight="1" x14ac:dyDescent="0.2">
      <c r="A7" s="310"/>
      <c r="B7" s="139">
        <f>_xll.qlECBdate(E7,,Trigger)</f>
        <v>42395</v>
      </c>
      <c r="C7" s="68" t="str">
        <f t="shared" si="2"/>
        <v>ECB</v>
      </c>
      <c r="D7" s="107" t="str">
        <f t="shared" si="3"/>
        <v>OIS</v>
      </c>
      <c r="E7" s="68" t="str">
        <f>_xll.qlECBNextCode(B6,Trigger)</f>
        <v>JAN16</v>
      </c>
      <c r="F7" s="226" t="str">
        <f t="shared" si="0"/>
        <v>EURECBOISJAN16_Quote</v>
      </c>
      <c r="G7" s="216" t="str">
        <f>_xll.qlSimpleQuote(Currency&amp;$C7&amp;$D7&amp;$E7&amp;QuoteSuffix,,RateTickValue,Permanent,Trigger,ObjectOverwrite)</f>
        <v>EURECBOISJAN16_Quote#0001</v>
      </c>
      <c r="H7" s="276" t="str">
        <f>_xll.ohRangeRetrieveError(G7)</f>
        <v/>
      </c>
      <c r="I7" s="249"/>
      <c r="J7" s="13"/>
      <c r="K7" s="207"/>
      <c r="L7" s="144" t="s">
        <v>129</v>
      </c>
      <c r="M7" s="144" t="s">
        <v>79</v>
      </c>
      <c r="N7" s="144" t="s">
        <v>78</v>
      </c>
      <c r="O7" s="266" t="str">
        <f t="shared" si="1"/>
        <v>EURECBOISM3</v>
      </c>
      <c r="P7" s="228" t="str">
        <v>EURECBOISM3=ICAP</v>
      </c>
      <c r="Q7" s="266">
        <v>-0.253</v>
      </c>
      <c r="R7" s="266">
        <v>-0.20299999999999999</v>
      </c>
      <c r="S7" s="345" t="s">
        <v>199</v>
      </c>
      <c r="T7" s="266">
        <f t="shared" si="4"/>
        <v>-0.22799999999999998</v>
      </c>
      <c r="U7" s="266">
        <f t="shared" si="5"/>
        <v>5.0000000000000044E-2</v>
      </c>
      <c r="V7" s="205"/>
      <c r="W7" s="266">
        <v>-0.22799999999999998</v>
      </c>
      <c r="X7" s="205"/>
      <c r="Y7" s="266">
        <v>-0.22799999999999998</v>
      </c>
      <c r="Z7" s="338">
        <f>_xll.qlSimpleQuoteSetValue(G7,$Y7/100,Trigger)</f>
        <v>-6.0000000000000006E-4</v>
      </c>
      <c r="AA7" s="208"/>
    </row>
    <row r="8" spans="1:27" ht="11.25" customHeight="1" x14ac:dyDescent="0.2">
      <c r="A8" s="207"/>
      <c r="B8" s="139">
        <f>_xll.qlECBdate(E8,,Trigger)</f>
        <v>42445</v>
      </c>
      <c r="C8" s="68" t="str">
        <f t="shared" si="2"/>
        <v>ECB</v>
      </c>
      <c r="D8" s="107" t="str">
        <f t="shared" si="3"/>
        <v>OIS</v>
      </c>
      <c r="E8" s="68" t="str">
        <f>_xll.qlECBNextCode(B7,Trigger)</f>
        <v>MAR16</v>
      </c>
      <c r="F8" s="226" t="str">
        <f t="shared" si="0"/>
        <v>EURECBOISMAR16_Quote</v>
      </c>
      <c r="G8" s="216" t="str">
        <f>_xll.qlSimpleQuote(Currency&amp;$C8&amp;$D8&amp;$E8&amp;QuoteSuffix,,RateTickValue,Permanent,Trigger,ObjectOverwrite)</f>
        <v>EURECBOISMAR16_Quote#0001</v>
      </c>
      <c r="H8" s="276" t="str">
        <f>_xll.ohRangeRetrieveError(G8)</f>
        <v/>
      </c>
      <c r="I8" s="249"/>
      <c r="J8" s="13"/>
      <c r="K8" s="207"/>
      <c r="L8" s="144" t="s">
        <v>128</v>
      </c>
      <c r="M8" s="144" t="s">
        <v>79</v>
      </c>
      <c r="N8" s="144" t="s">
        <v>78</v>
      </c>
      <c r="O8" s="266" t="str">
        <f t="shared" si="1"/>
        <v>EURECBOISM4</v>
      </c>
      <c r="P8" s="228" t="str">
        <v>EURECBOISM4=ICAP</v>
      </c>
      <c r="Q8" s="266">
        <v>-0.26700000000000002</v>
      </c>
      <c r="R8" s="266">
        <v>-0.217</v>
      </c>
      <c r="S8" s="345" t="s">
        <v>200</v>
      </c>
      <c r="T8" s="266">
        <f t="shared" si="4"/>
        <v>-0.24199999999999999</v>
      </c>
      <c r="U8" s="266">
        <f t="shared" si="5"/>
        <v>5.0000000000000044E-2</v>
      </c>
      <c r="V8" s="205"/>
      <c r="W8" s="266">
        <v>-0.24199999999999999</v>
      </c>
      <c r="X8" s="205"/>
      <c r="Y8" s="266">
        <v>-0.24199999999999999</v>
      </c>
      <c r="Z8" s="338">
        <f>_xll.qlSimpleQuoteSetValue(G8,$Y8/100,Trigger)</f>
        <v>-6.6E-4</v>
      </c>
      <c r="AA8" s="208"/>
    </row>
    <row r="9" spans="1:27" ht="11.25" customHeight="1" x14ac:dyDescent="0.2">
      <c r="A9" s="207"/>
      <c r="B9" s="139">
        <f>_xll.qlECBdate(E9,,Trigger)</f>
        <v>42487</v>
      </c>
      <c r="C9" s="68" t="str">
        <f t="shared" si="2"/>
        <v>ECB</v>
      </c>
      <c r="D9" s="107" t="str">
        <f t="shared" si="3"/>
        <v>OIS</v>
      </c>
      <c r="E9" s="68" t="str">
        <f>_xll.qlECBNextCode(B8,Trigger)</f>
        <v>APR16</v>
      </c>
      <c r="F9" s="226" t="str">
        <f t="shared" si="0"/>
        <v>EURECBOISAPR16_Quote</v>
      </c>
      <c r="G9" s="216" t="str">
        <f>_xll.qlSimpleQuote(Currency&amp;$C9&amp;$D9&amp;$E9&amp;QuoteSuffix,,RateTickValue,Permanent,Trigger,ObjectOverwrite)</f>
        <v>EURECBOISAPR16_Quote#0001</v>
      </c>
      <c r="H9" s="276" t="str">
        <f>_xll.ohRangeRetrieveError(G9)</f>
        <v/>
      </c>
      <c r="I9" s="249"/>
      <c r="J9" s="13"/>
      <c r="K9" s="207"/>
      <c r="L9" s="144" t="s">
        <v>127</v>
      </c>
      <c r="M9" s="144" t="s">
        <v>79</v>
      </c>
      <c r="N9" s="144" t="s">
        <v>78</v>
      </c>
      <c r="O9" s="266" t="str">
        <f t="shared" si="1"/>
        <v>EURECBOISM5</v>
      </c>
      <c r="P9" s="228" t="str">
        <v>EURECBOISM5=ICAP</v>
      </c>
      <c r="Q9" s="266">
        <v>-0.27700000000000002</v>
      </c>
      <c r="R9" s="266">
        <v>-0.22700000000000001</v>
      </c>
      <c r="S9" s="345" t="s">
        <v>201</v>
      </c>
      <c r="T9" s="266">
        <f t="shared" si="4"/>
        <v>-0.252</v>
      </c>
      <c r="U9" s="266">
        <f t="shared" si="5"/>
        <v>5.0000000000000044E-2</v>
      </c>
      <c r="V9" s="205"/>
      <c r="W9" s="266">
        <v>-0.252</v>
      </c>
      <c r="X9" s="205"/>
      <c r="Y9" s="266">
        <v>-0.252</v>
      </c>
      <c r="Z9" s="338">
        <f>_xll.qlSimpleQuoteSetValue(G9,$Y9/100,Trigger)</f>
        <v>-6.8000000000000005E-4</v>
      </c>
      <c r="AA9" s="208"/>
    </row>
    <row r="10" spans="1:27" ht="11.25" customHeight="1" x14ac:dyDescent="0.2">
      <c r="A10" s="207"/>
      <c r="B10" s="139">
        <f>_xll.qlECBdate(E10,,Trigger)</f>
        <v>42529</v>
      </c>
      <c r="C10" s="68" t="str">
        <f t="shared" si="2"/>
        <v>ECB</v>
      </c>
      <c r="D10" s="107" t="str">
        <f t="shared" si="3"/>
        <v>OIS</v>
      </c>
      <c r="E10" s="68" t="str">
        <f>_xll.qlECBNextCode(B9,Trigger)</f>
        <v>JUN16</v>
      </c>
      <c r="F10" s="226" t="str">
        <f t="shared" si="0"/>
        <v>EURECBOISJUN16_Quote</v>
      </c>
      <c r="G10" s="216" t="str">
        <f>_xll.qlSimpleQuote(Currency&amp;$C10&amp;$D10&amp;$E10&amp;QuoteSuffix,,RateTickValue,Permanent,Trigger,ObjectOverwrite)</f>
        <v>EURECBOISJUN16_Quote#0001</v>
      </c>
      <c r="H10" s="276" t="str">
        <f>_xll.ohRangeRetrieveError(G10)</f>
        <v/>
      </c>
      <c r="I10" s="249"/>
      <c r="J10" s="13"/>
      <c r="K10" s="207"/>
      <c r="L10" s="144" t="s">
        <v>126</v>
      </c>
      <c r="M10" s="144" t="s">
        <v>79</v>
      </c>
      <c r="N10" s="144" t="s">
        <v>78</v>
      </c>
      <c r="O10" s="266" t="str">
        <f t="shared" si="1"/>
        <v>EURECBOISM6</v>
      </c>
      <c r="P10" s="228" t="str">
        <v>EURECBOISM6=ICAP</v>
      </c>
      <c r="Q10" s="266">
        <v>-0.28399999999999997</v>
      </c>
      <c r="R10" s="266">
        <v>-0.23399999999999999</v>
      </c>
      <c r="S10" s="345" t="s">
        <v>202</v>
      </c>
      <c r="T10" s="266">
        <f t="shared" si="4"/>
        <v>-0.25900000000000001</v>
      </c>
      <c r="U10" s="266">
        <f t="shared" si="5"/>
        <v>4.9999999999999933E-2</v>
      </c>
      <c r="V10" s="205"/>
      <c r="W10" s="266">
        <v>-0.25900000000000001</v>
      </c>
      <c r="X10" s="205"/>
      <c r="Y10" s="266">
        <v>-0.25900000000000001</v>
      </c>
      <c r="Z10" s="338">
        <f>_xll.qlSimpleQuoteSetValue(G10,$Y10/100,Trigger)</f>
        <v>-6.7000000000000024E-4</v>
      </c>
      <c r="AA10" s="208"/>
    </row>
    <row r="11" spans="1:27" ht="11.25" customHeight="1" x14ac:dyDescent="0.2">
      <c r="A11" s="207"/>
      <c r="B11" s="139" t="e">
        <f>_xll.qlECBdate(E11,,Trigger)</f>
        <v>#VALUE!</v>
      </c>
      <c r="C11" s="68" t="str">
        <f t="shared" si="2"/>
        <v>ECB</v>
      </c>
      <c r="D11" s="107" t="str">
        <f t="shared" si="3"/>
        <v>OIS</v>
      </c>
      <c r="E11" s="68" t="e">
        <f>_xll.qlECBNextCode(B10,Trigger)</f>
        <v>#NUM!</v>
      </c>
      <c r="F11" s="226" t="e">
        <f t="shared" si="0"/>
        <v>#NUM!</v>
      </c>
      <c r="G11" s="216" t="e">
        <f>_xll.qlSimpleQuote(Currency&amp;$C11&amp;$D11&amp;$E11&amp;QuoteSuffix,,RateTickValue,Permanent,Trigger,ObjectOverwrite)</f>
        <v>#VALUE!</v>
      </c>
      <c r="H11" s="276" t="str">
        <f ca="1">_xll.ohRangeRetrieveError(G11)</f>
        <v/>
      </c>
      <c r="I11" s="249"/>
      <c r="J11" s="13"/>
      <c r="K11" s="207"/>
      <c r="L11" s="144" t="s">
        <v>166</v>
      </c>
      <c r="M11" s="144" t="s">
        <v>79</v>
      </c>
      <c r="N11" s="144" t="s">
        <v>78</v>
      </c>
      <c r="O11" s="266" t="str">
        <f t="shared" si="1"/>
        <v>EURECBOISM7</v>
      </c>
      <c r="P11" s="228" t="str">
        <v>EURECBOISM7=ICAP</v>
      </c>
      <c r="Q11" s="266">
        <v>-0.28500000000000003</v>
      </c>
      <c r="R11" s="266">
        <v>-0.23500000000000001</v>
      </c>
      <c r="S11" s="345" t="s">
        <v>203</v>
      </c>
      <c r="T11" s="266">
        <f t="shared" si="4"/>
        <v>-0.26</v>
      </c>
      <c r="U11" s="266">
        <f t="shared" si="5"/>
        <v>5.0000000000000044E-2</v>
      </c>
      <c r="V11" s="205"/>
      <c r="W11" s="266">
        <v>-0.26</v>
      </c>
      <c r="X11" s="205"/>
      <c r="Y11" s="266">
        <v>-0.26</v>
      </c>
      <c r="Z11" s="338" t="e">
        <f>_xll.qlSimpleQuoteSetValue(G11,$Y11/100,Trigger)</f>
        <v>#VALUE!</v>
      </c>
      <c r="AA11" s="208"/>
    </row>
    <row r="12" spans="1:27" ht="11.25" customHeight="1" x14ac:dyDescent="0.2">
      <c r="A12" s="207"/>
      <c r="B12" s="139" t="e">
        <f>_xll.qlECBdate(E12,,Trigger)</f>
        <v>#VALUE!</v>
      </c>
      <c r="C12" s="68" t="str">
        <f t="shared" si="2"/>
        <v>ECB</v>
      </c>
      <c r="D12" s="107" t="str">
        <f t="shared" si="3"/>
        <v>OIS</v>
      </c>
      <c r="E12" s="68" t="e">
        <f>_xll.qlECBNextCode(B11,Trigger)</f>
        <v>#NUM!</v>
      </c>
      <c r="F12" s="226" t="e">
        <f t="shared" si="0"/>
        <v>#NUM!</v>
      </c>
      <c r="G12" s="216" t="e">
        <f>_xll.qlSimpleQuote(Currency&amp;$C12&amp;$D12&amp;$E12&amp;QuoteSuffix,,RateTickValue,Permanent,Trigger,ObjectOverwrite)</f>
        <v>#VALUE!</v>
      </c>
      <c r="H12" s="276" t="str">
        <f ca="1">_xll.ohRangeRetrieveError(G12)</f>
        <v/>
      </c>
      <c r="I12" s="249"/>
      <c r="J12" s="13"/>
      <c r="K12" s="207"/>
      <c r="L12" s="144" t="s">
        <v>167</v>
      </c>
      <c r="M12" s="144" t="s">
        <v>79</v>
      </c>
      <c r="N12" s="144" t="s">
        <v>78</v>
      </c>
      <c r="O12" s="266" t="str">
        <f t="shared" si="1"/>
        <v>EURECBOISM8</v>
      </c>
      <c r="P12" s="228" t="str">
        <v>EURECBOISM8=ICAP</v>
      </c>
      <c r="Q12" s="266">
        <v>-0.28700000000000003</v>
      </c>
      <c r="R12" s="266">
        <v>-0.23700000000000002</v>
      </c>
      <c r="S12" s="345" t="s">
        <v>204</v>
      </c>
      <c r="T12" s="266">
        <f t="shared" si="4"/>
        <v>-0.26200000000000001</v>
      </c>
      <c r="U12" s="266">
        <f t="shared" si="5"/>
        <v>5.0000000000000044E-2</v>
      </c>
      <c r="V12" s="205"/>
      <c r="W12" s="266">
        <v>-0.26200000000000001</v>
      </c>
      <c r="X12" s="205"/>
      <c r="Y12" s="266">
        <v>-0.26200000000000001</v>
      </c>
      <c r="Z12" s="338" t="e">
        <f>_xll.qlSimpleQuoteSetValue(G12,$Y12/100,Trigger)</f>
        <v>#VALUE!</v>
      </c>
      <c r="AA12" s="208"/>
    </row>
    <row r="13" spans="1:27" ht="11.25" customHeight="1" x14ac:dyDescent="0.2">
      <c r="A13" s="383"/>
      <c r="B13" s="139" t="e">
        <f>_xll.qlECBdate(E13,,Trigger)</f>
        <v>#VALUE!</v>
      </c>
      <c r="C13" s="68" t="str">
        <f t="shared" si="2"/>
        <v>ECB</v>
      </c>
      <c r="D13" s="107" t="str">
        <f t="shared" si="3"/>
        <v>OIS</v>
      </c>
      <c r="E13" s="68" t="e">
        <f>_xll.qlECBNextCode(B12,Trigger)</f>
        <v>#NUM!</v>
      </c>
      <c r="F13" s="226" t="e">
        <f t="shared" si="0"/>
        <v>#NUM!</v>
      </c>
      <c r="G13" s="216" t="e">
        <f>_xll.qlSimpleQuote(Currency&amp;$C13&amp;$D13&amp;$E13&amp;QuoteSuffix,,RateTickValue,Permanent,Trigger,ObjectOverwrite)</f>
        <v>#VALUE!</v>
      </c>
      <c r="H13" s="276" t="str">
        <f ca="1">_xll.ohRangeRetrieveError(G13)</f>
        <v/>
      </c>
      <c r="I13" s="249"/>
      <c r="J13" s="13"/>
      <c r="K13" s="207"/>
      <c r="L13" s="144" t="s">
        <v>168</v>
      </c>
      <c r="M13" s="144" t="s">
        <v>79</v>
      </c>
      <c r="N13" s="144" t="s">
        <v>78</v>
      </c>
      <c r="O13" s="266" t="str">
        <f t="shared" si="1"/>
        <v>EURECBOISM9</v>
      </c>
      <c r="P13" s="228" t="str">
        <v>EURECBOISM9=ICAP</v>
      </c>
      <c r="Q13" s="266">
        <v>-0.28599999999999998</v>
      </c>
      <c r="R13" s="266">
        <v>-0.23599999999999999</v>
      </c>
      <c r="S13" s="345" t="s">
        <v>205</v>
      </c>
      <c r="T13" s="266">
        <f t="shared" si="4"/>
        <v>-0.26100000000000001</v>
      </c>
      <c r="U13" s="266">
        <f t="shared" si="5"/>
        <v>4.9999999999999933E-2</v>
      </c>
      <c r="V13" s="205"/>
      <c r="W13" s="266">
        <v>-0.26100000000000001</v>
      </c>
      <c r="X13" s="205"/>
      <c r="Y13" s="266">
        <v>-0.26100000000000001</v>
      </c>
      <c r="Z13" s="338" t="e">
        <f>_xll.qlSimpleQuoteSetValue(G13,$Y13/100,Trigger)</f>
        <v>#VALUE!</v>
      </c>
      <c r="AA13" s="208"/>
    </row>
    <row r="14" spans="1:27" ht="11.25" customHeight="1" x14ac:dyDescent="0.2">
      <c r="A14" s="383"/>
      <c r="B14" s="139" t="e">
        <f>_xll.qlECBdate(E14,,Trigger)</f>
        <v>#VALUE!</v>
      </c>
      <c r="C14" s="68" t="str">
        <f t="shared" si="2"/>
        <v>ECB</v>
      </c>
      <c r="D14" s="107" t="str">
        <f t="shared" si="3"/>
        <v>OIS</v>
      </c>
      <c r="E14" s="68" t="e">
        <f>_xll.qlECBNextCode(B13,Trigger)</f>
        <v>#NUM!</v>
      </c>
      <c r="F14" s="226" t="e">
        <f t="shared" si="0"/>
        <v>#NUM!</v>
      </c>
      <c r="G14" s="216" t="e">
        <f>_xll.qlSimpleQuote(Currency&amp;$C14&amp;$D14&amp;$E14&amp;QuoteSuffix,,RateTickValue,Permanent,Trigger,ObjectOverwrite)</f>
        <v>#VALUE!</v>
      </c>
      <c r="H14" s="276" t="str">
        <f ca="1">_xll.ohRangeRetrieveError(G14)</f>
        <v/>
      </c>
      <c r="I14" s="249" t="s">
        <v>181</v>
      </c>
      <c r="J14" s="13"/>
      <c r="K14" s="207"/>
      <c r="L14" s="144" t="s">
        <v>169</v>
      </c>
      <c r="M14" s="144" t="s">
        <v>79</v>
      </c>
      <c r="N14" s="144" t="s">
        <v>78</v>
      </c>
      <c r="O14" s="266" t="str">
        <f t="shared" si="1"/>
        <v>EURECBOISM10</v>
      </c>
      <c r="P14" s="228" t="str">
        <v>EURECBOISM10=ICAP</v>
      </c>
      <c r="Q14" s="266" t="s">
        <v>145</v>
      </c>
      <c r="R14" s="266" t="s">
        <v>145</v>
      </c>
      <c r="S14" s="144" t="s">
        <v>145</v>
      </c>
      <c r="T14" s="266" t="e">
        <f t="shared" si="4"/>
        <v>#NUM!</v>
      </c>
      <c r="U14" s="266" t="e">
        <f t="shared" si="5"/>
        <v>#NUM!</v>
      </c>
      <c r="V14" s="205"/>
      <c r="W14" s="266" t="e">
        <v>#NUM!</v>
      </c>
      <c r="X14" s="205"/>
      <c r="Y14" s="266" t="e">
        <v>#NUM!</v>
      </c>
      <c r="Z14" s="338" t="e">
        <f>_xll.qlSimpleQuoteSetValue(G14,$Y14/100,Trigger)</f>
        <v>#VALUE!</v>
      </c>
      <c r="AA14" s="208"/>
    </row>
    <row r="15" spans="1:27" ht="11.25" customHeight="1" x14ac:dyDescent="0.2">
      <c r="A15" s="383"/>
      <c r="B15" s="139" t="e">
        <f>_xll.qlECBdate(E15,,Trigger)</f>
        <v>#VALUE!</v>
      </c>
      <c r="C15" s="68" t="str">
        <f t="shared" si="2"/>
        <v>ECB</v>
      </c>
      <c r="D15" s="107" t="str">
        <f t="shared" si="3"/>
        <v>OIS</v>
      </c>
      <c r="E15" s="68" t="e">
        <f>_xll.qlECBNextCode(B14,Trigger)</f>
        <v>#NUM!</v>
      </c>
      <c r="F15" s="226" t="e">
        <f t="shared" si="0"/>
        <v>#NUM!</v>
      </c>
      <c r="G15" s="216" t="e">
        <f>_xll.qlSimpleQuote(Currency&amp;$C15&amp;$D15&amp;$E15&amp;QuoteSuffix,,RateTickValue,Permanent,Trigger,ObjectOverwrite)</f>
        <v>#VALUE!</v>
      </c>
      <c r="H15" s="276" t="str">
        <f ca="1">_xll.ohRangeRetrieveError(G15)</f>
        <v/>
      </c>
      <c r="I15" s="249" t="s">
        <v>181</v>
      </c>
      <c r="J15" s="13"/>
      <c r="K15" s="207"/>
      <c r="L15" s="144" t="s">
        <v>170</v>
      </c>
      <c r="M15" s="144" t="s">
        <v>79</v>
      </c>
      <c r="N15" s="144" t="s">
        <v>78</v>
      </c>
      <c r="O15" s="266" t="str">
        <f t="shared" si="1"/>
        <v>EURECBOISM11</v>
      </c>
      <c r="P15" s="228" t="str">
        <v>EURECBOISM11=ICAP</v>
      </c>
      <c r="Q15" s="266" t="s">
        <v>145</v>
      </c>
      <c r="R15" s="266" t="s">
        <v>145</v>
      </c>
      <c r="S15" s="144" t="s">
        <v>145</v>
      </c>
      <c r="T15" s="266" t="e">
        <f t="shared" si="4"/>
        <v>#NUM!</v>
      </c>
      <c r="U15" s="266" t="e">
        <f t="shared" si="5"/>
        <v>#NUM!</v>
      </c>
      <c r="V15" s="205"/>
      <c r="W15" s="266" t="e">
        <v>#NUM!</v>
      </c>
      <c r="X15" s="205"/>
      <c r="Y15" s="266" t="e">
        <v>#NUM!</v>
      </c>
      <c r="Z15" s="338" t="e">
        <f>_xll.qlSimpleQuoteSetValue(G15,$Y15/100,Trigger)</f>
        <v>#VALUE!</v>
      </c>
      <c r="AA15" s="208"/>
    </row>
    <row r="16" spans="1:27" ht="11.25" customHeight="1" x14ac:dyDescent="0.2">
      <c r="A16" s="383"/>
      <c r="B16" s="140" t="e">
        <f>_xll.qlECBdate(E16,,Trigger)</f>
        <v>#VALUE!</v>
      </c>
      <c r="C16" s="70" t="str">
        <f t="shared" si="2"/>
        <v>ECB</v>
      </c>
      <c r="D16" s="108" t="str">
        <f t="shared" si="3"/>
        <v>OIS</v>
      </c>
      <c r="E16" s="70" t="e">
        <f>_xll.qlECBNextCode(B15,Trigger)</f>
        <v>#NUM!</v>
      </c>
      <c r="F16" s="227" t="e">
        <f t="shared" si="0"/>
        <v>#NUM!</v>
      </c>
      <c r="G16" s="217" t="e">
        <f>_xll.qlSimpleQuote(Currency&amp;$C16&amp;$D16&amp;$E16&amp;QuoteSuffix,,RateTickValue,Permanent,Trigger,ObjectOverwrite)</f>
        <v>#VALUE!</v>
      </c>
      <c r="H16" s="277" t="str">
        <f ca="1">_xll.ohRangeRetrieveError(G16)</f>
        <v/>
      </c>
      <c r="I16" s="249" t="s">
        <v>181</v>
      </c>
      <c r="J16" s="13"/>
      <c r="K16" s="207"/>
      <c r="L16" s="144" t="s">
        <v>171</v>
      </c>
      <c r="M16" s="144" t="s">
        <v>79</v>
      </c>
      <c r="N16" s="144" t="s">
        <v>78</v>
      </c>
      <c r="O16" s="266" t="str">
        <f t="shared" si="1"/>
        <v>EURECBOISM12</v>
      </c>
      <c r="P16" s="228" t="str">
        <v>EURECBOISM12=ICAP</v>
      </c>
      <c r="Q16" s="266" t="s">
        <v>145</v>
      </c>
      <c r="R16" s="266" t="s">
        <v>145</v>
      </c>
      <c r="S16" s="144" t="s">
        <v>145</v>
      </c>
      <c r="T16" s="266" t="e">
        <f t="shared" si="4"/>
        <v>#NUM!</v>
      </c>
      <c r="U16" s="268" t="e">
        <f t="shared" si="5"/>
        <v>#NUM!</v>
      </c>
      <c r="V16" s="205"/>
      <c r="W16" s="268" t="e">
        <v>#NUM!</v>
      </c>
      <c r="X16" s="205"/>
      <c r="Y16" s="268" t="e">
        <v>#NUM!</v>
      </c>
      <c r="Z16" s="340" t="e">
        <f>_xll.qlSimpleQuoteSetValue(G16,$Y16/100,Trigger)</f>
        <v>#VALUE!</v>
      </c>
      <c r="AA16" s="208"/>
    </row>
    <row r="17" spans="1:27" ht="11.25" customHeight="1" x14ac:dyDescent="0.2">
      <c r="A17" s="384"/>
      <c r="B17" s="385"/>
      <c r="C17" s="353"/>
      <c r="D17" s="353"/>
      <c r="E17" s="353"/>
      <c r="F17" s="353"/>
      <c r="G17" s="353"/>
      <c r="H17" s="353"/>
      <c r="I17" s="253"/>
      <c r="J17" s="13"/>
      <c r="K17" s="250"/>
      <c r="L17" s="291"/>
      <c r="M17" s="291"/>
      <c r="N17" s="291"/>
      <c r="O17" s="291"/>
      <c r="P17" s="291"/>
      <c r="Q17" s="291"/>
      <c r="R17" s="291"/>
      <c r="S17" s="291"/>
      <c r="T17" s="291"/>
      <c r="U17" s="251"/>
      <c r="V17" s="251"/>
      <c r="W17" s="251"/>
      <c r="X17" s="251"/>
      <c r="Y17" s="251"/>
      <c r="Z17" s="251"/>
      <c r="AA17" s="292"/>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31"/>
      <c r="B1" s="86"/>
      <c r="C1" s="86"/>
      <c r="D1" s="86"/>
      <c r="E1" s="86"/>
      <c r="F1" s="86"/>
      <c r="G1" s="86"/>
      <c r="H1" s="86"/>
      <c r="I1" s="86"/>
      <c r="J1" s="87"/>
      <c r="L1" s="349" t="s">
        <v>227</v>
      </c>
      <c r="M1" s="348"/>
      <c r="N1" s="348"/>
      <c r="O1" s="348"/>
      <c r="P1" s="348"/>
      <c r="Q1" s="348"/>
      <c r="R1" s="348"/>
      <c r="S1" s="348"/>
      <c r="T1" s="348"/>
      <c r="U1" s="348"/>
      <c r="V1" s="348"/>
      <c r="W1" s="348"/>
      <c r="X1" s="348"/>
      <c r="Y1" s="348"/>
      <c r="Z1" s="348"/>
      <c r="AA1" s="348"/>
      <c r="AB1" s="350"/>
    </row>
    <row r="2" spans="1:28" ht="11.25" customHeight="1" x14ac:dyDescent="0.2">
      <c r="A2" s="88"/>
      <c r="B2" s="203"/>
      <c r="C2" s="203"/>
      <c r="D2" s="203"/>
      <c r="E2" s="203"/>
      <c r="F2" s="203"/>
      <c r="G2" s="203"/>
      <c r="H2" s="203"/>
      <c r="I2" s="203"/>
      <c r="J2" s="245"/>
      <c r="L2" s="248"/>
      <c r="M2" s="202"/>
      <c r="N2" s="202"/>
      <c r="O2" s="202"/>
      <c r="P2" s="202"/>
      <c r="Q2" s="294" t="str">
        <f>VLOOKUP(L1,AreaTable,2,FALSE)</f>
        <v>ICAP</v>
      </c>
      <c r="R2" s="202"/>
      <c r="S2" s="202"/>
      <c r="T2" s="202"/>
      <c r="U2" s="202"/>
      <c r="V2" s="202"/>
      <c r="W2" s="205"/>
      <c r="X2" s="205"/>
      <c r="Y2" s="205"/>
      <c r="Z2" s="205"/>
      <c r="AA2" s="224">
        <f>_xll.ohTrigger(AA5:AA9)</f>
        <v>3</v>
      </c>
      <c r="AB2" s="249"/>
    </row>
    <row r="3" spans="1:28" ht="11.25" customHeight="1" x14ac:dyDescent="0.2">
      <c r="A3" s="237"/>
      <c r="B3" s="170"/>
      <c r="C3" s="170"/>
      <c r="D3" s="170"/>
      <c r="E3" s="298"/>
      <c r="F3" s="298" t="s">
        <v>14</v>
      </c>
      <c r="G3" s="298"/>
      <c r="H3" s="298"/>
      <c r="I3" s="203"/>
      <c r="J3" s="351"/>
      <c r="L3" s="207"/>
      <c r="M3" s="205"/>
      <c r="N3" s="202"/>
      <c r="O3" s="202"/>
      <c r="P3" s="202"/>
      <c r="Q3" s="202"/>
      <c r="R3" s="202"/>
      <c r="S3" s="202"/>
      <c r="T3" s="202"/>
      <c r="U3" s="202"/>
      <c r="V3" s="202"/>
      <c r="W3" s="205"/>
      <c r="X3" s="205"/>
      <c r="Y3" s="205"/>
      <c r="Z3" s="202"/>
      <c r="AA3" s="171"/>
      <c r="AB3" s="208"/>
    </row>
    <row r="4" spans="1:28" ht="21" customHeight="1" x14ac:dyDescent="0.2">
      <c r="A4" s="248"/>
      <c r="B4" s="244"/>
      <c r="C4" s="244"/>
      <c r="D4" s="309" t="s">
        <v>111</v>
      </c>
      <c r="E4" s="309" t="s">
        <v>183</v>
      </c>
      <c r="F4" s="244" t="s">
        <v>182</v>
      </c>
      <c r="G4" s="244" t="s">
        <v>184</v>
      </c>
      <c r="H4" s="244" t="s">
        <v>207</v>
      </c>
      <c r="I4" s="219"/>
      <c r="J4" s="249"/>
      <c r="L4" s="207"/>
      <c r="M4" s="257"/>
      <c r="N4" s="257"/>
      <c r="O4" s="257"/>
      <c r="P4" s="257" t="s">
        <v>150</v>
      </c>
      <c r="Q4" s="256" t="str">
        <f>_xll.RData(Q5:Q9,R4:T4,,ReutersRtMode,,R5)</f>
        <v>Not Signed In</v>
      </c>
      <c r="R4" s="257" t="s">
        <v>119</v>
      </c>
      <c r="S4" s="257" t="s">
        <v>95</v>
      </c>
      <c r="T4" s="257" t="s">
        <v>132</v>
      </c>
      <c r="U4" s="258" t="s">
        <v>117</v>
      </c>
      <c r="V4" s="213" t="s">
        <v>206</v>
      </c>
      <c r="W4" s="205"/>
      <c r="X4" s="213" t="s">
        <v>116</v>
      </c>
      <c r="Y4" s="205"/>
      <c r="Z4" s="213" t="s">
        <v>114</v>
      </c>
      <c r="AA4" s="213" t="s">
        <v>113</v>
      </c>
      <c r="AB4" s="208"/>
    </row>
    <row r="5" spans="1:28" ht="11.25" customHeight="1" x14ac:dyDescent="0.2">
      <c r="A5" s="310"/>
      <c r="B5" s="138"/>
      <c r="C5" s="105" t="s">
        <v>78</v>
      </c>
      <c r="D5" s="106" t="str">
        <f>_xll.qlIMMNextCode(EvaluationDate,,Trigger)</f>
        <v>Z5</v>
      </c>
      <c r="E5" s="105" t="str">
        <f t="shared" ref="E5:E9" si="0">Currency&amp;$B5&amp;$C5&amp;$D5&amp;QuoteSuffix</f>
        <v>EUROISZ5_Quote</v>
      </c>
      <c r="F5" s="215" t="str">
        <f>Currency&amp;"FUT"&amp;$F$3&amp;D5&amp;QuoteSuffix</f>
        <v>EURFUT3MZ5_Quote</v>
      </c>
      <c r="G5" s="215" t="str">
        <f>_xll.qlSimpleQuote(Currency&amp;N5&amp;O5&amp;M5&amp;QuoteSuffix,,RateTickValue,Permanent,Trigger,ObjectOverwrite)</f>
        <v>EURF1SP_Quote#0001</v>
      </c>
      <c r="H5" s="215" t="str">
        <f>_xll.qlCompositeQuote(Currency&amp;$B5&amp;$C5&amp;$D5&amp;QuoteSuffix,F5,G5,"+",Permanent,ISERROR(Futures3M!$F$5:$F$46),ObjectOverwrite)</f>
        <v>EUROISZ5_Quote#0001</v>
      </c>
      <c r="I5" s="275" t="str">
        <f>_xll.ohRangeRetrieveError(H5)</f>
        <v/>
      </c>
      <c r="J5" s="249"/>
      <c r="K5" s="13"/>
      <c r="L5" s="207"/>
      <c r="M5" s="142" t="s">
        <v>179</v>
      </c>
      <c r="N5" s="142" t="s">
        <v>178</v>
      </c>
      <c r="O5" s="143">
        <v>1</v>
      </c>
      <c r="P5" s="267" t="str">
        <f t="shared" ref="P5:P9" si="1">Currency&amp;$N5&amp;$O5&amp;$M5</f>
        <v>EURF1SP</v>
      </c>
      <c r="Q5" s="233" t="str">
        <f t="array" ref="Q5:Q9">Instruments&amp;"="&amp;VLOOKUP($Q$2,ContributorTable,2,FALSE)</f>
        <v>EURF1SP=ICAP</v>
      </c>
      <c r="R5" s="267">
        <v>8</v>
      </c>
      <c r="S5" s="267">
        <v>13</v>
      </c>
      <c r="T5" s="344" t="s">
        <v>198</v>
      </c>
      <c r="U5" s="267">
        <f>IF(ISERROR(AVERAGE(R5,S5)),#NUM!,AVERAGE(R5,S5))</f>
        <v>10.5</v>
      </c>
      <c r="V5" s="266">
        <f>(U5-R5)*2</f>
        <v>5</v>
      </c>
      <c r="W5" s="205"/>
      <c r="X5" s="266">
        <v>10.5</v>
      </c>
      <c r="Y5" s="205"/>
      <c r="Z5" s="144">
        <f t="array" ref="Z5:Z9">QuoteLive</f>
        <v>10.5</v>
      </c>
      <c r="AA5" s="338">
        <f>_xll.qlSimpleQuoteSetValue(G5,Z5/100,Trigger)</f>
        <v>-5.0000000000000044E-3</v>
      </c>
      <c r="AB5" s="208"/>
    </row>
    <row r="6" spans="1:28" ht="11.25" customHeight="1" x14ac:dyDescent="0.2">
      <c r="A6" s="310"/>
      <c r="B6" s="139"/>
      <c r="C6" s="68" t="s">
        <v>78</v>
      </c>
      <c r="D6" s="107" t="str">
        <f>_xll.qlIMMNextCode(D5,,Trigger)</f>
        <v>H6</v>
      </c>
      <c r="E6" s="68" t="str">
        <f t="shared" si="0"/>
        <v>EUROISH6_Quote</v>
      </c>
      <c r="F6" s="216" t="str">
        <f>Currency&amp;"FUT"&amp;$F$3&amp;D6&amp;QuoteSuffix</f>
        <v>EURFUT3MH6_Quote</v>
      </c>
      <c r="G6" s="216" t="str">
        <f>_xll.qlSimpleQuote(Currency&amp;N6&amp;O6&amp;M6&amp;QuoteSuffix,,RateTickValue,Permanent,Trigger,ObjectOverwrite)</f>
        <v>EURF2SP_Quote#0001</v>
      </c>
      <c r="H6" s="216" t="str">
        <f>_xll.qlCompositeQuote(Currency&amp;$B6&amp;$C6&amp;$D6&amp;QuoteSuffix,F6,G6,"+",Permanent,ISERROR(Futures3M!$F$5:$F$46),ObjectOverwrite)</f>
        <v>EUROISH6_Quote#0001</v>
      </c>
      <c r="I6" s="276" t="str">
        <f>_xll.ohRangeRetrieveError(H6)</f>
        <v/>
      </c>
      <c r="J6" s="249"/>
      <c r="K6" s="13"/>
      <c r="L6" s="207"/>
      <c r="M6" s="144" t="s">
        <v>179</v>
      </c>
      <c r="N6" s="144" t="s">
        <v>178</v>
      </c>
      <c r="O6" s="145">
        <v>2</v>
      </c>
      <c r="P6" s="266" t="str">
        <f t="shared" si="1"/>
        <v>EURF2SP</v>
      </c>
      <c r="Q6" s="228" t="str">
        <v>EURF2SP=ICAP</v>
      </c>
      <c r="R6" s="266">
        <v>8.3000000000000007</v>
      </c>
      <c r="S6" s="266">
        <v>13.3</v>
      </c>
      <c r="T6" s="345" t="s">
        <v>200</v>
      </c>
      <c r="U6" s="266">
        <f t="shared" ref="U6:U9" si="2">IF(ISERROR(AVERAGE(R6,S6)),#NUM!,AVERAGE(R6,S6))</f>
        <v>10.8</v>
      </c>
      <c r="V6" s="266">
        <f t="shared" ref="V6:V9" si="3">(U6-R6)*2</f>
        <v>5</v>
      </c>
      <c r="W6" s="205"/>
      <c r="X6" s="266">
        <v>10.8</v>
      </c>
      <c r="Y6" s="205"/>
      <c r="Z6" s="144">
        <v>10.8</v>
      </c>
      <c r="AA6" s="338">
        <f>_xll.qlSimpleQuoteSetValue(G6,Z6/100,Trigger)</f>
        <v>-1.3999999999999985E-2</v>
      </c>
      <c r="AB6" s="208"/>
    </row>
    <row r="7" spans="1:28" ht="11.25" customHeight="1" x14ac:dyDescent="0.2">
      <c r="A7" s="310"/>
      <c r="B7" s="139"/>
      <c r="C7" s="68" t="s">
        <v>78</v>
      </c>
      <c r="D7" s="107" t="str">
        <f>_xll.qlIMMNextCode(D6,,Trigger)</f>
        <v>M6</v>
      </c>
      <c r="E7" s="68" t="str">
        <f t="shared" si="0"/>
        <v>EUROISM6_Quote</v>
      </c>
      <c r="F7" s="216" t="str">
        <f>Currency&amp;"FUT"&amp;$F$3&amp;D7&amp;QuoteSuffix</f>
        <v>EURFUT3MM6_Quote</v>
      </c>
      <c r="G7" s="216" t="str">
        <f>_xll.qlSimpleQuote(Currency&amp;N7&amp;O7&amp;M7&amp;QuoteSuffix,,RateTickValue,Permanent,Trigger,ObjectOverwrite)</f>
        <v>EURF3SP_Quote#0001</v>
      </c>
      <c r="H7" s="216" t="str">
        <f>_xll.qlCompositeQuote(Currency&amp;$B7&amp;$C7&amp;$D7&amp;QuoteSuffix,F7,G7,"+",Permanent,ISERROR(Futures3M!$F$5:$F$46),ObjectOverwrite)</f>
        <v>EUROISM6_Quote#0001</v>
      </c>
      <c r="I7" s="276" t="str">
        <f>_xll.ohRangeRetrieveError(H7)</f>
        <v/>
      </c>
      <c r="J7" s="249"/>
      <c r="K7" s="13"/>
      <c r="L7" s="207"/>
      <c r="M7" s="144" t="s">
        <v>179</v>
      </c>
      <c r="N7" s="144" t="s">
        <v>178</v>
      </c>
      <c r="O7" s="145">
        <v>3</v>
      </c>
      <c r="P7" s="266" t="str">
        <f t="shared" si="1"/>
        <v>EURF3SP</v>
      </c>
      <c r="Q7" s="228" t="str">
        <v>EURF3SP=ICAP</v>
      </c>
      <c r="R7" s="266">
        <v>8.5</v>
      </c>
      <c r="S7" s="266">
        <v>13.5</v>
      </c>
      <c r="T7" s="345" t="s">
        <v>202</v>
      </c>
      <c r="U7" s="266">
        <f t="shared" si="2"/>
        <v>11</v>
      </c>
      <c r="V7" s="266">
        <f t="shared" si="3"/>
        <v>5</v>
      </c>
      <c r="W7" s="205"/>
      <c r="X7" s="266">
        <v>11</v>
      </c>
      <c r="Y7" s="205"/>
      <c r="Z7" s="144">
        <v>11</v>
      </c>
      <c r="AA7" s="338">
        <f>_xll.qlSimpleQuoteSetValue(G7,Z7/100,Trigger)</f>
        <v>-1.9000000000000003E-2</v>
      </c>
      <c r="AB7" s="208"/>
    </row>
    <row r="8" spans="1:28" ht="11.25" customHeight="1" x14ac:dyDescent="0.2">
      <c r="A8" s="207"/>
      <c r="B8" s="139"/>
      <c r="C8" s="68" t="s">
        <v>78</v>
      </c>
      <c r="D8" s="107" t="str">
        <f>_xll.qlIMMNextCode(D7,,Trigger)</f>
        <v>U6</v>
      </c>
      <c r="E8" s="68" t="str">
        <f t="shared" si="0"/>
        <v>EUROISU6_Quote</v>
      </c>
      <c r="F8" s="216" t="str">
        <f>Currency&amp;"FUT"&amp;$F$3&amp;D8&amp;QuoteSuffix</f>
        <v>EURFUT3MU6_Quote</v>
      </c>
      <c r="G8" s="216" t="str">
        <f>_xll.qlSimpleQuote(Currency&amp;N8&amp;O8&amp;M8&amp;QuoteSuffix,,RateTickValue,Permanent,Trigger,ObjectOverwrite)</f>
        <v>EURF4SP_Quote#0001</v>
      </c>
      <c r="H8" s="216" t="str">
        <f>_xll.qlCompositeQuote(Currency&amp;$B8&amp;$C8&amp;$D8&amp;QuoteSuffix,F8,G8,"+",Permanent,ISERROR(Futures3M!$F$5:$F$46),ObjectOverwrite)</f>
        <v>EUROISU6_Quote#0001</v>
      </c>
      <c r="I8" s="276" t="str">
        <f>_xll.ohRangeRetrieveError(H8)</f>
        <v/>
      </c>
      <c r="J8" s="249"/>
      <c r="K8" s="13"/>
      <c r="L8" s="207"/>
      <c r="M8" s="144" t="s">
        <v>179</v>
      </c>
      <c r="N8" s="144" t="s">
        <v>178</v>
      </c>
      <c r="O8" s="145">
        <v>4</v>
      </c>
      <c r="P8" s="266" t="str">
        <f t="shared" si="1"/>
        <v>EURF4SP</v>
      </c>
      <c r="Q8" s="228" t="str">
        <v>EURF4SP=ICAP</v>
      </c>
      <c r="R8" s="266">
        <v>8.9</v>
      </c>
      <c r="S8" s="266">
        <v>13.9</v>
      </c>
      <c r="T8" s="345" t="s">
        <v>204</v>
      </c>
      <c r="U8" s="266">
        <f t="shared" si="2"/>
        <v>11.4</v>
      </c>
      <c r="V8" s="266">
        <f t="shared" si="3"/>
        <v>5</v>
      </c>
      <c r="W8" s="205"/>
      <c r="X8" s="266">
        <v>11.4</v>
      </c>
      <c r="Y8" s="205"/>
      <c r="Z8" s="144">
        <v>11.4</v>
      </c>
      <c r="AA8" s="338">
        <f>_xll.qlSimpleQuoteSetValue(G8,Z8/100,Trigger)</f>
        <v>-1.9000000000000003E-2</v>
      </c>
      <c r="AB8" s="208"/>
    </row>
    <row r="9" spans="1:28" ht="11.25" customHeight="1" x14ac:dyDescent="0.2">
      <c r="A9" s="207"/>
      <c r="B9" s="140"/>
      <c r="C9" s="70" t="s">
        <v>78</v>
      </c>
      <c r="D9" s="108" t="str">
        <f>_xll.qlIMMNextCode(D8,,Trigger)</f>
        <v>Z6</v>
      </c>
      <c r="E9" s="70" t="str">
        <f t="shared" si="0"/>
        <v>EUROISZ6_Quote</v>
      </c>
      <c r="F9" s="217" t="str">
        <f>Currency&amp;"FUT"&amp;$F$3&amp;D9&amp;QuoteSuffix</f>
        <v>EURFUT3MZ6_Quote</v>
      </c>
      <c r="G9" s="217" t="str">
        <f>_xll.qlSimpleQuote(Currency&amp;N9&amp;O9&amp;M9&amp;QuoteSuffix,,RateTickValue,Permanent,Trigger,ObjectOverwrite)</f>
        <v>EURF5SP_Quote#0001</v>
      </c>
      <c r="H9" s="217" t="str">
        <f>_xll.qlCompositeQuote(Currency&amp;$B9&amp;$C9&amp;$D9&amp;QuoteSuffix,F9,G9,"+",Permanent,ISERROR(Futures3M!$F$5:$F$46),ObjectOverwrite)</f>
        <v>EUROISZ6_Quote#0001</v>
      </c>
      <c r="I9" s="277" t="str">
        <f>_xll.ohRangeRetrieveError(H9)</f>
        <v/>
      </c>
      <c r="J9" s="249"/>
      <c r="K9" s="13"/>
      <c r="L9" s="207"/>
      <c r="M9" s="144" t="s">
        <v>179</v>
      </c>
      <c r="N9" s="144" t="s">
        <v>178</v>
      </c>
      <c r="O9" s="145">
        <v>5</v>
      </c>
      <c r="P9" s="266" t="str">
        <f t="shared" si="1"/>
        <v>EURF5SP</v>
      </c>
      <c r="Q9" s="228" t="str">
        <v>EURF5SP=ICAP</v>
      </c>
      <c r="R9" s="266" t="s">
        <v>180</v>
      </c>
      <c r="S9" s="266" t="s">
        <v>180</v>
      </c>
      <c r="T9" s="144" t="s">
        <v>180</v>
      </c>
      <c r="U9" s="266" t="e">
        <f t="shared" si="2"/>
        <v>#NUM!</v>
      </c>
      <c r="V9" s="268" t="e">
        <f t="shared" si="3"/>
        <v>#NUM!</v>
      </c>
      <c r="W9" s="205"/>
      <c r="X9" s="266" t="e">
        <v>#NUM!</v>
      </c>
      <c r="Y9" s="205"/>
      <c r="Z9" s="339" t="e">
        <v>#NUM!</v>
      </c>
      <c r="AA9" s="340">
        <f>_xll.qlSimpleQuoteSetValue(G9,Z9/100,Trigger)</f>
        <v>0</v>
      </c>
      <c r="AB9" s="208"/>
    </row>
    <row r="10" spans="1:28" ht="11.25" customHeight="1" x14ac:dyDescent="0.2">
      <c r="A10" s="352"/>
      <c r="B10" s="353"/>
      <c r="C10" s="353"/>
      <c r="D10" s="353"/>
      <c r="E10" s="353"/>
      <c r="F10" s="353"/>
      <c r="G10" s="353"/>
      <c r="H10" s="353"/>
      <c r="I10" s="353"/>
      <c r="J10" s="253"/>
      <c r="K10" s="13"/>
      <c r="L10" s="250"/>
      <c r="M10" s="291"/>
      <c r="N10" s="291"/>
      <c r="O10" s="291"/>
      <c r="P10" s="291"/>
      <c r="Q10" s="291"/>
      <c r="R10" s="291"/>
      <c r="S10" s="291"/>
      <c r="T10" s="291"/>
      <c r="U10" s="291"/>
      <c r="V10" s="251"/>
      <c r="W10" s="251"/>
      <c r="X10" s="291"/>
      <c r="Y10" s="251"/>
      <c r="Z10" s="251"/>
      <c r="AA10" s="251"/>
      <c r="AB10" s="292"/>
    </row>
    <row r="11" spans="1:28" ht="11.25" customHeight="1" x14ac:dyDescent="0.2">
      <c r="K11" s="13"/>
    </row>
    <row r="12" spans="1:28" ht="11.25" customHeight="1" x14ac:dyDescent="0.2">
      <c r="G12" s="172"/>
    </row>
    <row r="13" spans="1:28" ht="11.25" customHeight="1" x14ac:dyDescent="0.2">
      <c r="G13" s="172"/>
    </row>
    <row r="14" spans="1:28" ht="11.25" customHeight="1" x14ac:dyDescent="0.2">
      <c r="G14" s="172"/>
    </row>
    <row r="15" spans="1:28" ht="11.25" customHeight="1" x14ac:dyDescent="0.2">
      <c r="G15" s="172"/>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M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43"/>
      <c r="B1" s="86"/>
      <c r="C1" s="86"/>
      <c r="D1" s="86"/>
      <c r="E1" s="86"/>
      <c r="F1" s="86"/>
      <c r="G1" s="86"/>
      <c r="H1" s="294" t="s">
        <v>90</v>
      </c>
      <c r="I1" s="224" t="str">
        <f>PROPER(Currency)&amp;"HW_Volatility_Quote"</f>
        <v>EurHW_Volatility_Quote</v>
      </c>
      <c r="J1" s="86"/>
      <c r="K1" s="87"/>
      <c r="M1" s="320" t="s">
        <v>228</v>
      </c>
      <c r="N1" s="206"/>
      <c r="O1" s="368"/>
      <c r="P1" s="368"/>
      <c r="Q1" s="206"/>
      <c r="R1" s="206"/>
      <c r="S1" s="206"/>
      <c r="T1" s="206"/>
      <c r="U1" s="206"/>
      <c r="V1" s="206"/>
      <c r="W1" s="206"/>
      <c r="X1" s="206"/>
      <c r="Y1" s="206"/>
      <c r="Z1" s="295"/>
      <c r="AA1" s="295"/>
      <c r="AB1" s="206"/>
      <c r="AC1" s="295"/>
      <c r="AD1" s="295"/>
      <c r="AE1" s="369"/>
    </row>
    <row r="2" spans="1:31" x14ac:dyDescent="0.2">
      <c r="A2" s="88"/>
      <c r="B2" s="203"/>
      <c r="C2" s="203"/>
      <c r="D2" s="203"/>
      <c r="E2" s="203"/>
      <c r="F2" s="203"/>
      <c r="G2" s="203"/>
      <c r="H2" s="294" t="s">
        <v>89</v>
      </c>
      <c r="I2" s="224" t="str">
        <f>PROPER(Currency)&amp;"HW_MeanReversion_Quote"</f>
        <v>EurHW_MeanReversion_Quote</v>
      </c>
      <c r="J2" s="203"/>
      <c r="K2" s="245"/>
      <c r="M2" s="248"/>
      <c r="N2" s="202"/>
      <c r="O2" s="202"/>
      <c r="P2" s="202"/>
      <c r="Q2" s="202"/>
      <c r="R2" s="202"/>
      <c r="S2" s="202"/>
      <c r="T2" s="202"/>
      <c r="U2" s="202"/>
      <c r="V2" s="202"/>
      <c r="W2" s="202"/>
      <c r="X2" s="202"/>
      <c r="Y2" s="202"/>
      <c r="Z2" s="205"/>
      <c r="AA2" s="205"/>
      <c r="AB2" s="202"/>
      <c r="AC2" s="202"/>
      <c r="AD2" s="224">
        <f>_xll.ohTrigger(AD5:AD46)</f>
        <v>3</v>
      </c>
      <c r="AE2" s="370"/>
    </row>
    <row r="3" spans="1:31" x14ac:dyDescent="0.2">
      <c r="A3" s="237"/>
      <c r="B3" s="170"/>
      <c r="C3" s="170"/>
      <c r="D3" s="298" t="s">
        <v>76</v>
      </c>
      <c r="E3" s="298" t="s">
        <v>14</v>
      </c>
      <c r="F3" s="203"/>
      <c r="G3" s="203"/>
      <c r="H3" s="294" t="s">
        <v>88</v>
      </c>
      <c r="I3" s="224" t="str">
        <f>PROPER(Currency)&amp;FamilyName&amp;E3</f>
        <v>Euribor3M</v>
      </c>
      <c r="J3" s="203"/>
      <c r="K3" s="370"/>
      <c r="M3" s="248"/>
      <c r="N3" s="202"/>
      <c r="O3" s="202"/>
      <c r="P3" s="202"/>
      <c r="Q3" s="202"/>
      <c r="R3" s="202"/>
      <c r="S3" s="202"/>
      <c r="T3" s="202"/>
      <c r="U3" s="202"/>
      <c r="V3" s="202"/>
      <c r="W3" s="202"/>
      <c r="X3" s="202"/>
      <c r="Y3" s="202"/>
      <c r="Z3" s="205"/>
      <c r="AA3" s="205"/>
      <c r="AB3" s="202"/>
      <c r="AC3" s="205"/>
      <c r="AD3" s="238"/>
      <c r="AE3" s="370"/>
    </row>
    <row r="4" spans="1:31" s="377" customFormat="1" ht="21" customHeight="1" x14ac:dyDescent="0.25">
      <c r="A4" s="373"/>
      <c r="B4" s="244" t="s">
        <v>75</v>
      </c>
      <c r="C4" s="309" t="s">
        <v>74</v>
      </c>
      <c r="D4" s="309" t="s">
        <v>73</v>
      </c>
      <c r="E4" s="244" t="s">
        <v>183</v>
      </c>
      <c r="F4" s="244" t="s">
        <v>210</v>
      </c>
      <c r="G4" s="244" t="s">
        <v>209</v>
      </c>
      <c r="H4" s="244" t="s">
        <v>229</v>
      </c>
      <c r="I4" s="244" t="s">
        <v>210</v>
      </c>
      <c r="J4" s="244" t="s">
        <v>209</v>
      </c>
      <c r="K4" s="375"/>
      <c r="M4" s="373"/>
      <c r="N4" s="257" t="s">
        <v>75</v>
      </c>
      <c r="O4" s="257" t="s">
        <v>74</v>
      </c>
      <c r="P4" s="257" t="s">
        <v>73</v>
      </c>
      <c r="Q4" s="257" t="s">
        <v>121</v>
      </c>
      <c r="R4" s="256" t="str">
        <f>_xll.RData(R5:R46,S4:W4,,ReutersRtMode,,S5)</f>
        <v>Not Signed In</v>
      </c>
      <c r="S4" s="257" t="s">
        <v>120</v>
      </c>
      <c r="T4" s="257" t="s">
        <v>119</v>
      </c>
      <c r="U4" s="257" t="s">
        <v>95</v>
      </c>
      <c r="V4" s="257" t="s">
        <v>109</v>
      </c>
      <c r="W4" s="257" t="s">
        <v>118</v>
      </c>
      <c r="X4" s="258" t="s">
        <v>221</v>
      </c>
      <c r="Y4" s="213" t="s">
        <v>206</v>
      </c>
      <c r="Z4" s="378"/>
      <c r="AA4" s="257" t="s">
        <v>116</v>
      </c>
      <c r="AB4" s="378"/>
      <c r="AC4" s="257" t="s">
        <v>114</v>
      </c>
      <c r="AD4" s="257" t="s">
        <v>113</v>
      </c>
      <c r="AE4" s="375"/>
    </row>
    <row r="5" spans="1:31" x14ac:dyDescent="0.2">
      <c r="A5" s="310"/>
      <c r="B5" s="105">
        <v>1</v>
      </c>
      <c r="C5" s="106" t="b">
        <v>0</v>
      </c>
      <c r="D5" s="105" t="str">
        <f t="array" ref="D5:D46">_xll.qlIMMcode(FuturesDates)</f>
        <v>X5</v>
      </c>
      <c r="E5" s="225" t="str">
        <f t="shared" ref="E5:E36" si="0">Currency&amp;$D$3&amp;$E$3&amp;$D5&amp;QuoteSuffix</f>
        <v>EURFUT3MX5_Quote</v>
      </c>
      <c r="F5" s="215" t="str">
        <f>_xll.qlSimpleQuote(E5,,PriceTickValue,Permanent,Trigger,ObjectOverwrite)</f>
        <v>EURFUT3MX5_Quote#0001</v>
      </c>
      <c r="G5" s="275" t="str">
        <f>_xll.ohRangeRetrieveError(F5)</f>
        <v/>
      </c>
      <c r="H5" s="225" t="str">
        <f t="shared" ref="H5:H46" si="1">Currency&amp;"FUT"&amp;$E$3&amp;$D5&amp;"ConvAdj"&amp;QuoteSuffix</f>
        <v>EURFUT3MX5ConvAdj_Quote</v>
      </c>
      <c r="I5" s="215" t="str">
        <f>_xll.qlFuturesConvAdjustmentQuote($H5,IborIndex,$D5,$F5,Volatility,MeanReversion,Permanent,Trigger,ObjectOverwrite)</f>
        <v>EURFUT3MX5ConvAdj_Quote#0001</v>
      </c>
      <c r="J5" s="275" t="str">
        <f>_xll.ohRangeRetrieveError(I5)</f>
        <v/>
      </c>
      <c r="K5" s="249"/>
      <c r="M5" s="310"/>
      <c r="N5" s="111">
        <v>1</v>
      </c>
      <c r="O5" s="111" t="b">
        <v>0</v>
      </c>
      <c r="P5" s="112" t="str">
        <f t="array" ref="P5:P46">_xll.qlIMMcode(FuturesDates)</f>
        <v>X5</v>
      </c>
      <c r="Q5" s="113">
        <f t="array" ref="Q5:Q46">_xll.qlIMMNextDates(_xll.qlSettingsEvaluationDate(Trigger)-1,$O5:$O46)</f>
        <v>42326</v>
      </c>
      <c r="R5" s="112" t="str">
        <f t="array" ref="R5:R46">"FEI"&amp;FuturesCodes</f>
        <v>FEIX5</v>
      </c>
      <c r="S5" s="114">
        <v>42324</v>
      </c>
      <c r="T5" s="267">
        <v>100.075</v>
      </c>
      <c r="U5" s="267">
        <v>100.08</v>
      </c>
      <c r="V5" s="267">
        <v>100.075</v>
      </c>
      <c r="W5" s="267">
        <v>100.07</v>
      </c>
      <c r="X5" s="267">
        <f>_xll.qlMidSafe($T5,$U5)</f>
        <v>100.0775</v>
      </c>
      <c r="Y5" s="266">
        <f>(X5-T5)*2</f>
        <v>4.9999999999954525E-3</v>
      </c>
      <c r="Z5" s="311"/>
      <c r="AA5" s="123">
        <v>100.0775</v>
      </c>
      <c r="AB5" s="311"/>
      <c r="AC5" s="267">
        <f t="array" ref="AC5:AC46">QuoteLive</f>
        <v>100.0775</v>
      </c>
      <c r="AD5" s="152">
        <f>_xll.qlSimpleQuoteSetValue(F5,AC5,Trigger)</f>
        <v>3.4999999999996589E-2</v>
      </c>
      <c r="AE5" s="249"/>
    </row>
    <row r="6" spans="1:31" x14ac:dyDescent="0.2">
      <c r="A6" s="310"/>
      <c r="B6" s="68">
        <v>2</v>
      </c>
      <c r="C6" s="107" t="b">
        <v>0</v>
      </c>
      <c r="D6" s="68" t="str">
        <v>Z5</v>
      </c>
      <c r="E6" s="226" t="str">
        <f t="shared" si="0"/>
        <v>EURFUT3MZ5_Quote</v>
      </c>
      <c r="F6" s="216" t="str">
        <f>_xll.qlSimpleQuote(E6,,PriceTickValue,Permanent,Trigger,ObjectOverwrite)</f>
        <v>EURFUT3MZ5_Quote#0001</v>
      </c>
      <c r="G6" s="276" t="str">
        <f>_xll.ohRangeRetrieveError(F6)</f>
        <v/>
      </c>
      <c r="H6" s="226" t="str">
        <f t="shared" si="1"/>
        <v>EURFUT3MZ5ConvAdj_Quote</v>
      </c>
      <c r="I6" s="216" t="str">
        <f>_xll.qlFuturesConvAdjustmentQuote($H6,IborIndex,$D6,$F6,Volatility,MeanReversion,Permanent,Trigger,ObjectOverwrite)</f>
        <v>EURFUT3MZ5ConvAdj_Quote#0001</v>
      </c>
      <c r="J6" s="276" t="str">
        <f>_xll.ohRangeRetrieveError(I6)</f>
        <v/>
      </c>
      <c r="K6" s="249"/>
      <c r="M6" s="310"/>
      <c r="N6" s="115">
        <v>2</v>
      </c>
      <c r="O6" s="115" t="b">
        <v>0</v>
      </c>
      <c r="P6" s="116" t="str">
        <v>Z5</v>
      </c>
      <c r="Q6" s="117">
        <v>42354</v>
      </c>
      <c r="R6" s="116" t="str">
        <v>FEIZ5</v>
      </c>
      <c r="S6" s="118">
        <v>42352</v>
      </c>
      <c r="T6" s="266">
        <v>100.11</v>
      </c>
      <c r="U6" s="266">
        <v>100.11499999999999</v>
      </c>
      <c r="V6" s="266">
        <v>100.11499999999999</v>
      </c>
      <c r="W6" s="266">
        <v>100.105</v>
      </c>
      <c r="X6" s="266">
        <f>_xll.qlMidSafe($T6,$U6)</f>
        <v>100.1125</v>
      </c>
      <c r="Y6" s="266">
        <f t="shared" ref="Y6:Y46" si="2">(X6-T6)*2</f>
        <v>4.9999999999954525E-3</v>
      </c>
      <c r="Z6" s="311"/>
      <c r="AA6" s="124">
        <v>100.1125</v>
      </c>
      <c r="AB6" s="311"/>
      <c r="AC6" s="266">
        <v>100.1125</v>
      </c>
      <c r="AD6" s="303">
        <f>_xll.qlSimpleQuoteSetValue(F6,AC6,Trigger)</f>
        <v>6.4999999999997726E-2</v>
      </c>
      <c r="AE6" s="249"/>
    </row>
    <row r="7" spans="1:31" x14ac:dyDescent="0.2">
      <c r="A7" s="310"/>
      <c r="B7" s="68">
        <v>3</v>
      </c>
      <c r="C7" s="107" t="b">
        <v>0</v>
      </c>
      <c r="D7" s="68" t="str">
        <v>F6</v>
      </c>
      <c r="E7" s="226" t="str">
        <f t="shared" si="0"/>
        <v>EURFUT3MF6_Quote</v>
      </c>
      <c r="F7" s="216" t="str">
        <f>_xll.qlSimpleQuote(E7,,PriceTickValue,Permanent,Trigger,ObjectOverwrite)</f>
        <v>EURFUT3MF6_Quote#0001</v>
      </c>
      <c r="G7" s="276" t="str">
        <f>_xll.ohRangeRetrieveError(F7)</f>
        <v/>
      </c>
      <c r="H7" s="226" t="str">
        <f t="shared" si="1"/>
        <v>EURFUT3MF6ConvAdj_Quote</v>
      </c>
      <c r="I7" s="216" t="str">
        <f>_xll.qlFuturesConvAdjustmentQuote($H7,IborIndex,$D7,$F7,Volatility,MeanReversion,Permanent,Trigger,ObjectOverwrite)</f>
        <v>EURFUT3MF6ConvAdj_Quote#0001</v>
      </c>
      <c r="J7" s="276" t="str">
        <f>_xll.ohRangeRetrieveError(I7)</f>
        <v/>
      </c>
      <c r="K7" s="249"/>
      <c r="M7" s="310"/>
      <c r="N7" s="115">
        <v>3</v>
      </c>
      <c r="O7" s="115" t="b">
        <v>0</v>
      </c>
      <c r="P7" s="116" t="str">
        <v>F6</v>
      </c>
      <c r="Q7" s="117">
        <v>42389</v>
      </c>
      <c r="R7" s="116" t="str">
        <v>FEIF6</v>
      </c>
      <c r="S7" s="118">
        <v>42387</v>
      </c>
      <c r="T7" s="266">
        <v>100.11</v>
      </c>
      <c r="U7" s="266">
        <v>100.125</v>
      </c>
      <c r="V7" s="266">
        <v>0</v>
      </c>
      <c r="W7" s="266">
        <v>100.11499999999999</v>
      </c>
      <c r="X7" s="266">
        <f>_xll.qlMidSafe($T7,$U7)</f>
        <v>100.11750000000001</v>
      </c>
      <c r="Y7" s="266">
        <f t="shared" si="2"/>
        <v>1.5000000000014779E-2</v>
      </c>
      <c r="Z7" s="311"/>
      <c r="AA7" s="124">
        <v>100.11750000000001</v>
      </c>
      <c r="AB7" s="311"/>
      <c r="AC7" s="266">
        <v>100.11750000000001</v>
      </c>
      <c r="AD7" s="303">
        <f>_xll.qlSimpleQuoteSetValue(F7,AC7,Trigger)</f>
        <v>6.7499999999995453E-2</v>
      </c>
      <c r="AE7" s="249"/>
    </row>
    <row r="8" spans="1:31" x14ac:dyDescent="0.2">
      <c r="A8" s="310"/>
      <c r="B8" s="68">
        <v>4</v>
      </c>
      <c r="C8" s="107" t="b">
        <v>0</v>
      </c>
      <c r="D8" s="68" t="str">
        <v>G6</v>
      </c>
      <c r="E8" s="226" t="str">
        <f t="shared" si="0"/>
        <v>EURFUT3MG6_Quote</v>
      </c>
      <c r="F8" s="216" t="str">
        <f>_xll.qlSimpleQuote(E8,,PriceTickValue,Permanent,Trigger,ObjectOverwrite)</f>
        <v>EURFUT3MG6_Quote#0001</v>
      </c>
      <c r="G8" s="276" t="str">
        <f>_xll.ohRangeRetrieveError(F8)</f>
        <v/>
      </c>
      <c r="H8" s="226" t="str">
        <f t="shared" si="1"/>
        <v>EURFUT3MG6ConvAdj_Quote</v>
      </c>
      <c r="I8" s="216" t="str">
        <f>_xll.qlFuturesConvAdjustmentQuote($H8,IborIndex,$D8,$F8,Volatility,MeanReversion,Permanent,Trigger,ObjectOverwrite)</f>
        <v>EURFUT3MG6ConvAdj_Quote#0001</v>
      </c>
      <c r="J8" s="276" t="str">
        <f>_xll.ohRangeRetrieveError(I8)</f>
        <v/>
      </c>
      <c r="K8" s="249"/>
      <c r="M8" s="310"/>
      <c r="N8" s="115">
        <v>4</v>
      </c>
      <c r="O8" s="115" t="b">
        <v>0</v>
      </c>
      <c r="P8" s="116" t="str">
        <v>G6</v>
      </c>
      <c r="Q8" s="117">
        <v>42417</v>
      </c>
      <c r="R8" s="116" t="str">
        <v>FEIG6</v>
      </c>
      <c r="S8" s="118">
        <v>42415</v>
      </c>
      <c r="T8" s="266">
        <v>0</v>
      </c>
      <c r="U8" s="266">
        <v>0</v>
      </c>
      <c r="V8" s="266">
        <v>0</v>
      </c>
      <c r="W8" s="266">
        <v>100.12</v>
      </c>
      <c r="X8" s="266" t="e">
        <f>_xll.qlMidSafe($T8,$U8)</f>
        <v>#NUM!</v>
      </c>
      <c r="Y8" s="266" t="e">
        <f t="shared" si="2"/>
        <v>#NUM!</v>
      </c>
      <c r="Z8" s="311"/>
      <c r="AA8" s="124" t="e">
        <v>#NUM!</v>
      </c>
      <c r="AB8" s="311"/>
      <c r="AC8" s="266" t="e">
        <v>#NUM!</v>
      </c>
      <c r="AD8" s="303">
        <f>_xll.qlSimpleQuoteSetValue(F8,AC8,Trigger)</f>
        <v>0</v>
      </c>
      <c r="AE8" s="249"/>
    </row>
    <row r="9" spans="1:31" x14ac:dyDescent="0.2">
      <c r="A9" s="310"/>
      <c r="B9" s="68">
        <v>5</v>
      </c>
      <c r="C9" s="107" t="b">
        <v>0</v>
      </c>
      <c r="D9" s="68" t="str">
        <v>H6</v>
      </c>
      <c r="E9" s="226" t="str">
        <f t="shared" si="0"/>
        <v>EURFUT3MH6_Quote</v>
      </c>
      <c r="F9" s="216" t="str">
        <f>_xll.qlSimpleQuote(E9,,PriceTickValue,Permanent,Trigger,ObjectOverwrite)</f>
        <v>EURFUT3MH6_Quote#0001</v>
      </c>
      <c r="G9" s="276" t="str">
        <f>_xll.ohRangeRetrieveError(F9)</f>
        <v/>
      </c>
      <c r="H9" s="226" t="str">
        <f t="shared" si="1"/>
        <v>EURFUT3MH6ConvAdj_Quote</v>
      </c>
      <c r="I9" s="216" t="str">
        <f>_xll.qlFuturesConvAdjustmentQuote($H9,IborIndex,$D9,$F9,Volatility,MeanReversion,Permanent,Trigger,ObjectOverwrite)</f>
        <v>EURFUT3MH6ConvAdj_Quote#0001</v>
      </c>
      <c r="J9" s="276" t="str">
        <f>_xll.ohRangeRetrieveError(I9)</f>
        <v/>
      </c>
      <c r="K9" s="249"/>
      <c r="M9" s="310"/>
      <c r="N9" s="115">
        <v>5</v>
      </c>
      <c r="O9" s="115" t="b">
        <v>0</v>
      </c>
      <c r="P9" s="116" t="str">
        <v>H6</v>
      </c>
      <c r="Q9" s="117">
        <v>42445</v>
      </c>
      <c r="R9" s="116" t="str">
        <v>FEIH6</v>
      </c>
      <c r="S9" s="118">
        <v>42443</v>
      </c>
      <c r="T9" s="266">
        <v>100.13500000000001</v>
      </c>
      <c r="U9" s="266">
        <v>100.14</v>
      </c>
      <c r="V9" s="266">
        <v>100.14</v>
      </c>
      <c r="W9" s="266">
        <v>100.125</v>
      </c>
      <c r="X9" s="266">
        <f>_xll.qlMidSafe($T9,$U9)</f>
        <v>100.1375</v>
      </c>
      <c r="Y9" s="266">
        <f t="shared" si="2"/>
        <v>4.9999999999954525E-3</v>
      </c>
      <c r="Z9" s="311"/>
      <c r="AA9" s="124">
        <v>100.1375</v>
      </c>
      <c r="AB9" s="311"/>
      <c r="AC9" s="266">
        <v>100.1375</v>
      </c>
      <c r="AD9" s="303" t="e">
        <f>_xll.qlSimpleQuoteSetValue(F9,AC9,Trigger)</f>
        <v>#N/A</v>
      </c>
      <c r="AE9" s="249"/>
    </row>
    <row r="10" spans="1:31" x14ac:dyDescent="0.2">
      <c r="A10" s="310"/>
      <c r="B10" s="68">
        <v>6</v>
      </c>
      <c r="C10" s="107" t="b">
        <v>0</v>
      </c>
      <c r="D10" s="68" t="str">
        <v>J6</v>
      </c>
      <c r="E10" s="226" t="str">
        <f t="shared" si="0"/>
        <v>EURFUT3MJ6_Quote</v>
      </c>
      <c r="F10" s="216" t="str">
        <f>_xll.qlSimpleQuote(E10,,PriceTickValue,Permanent,Trigger,ObjectOverwrite)</f>
        <v>EURFUT3MJ6_Quote#0001</v>
      </c>
      <c r="G10" s="276" t="str">
        <f>_xll.ohRangeRetrieveError(F10)</f>
        <v/>
      </c>
      <c r="H10" s="226" t="str">
        <f t="shared" si="1"/>
        <v>EURFUT3MJ6ConvAdj_Quote</v>
      </c>
      <c r="I10" s="216" t="str">
        <f>_xll.qlFuturesConvAdjustmentQuote($H10,IborIndex,$D10,$F10,Volatility,MeanReversion,Permanent,Trigger,ObjectOverwrite)</f>
        <v>EURFUT3MJ6ConvAdj_Quote#0001</v>
      </c>
      <c r="J10" s="276" t="str">
        <f>_xll.ohRangeRetrieveError(I10)</f>
        <v/>
      </c>
      <c r="K10" s="249"/>
      <c r="M10" s="310"/>
      <c r="N10" s="115">
        <v>6</v>
      </c>
      <c r="O10" s="115" t="b">
        <v>0</v>
      </c>
      <c r="P10" s="116" t="str">
        <v>J6</v>
      </c>
      <c r="Q10" s="117">
        <v>42480</v>
      </c>
      <c r="R10" s="116" t="str">
        <v>FEIJ6</v>
      </c>
      <c r="S10" s="118">
        <v>42478</v>
      </c>
      <c r="T10" s="266">
        <v>0</v>
      </c>
      <c r="U10" s="266">
        <v>0</v>
      </c>
      <c r="V10" s="266">
        <v>0</v>
      </c>
      <c r="W10" s="266">
        <v>100.125</v>
      </c>
      <c r="X10" s="266" t="e">
        <f>_xll.qlMidSafe($T10,$U10)</f>
        <v>#NUM!</v>
      </c>
      <c r="Y10" s="266" t="e">
        <f t="shared" si="2"/>
        <v>#NUM!</v>
      </c>
      <c r="Z10" s="311"/>
      <c r="AA10" s="124" t="e">
        <v>#NUM!</v>
      </c>
      <c r="AB10" s="311"/>
      <c r="AC10" s="266" t="e">
        <v>#NUM!</v>
      </c>
      <c r="AD10" s="303" t="e">
        <f>_xll.qlSimpleQuoteSetValue(F10,AC10,Trigger)</f>
        <v>#N/A</v>
      </c>
      <c r="AE10" s="249"/>
    </row>
    <row r="11" spans="1:31" x14ac:dyDescent="0.2">
      <c r="A11" s="310"/>
      <c r="B11" s="68">
        <v>7</v>
      </c>
      <c r="C11" s="107" t="b">
        <v>0</v>
      </c>
      <c r="D11" s="68" t="str">
        <v>K6</v>
      </c>
      <c r="E11" s="226" t="str">
        <f t="shared" si="0"/>
        <v>EURFUT3MK6_Quote</v>
      </c>
      <c r="F11" s="216" t="str">
        <f>_xll.qlSimpleQuote(E11,,PriceTickValue,Permanent,Trigger,ObjectOverwrite)</f>
        <v>EURFUT3MK6_Quote#0001</v>
      </c>
      <c r="G11" s="276" t="str">
        <f>_xll.ohRangeRetrieveError(F11)</f>
        <v/>
      </c>
      <c r="H11" s="226" t="str">
        <f t="shared" si="1"/>
        <v>EURFUT3MK6ConvAdj_Quote</v>
      </c>
      <c r="I11" s="216" t="str">
        <f>_xll.qlFuturesConvAdjustmentQuote($H11,IborIndex,$D11,$F11,Volatility,MeanReversion,Permanent,Trigger,ObjectOverwrite)</f>
        <v>EURFUT3MK6ConvAdj_Quote#0001</v>
      </c>
      <c r="J11" s="276" t="str">
        <f>_xll.ohRangeRetrieveError(I11)</f>
        <v/>
      </c>
      <c r="K11" s="249"/>
      <c r="M11" s="310"/>
      <c r="N11" s="115">
        <v>7</v>
      </c>
      <c r="O11" s="115" t="b">
        <v>0</v>
      </c>
      <c r="P11" s="116" t="str">
        <v>K6</v>
      </c>
      <c r="Q11" s="117">
        <v>42508</v>
      </c>
      <c r="R11" s="116" t="str">
        <v>FEIK6</v>
      </c>
      <c r="S11" s="118" t="s">
        <v>145</v>
      </c>
      <c r="T11" s="266" t="s">
        <v>145</v>
      </c>
      <c r="U11" s="266" t="s">
        <v>145</v>
      </c>
      <c r="V11" s="266" t="s">
        <v>145</v>
      </c>
      <c r="W11" s="266" t="s">
        <v>145</v>
      </c>
      <c r="X11" s="266" t="e">
        <f>_xll.qlMidSafe($T11,$U11)</f>
        <v>#NUM!</v>
      </c>
      <c r="Y11" s="266" t="e">
        <f t="shared" si="2"/>
        <v>#NUM!</v>
      </c>
      <c r="Z11" s="311"/>
      <c r="AA11" s="124" t="e">
        <v>#NUM!</v>
      </c>
      <c r="AB11" s="311"/>
      <c r="AC11" s="266" t="e">
        <v>#NUM!</v>
      </c>
      <c r="AD11" s="303">
        <f>_xll.qlSimpleQuoteSetValue(F11,AC11,Trigger)</f>
        <v>0</v>
      </c>
      <c r="AE11" s="249"/>
    </row>
    <row r="12" spans="1:31" x14ac:dyDescent="0.2">
      <c r="A12" s="310"/>
      <c r="B12" s="68">
        <v>8</v>
      </c>
      <c r="C12" s="107" t="b">
        <v>0</v>
      </c>
      <c r="D12" s="68" t="str">
        <v>M6</v>
      </c>
      <c r="E12" s="226" t="str">
        <f t="shared" si="0"/>
        <v>EURFUT3MM6_Quote</v>
      </c>
      <c r="F12" s="216" t="str">
        <f>_xll.qlSimpleQuote(E12,,PriceTickValue,Permanent,Trigger,ObjectOverwrite)</f>
        <v>EURFUT3MM6_Quote#0001</v>
      </c>
      <c r="G12" s="276" t="str">
        <f>_xll.ohRangeRetrieveError(F12)</f>
        <v/>
      </c>
      <c r="H12" s="226" t="str">
        <f t="shared" si="1"/>
        <v>EURFUT3MM6ConvAdj_Quote</v>
      </c>
      <c r="I12" s="216" t="str">
        <f>_xll.qlFuturesConvAdjustmentQuote($H12,IborIndex,$D12,$F12,Volatility,MeanReversion,Permanent,Trigger,ObjectOverwrite)</f>
        <v>EURFUT3MM6ConvAdj_Quote#0001</v>
      </c>
      <c r="J12" s="276" t="str">
        <f>_xll.ohRangeRetrieveError(I12)</f>
        <v/>
      </c>
      <c r="K12" s="249"/>
      <c r="M12" s="310"/>
      <c r="N12" s="115">
        <v>8</v>
      </c>
      <c r="O12" s="115" t="b">
        <v>0</v>
      </c>
      <c r="P12" s="116" t="str">
        <v>M6</v>
      </c>
      <c r="Q12" s="117">
        <v>42536</v>
      </c>
      <c r="R12" s="116" t="str">
        <v>FEIM6</v>
      </c>
      <c r="S12" s="118">
        <v>42534</v>
      </c>
      <c r="T12" s="266">
        <v>100.15</v>
      </c>
      <c r="U12" s="266">
        <v>100.155</v>
      </c>
      <c r="V12" s="266">
        <v>100.15</v>
      </c>
      <c r="W12" s="266">
        <v>100.13500000000001</v>
      </c>
      <c r="X12" s="266">
        <f>_xll.qlMidSafe($T12,$U12)</f>
        <v>100.1525</v>
      </c>
      <c r="Y12" s="266">
        <f t="shared" si="2"/>
        <v>4.9999999999954525E-3</v>
      </c>
      <c r="Z12" s="311"/>
      <c r="AA12" s="124">
        <v>100.1525</v>
      </c>
      <c r="AB12" s="311"/>
      <c r="AC12" s="266">
        <v>100.1525</v>
      </c>
      <c r="AD12" s="303" t="e">
        <f>_xll.qlSimpleQuoteSetValue(F12,AC12,Trigger)</f>
        <v>#N/A</v>
      </c>
      <c r="AE12" s="249"/>
    </row>
    <row r="13" spans="1:31" x14ac:dyDescent="0.2">
      <c r="A13" s="310"/>
      <c r="B13" s="68">
        <v>9</v>
      </c>
      <c r="C13" s="107" t="b">
        <v>0</v>
      </c>
      <c r="D13" s="68" t="str">
        <v>N6</v>
      </c>
      <c r="E13" s="226" t="str">
        <f t="shared" si="0"/>
        <v>EURFUT3MN6_Quote</v>
      </c>
      <c r="F13" s="216" t="str">
        <f>_xll.qlSimpleQuote(E13,,PriceTickValue,Permanent,Trigger,ObjectOverwrite)</f>
        <v>EURFUT3MN6_Quote#0001</v>
      </c>
      <c r="G13" s="276" t="str">
        <f>_xll.ohRangeRetrieveError(F13)</f>
        <v/>
      </c>
      <c r="H13" s="226" t="str">
        <f t="shared" si="1"/>
        <v>EURFUT3MN6ConvAdj_Quote</v>
      </c>
      <c r="I13" s="216" t="str">
        <f>_xll.qlFuturesConvAdjustmentQuote($H13,IborIndex,$D13,$F13,Volatility,MeanReversion,Permanent,Trigger,ObjectOverwrite)</f>
        <v>EURFUT3MN6ConvAdj_Quote#0001</v>
      </c>
      <c r="J13" s="276" t="str">
        <f>_xll.ohRangeRetrieveError(I13)</f>
        <v/>
      </c>
      <c r="K13" s="249"/>
      <c r="M13" s="310"/>
      <c r="N13" s="115">
        <v>9</v>
      </c>
      <c r="O13" s="115" t="b">
        <v>0</v>
      </c>
      <c r="P13" s="116" t="str">
        <v>N6</v>
      </c>
      <c r="Q13" s="117">
        <v>42571</v>
      </c>
      <c r="R13" s="116" t="str">
        <v>FEIN6</v>
      </c>
      <c r="S13" s="118" t="s">
        <v>145</v>
      </c>
      <c r="T13" s="266" t="s">
        <v>145</v>
      </c>
      <c r="U13" s="266" t="s">
        <v>145</v>
      </c>
      <c r="V13" s="266" t="s">
        <v>145</v>
      </c>
      <c r="W13" s="266" t="s">
        <v>145</v>
      </c>
      <c r="X13" s="266" t="e">
        <f>_xll.qlMidSafe($T13,$U13)</f>
        <v>#NUM!</v>
      </c>
      <c r="Y13" s="266" t="e">
        <f t="shared" si="2"/>
        <v>#NUM!</v>
      </c>
      <c r="Z13" s="311"/>
      <c r="AA13" s="124" t="e">
        <v>#NUM!</v>
      </c>
      <c r="AB13" s="311"/>
      <c r="AC13" s="266" t="e">
        <v>#NUM!</v>
      </c>
      <c r="AD13" s="303" t="e">
        <f>_xll.qlSimpleQuoteSetValue(F13,AC13,Trigger)</f>
        <v>#N/A</v>
      </c>
      <c r="AE13" s="249"/>
    </row>
    <row r="14" spans="1:31" x14ac:dyDescent="0.2">
      <c r="A14" s="310"/>
      <c r="B14" s="68">
        <v>10</v>
      </c>
      <c r="C14" s="107" t="b">
        <v>0</v>
      </c>
      <c r="D14" s="68" t="str">
        <v>Q6</v>
      </c>
      <c r="E14" s="226" t="str">
        <f t="shared" si="0"/>
        <v>EURFUT3MQ6_Quote</v>
      </c>
      <c r="F14" s="216" t="str">
        <f>_xll.qlSimpleQuote(E14,,PriceTickValue,Permanent,Trigger,ObjectOverwrite)</f>
        <v>EURFUT3MQ6_Quote#0001</v>
      </c>
      <c r="G14" s="276" t="str">
        <f>_xll.ohRangeRetrieveError(F14)</f>
        <v/>
      </c>
      <c r="H14" s="226" t="str">
        <f t="shared" si="1"/>
        <v>EURFUT3MQ6ConvAdj_Quote</v>
      </c>
      <c r="I14" s="216" t="str">
        <f>_xll.qlFuturesConvAdjustmentQuote($H14,IborIndex,$D14,$F14,Volatility,MeanReversion,Permanent,Trigger,ObjectOverwrite)</f>
        <v>EURFUT3MQ6ConvAdj_Quote#0001</v>
      </c>
      <c r="J14" s="276" t="str">
        <f>_xll.ohRangeRetrieveError(I14)</f>
        <v/>
      </c>
      <c r="K14" s="249"/>
      <c r="M14" s="310"/>
      <c r="N14" s="115">
        <v>10</v>
      </c>
      <c r="O14" s="115" t="b">
        <v>0</v>
      </c>
      <c r="P14" s="116" t="str">
        <v>Q6</v>
      </c>
      <c r="Q14" s="117">
        <v>42599</v>
      </c>
      <c r="R14" s="116" t="str">
        <v>FEIQ6</v>
      </c>
      <c r="S14" s="118" t="s">
        <v>145</v>
      </c>
      <c r="T14" s="266" t="s">
        <v>145</v>
      </c>
      <c r="U14" s="266" t="s">
        <v>145</v>
      </c>
      <c r="V14" s="266" t="s">
        <v>145</v>
      </c>
      <c r="W14" s="266" t="s">
        <v>145</v>
      </c>
      <c r="X14" s="266" t="e">
        <f>_xll.qlMidSafe($T14,$U14)</f>
        <v>#NUM!</v>
      </c>
      <c r="Y14" s="266" t="e">
        <f t="shared" si="2"/>
        <v>#NUM!</v>
      </c>
      <c r="Z14" s="311"/>
      <c r="AA14" s="124" t="e">
        <v>#NUM!</v>
      </c>
      <c r="AB14" s="311"/>
      <c r="AC14" s="266" t="e">
        <v>#NUM!</v>
      </c>
      <c r="AD14" s="303">
        <f>_xll.qlSimpleQuoteSetValue(F14,AC14,Trigger)</f>
        <v>0</v>
      </c>
      <c r="AE14" s="249"/>
    </row>
    <row r="15" spans="1:31" x14ac:dyDescent="0.2">
      <c r="A15" s="310"/>
      <c r="B15" s="68">
        <v>11</v>
      </c>
      <c r="C15" s="107" t="b">
        <v>0</v>
      </c>
      <c r="D15" s="68" t="str">
        <v>U6</v>
      </c>
      <c r="E15" s="226" t="str">
        <f t="shared" si="0"/>
        <v>EURFUT3MU6_Quote</v>
      </c>
      <c r="F15" s="216" t="str">
        <f>_xll.qlSimpleQuote(E15,,PriceTickValue,Permanent,Trigger,ObjectOverwrite)</f>
        <v>EURFUT3MU6_Quote#0001</v>
      </c>
      <c r="G15" s="276" t="str">
        <f>_xll.ohRangeRetrieveError(F15)</f>
        <v/>
      </c>
      <c r="H15" s="226" t="str">
        <f t="shared" si="1"/>
        <v>EURFUT3MU6ConvAdj_Quote</v>
      </c>
      <c r="I15" s="216" t="str">
        <f>_xll.qlFuturesConvAdjustmentQuote($H15,IborIndex,$D15,$F15,Volatility,MeanReversion,Permanent,Trigger,ObjectOverwrite)</f>
        <v>EURFUT3MU6ConvAdj_Quote#0001</v>
      </c>
      <c r="J15" s="276" t="str">
        <f>_xll.ohRangeRetrieveError(I15)</f>
        <v/>
      </c>
      <c r="K15" s="249"/>
      <c r="M15" s="310"/>
      <c r="N15" s="115">
        <v>11</v>
      </c>
      <c r="O15" s="115" t="b">
        <v>0</v>
      </c>
      <c r="P15" s="116" t="str">
        <v>U6</v>
      </c>
      <c r="Q15" s="117">
        <v>42634</v>
      </c>
      <c r="R15" s="116" t="str">
        <v>FEIU6</v>
      </c>
      <c r="S15" s="118">
        <v>42632</v>
      </c>
      <c r="T15" s="266">
        <v>100.145</v>
      </c>
      <c r="U15" s="266">
        <v>100.15</v>
      </c>
      <c r="V15" s="266">
        <v>100.15</v>
      </c>
      <c r="W15" s="266">
        <v>100.13500000000001</v>
      </c>
      <c r="X15" s="266">
        <f>_xll.qlMidSafe($T15,$U15)</f>
        <v>100.14750000000001</v>
      </c>
      <c r="Y15" s="266">
        <f t="shared" si="2"/>
        <v>5.0000000000238742E-3</v>
      </c>
      <c r="Z15" s="311"/>
      <c r="AA15" s="124">
        <v>100.14750000000001</v>
      </c>
      <c r="AB15" s="311"/>
      <c r="AC15" s="266">
        <v>100.14750000000001</v>
      </c>
      <c r="AD15" s="303" t="e">
        <f>_xll.qlSimpleQuoteSetValue(F15,AC15,Trigger)</f>
        <v>#N/A</v>
      </c>
      <c r="AE15" s="249"/>
    </row>
    <row r="16" spans="1:31" x14ac:dyDescent="0.2">
      <c r="A16" s="310"/>
      <c r="B16" s="68">
        <v>12</v>
      </c>
      <c r="C16" s="107" t="b">
        <v>0</v>
      </c>
      <c r="D16" s="68" t="str">
        <v>V6</v>
      </c>
      <c r="E16" s="226" t="str">
        <f t="shared" si="0"/>
        <v>EURFUT3MV6_Quote</v>
      </c>
      <c r="F16" s="216" t="str">
        <f>_xll.qlSimpleQuote(E16,,PriceTickValue,Permanent,Trigger,ObjectOverwrite)</f>
        <v>EURFUT3MV6_Quote#0001</v>
      </c>
      <c r="G16" s="276" t="str">
        <f>_xll.ohRangeRetrieveError(F16)</f>
        <v/>
      </c>
      <c r="H16" s="226" t="str">
        <f t="shared" si="1"/>
        <v>EURFUT3MV6ConvAdj_Quote</v>
      </c>
      <c r="I16" s="216" t="str">
        <f>_xll.qlFuturesConvAdjustmentQuote($H16,IborIndex,$D16,$F16,Volatility,MeanReversion,Permanent,Trigger,ObjectOverwrite)</f>
        <v>EURFUT3MV6ConvAdj_Quote#0001</v>
      </c>
      <c r="J16" s="276" t="str">
        <f>_xll.ohRangeRetrieveError(I16)</f>
        <v/>
      </c>
      <c r="K16" s="249"/>
      <c r="M16" s="310"/>
      <c r="N16" s="115">
        <v>12</v>
      </c>
      <c r="O16" s="115" t="b">
        <v>0</v>
      </c>
      <c r="P16" s="116" t="str">
        <v>V6</v>
      </c>
      <c r="Q16" s="117">
        <v>42662</v>
      </c>
      <c r="R16" s="116" t="str">
        <v>FEIV6</v>
      </c>
      <c r="S16" s="118" t="s">
        <v>145</v>
      </c>
      <c r="T16" s="266" t="s">
        <v>145</v>
      </c>
      <c r="U16" s="266" t="s">
        <v>145</v>
      </c>
      <c r="V16" s="266" t="s">
        <v>145</v>
      </c>
      <c r="W16" s="266" t="s">
        <v>145</v>
      </c>
      <c r="X16" s="266" t="e">
        <f>_xll.qlMidSafe($T16,$U16)</f>
        <v>#NUM!</v>
      </c>
      <c r="Y16" s="266" t="e">
        <f t="shared" si="2"/>
        <v>#NUM!</v>
      </c>
      <c r="Z16" s="311"/>
      <c r="AA16" s="124" t="e">
        <v>#NUM!</v>
      </c>
      <c r="AB16" s="311"/>
      <c r="AC16" s="266" t="e">
        <v>#NUM!</v>
      </c>
      <c r="AD16" s="303" t="e">
        <f>_xll.qlSimpleQuoteSetValue(F16,AC16,Trigger)</f>
        <v>#N/A</v>
      </c>
      <c r="AE16" s="249"/>
    </row>
    <row r="17" spans="1:31" x14ac:dyDescent="0.2">
      <c r="A17" s="310"/>
      <c r="B17" s="68">
        <v>13</v>
      </c>
      <c r="C17" s="107" t="b">
        <v>1</v>
      </c>
      <c r="D17" s="68" t="str">
        <v>Z6</v>
      </c>
      <c r="E17" s="226" t="str">
        <f t="shared" si="0"/>
        <v>EURFUT3MZ6_Quote</v>
      </c>
      <c r="F17" s="216" t="str">
        <f>_xll.qlSimpleQuote(E17,,PriceTickValue,Permanent,Trigger,ObjectOverwrite)</f>
        <v>EURFUT3MZ6_Quote#0001</v>
      </c>
      <c r="G17" s="276" t="str">
        <f>_xll.ohRangeRetrieveError(F17)</f>
        <v/>
      </c>
      <c r="H17" s="226" t="str">
        <f t="shared" si="1"/>
        <v>EURFUT3MZ6ConvAdj_Quote</v>
      </c>
      <c r="I17" s="216" t="str">
        <f>_xll.qlFuturesConvAdjustmentQuote($H17,IborIndex,$D17,$F17,Volatility,MeanReversion,Permanent,Trigger,ObjectOverwrite)</f>
        <v>EURFUT3MZ6ConvAdj_Quote#0001</v>
      </c>
      <c r="J17" s="276" t="str">
        <f>_xll.ohRangeRetrieveError(I17)</f>
        <v/>
      </c>
      <c r="K17" s="249"/>
      <c r="M17" s="310"/>
      <c r="N17" s="115">
        <v>13</v>
      </c>
      <c r="O17" s="115" t="b">
        <v>1</v>
      </c>
      <c r="P17" s="116" t="str">
        <v>Z6</v>
      </c>
      <c r="Q17" s="117">
        <v>42725</v>
      </c>
      <c r="R17" s="116" t="str">
        <v>FEIZ6</v>
      </c>
      <c r="S17" s="118">
        <v>42723</v>
      </c>
      <c r="T17" s="266">
        <v>100.13</v>
      </c>
      <c r="U17" s="266">
        <v>100.13500000000001</v>
      </c>
      <c r="V17" s="266">
        <v>100.13500000000001</v>
      </c>
      <c r="W17" s="266">
        <v>100.12</v>
      </c>
      <c r="X17" s="266">
        <f>_xll.qlMidSafe($T17,$U17)</f>
        <v>100.13249999999999</v>
      </c>
      <c r="Y17" s="266">
        <f t="shared" si="2"/>
        <v>4.9999999999954525E-3</v>
      </c>
      <c r="Z17" s="311"/>
      <c r="AA17" s="124">
        <v>100.13249999999999</v>
      </c>
      <c r="AB17" s="311"/>
      <c r="AC17" s="266">
        <v>100.13249999999999</v>
      </c>
      <c r="AD17" s="303">
        <f>_xll.qlSimpleQuoteSetValue(F17,AC17,Trigger)</f>
        <v>8.4999999999993747E-2</v>
      </c>
      <c r="AE17" s="249"/>
    </row>
    <row r="18" spans="1:31" x14ac:dyDescent="0.2">
      <c r="A18" s="310"/>
      <c r="B18" s="68">
        <v>14</v>
      </c>
      <c r="C18" s="107" t="b">
        <v>1</v>
      </c>
      <c r="D18" s="68" t="str">
        <v>H7</v>
      </c>
      <c r="E18" s="226" t="str">
        <f t="shared" si="0"/>
        <v>EURFUT3MH7_Quote</v>
      </c>
      <c r="F18" s="216" t="str">
        <f>_xll.qlSimpleQuote(E18,,PriceTickValue,Permanent,Trigger,ObjectOverwrite)</f>
        <v>EURFUT3MH7_Quote#0001</v>
      </c>
      <c r="G18" s="276" t="str">
        <f>_xll.ohRangeRetrieveError(F18)</f>
        <v/>
      </c>
      <c r="H18" s="226" t="str">
        <f t="shared" si="1"/>
        <v>EURFUT3MH7ConvAdj_Quote</v>
      </c>
      <c r="I18" s="216" t="str">
        <f>_xll.qlFuturesConvAdjustmentQuote($H18,IborIndex,$D18,$F18,Volatility,MeanReversion,Permanent,Trigger,ObjectOverwrite)</f>
        <v>EURFUT3MH7ConvAdj_Quote#0001</v>
      </c>
      <c r="J18" s="276" t="str">
        <f>_xll.ohRangeRetrieveError(I18)</f>
        <v/>
      </c>
      <c r="K18" s="249"/>
      <c r="M18" s="310"/>
      <c r="N18" s="115">
        <v>14</v>
      </c>
      <c r="O18" s="115" t="b">
        <v>1</v>
      </c>
      <c r="P18" s="116" t="str">
        <v>H7</v>
      </c>
      <c r="Q18" s="117">
        <v>42809</v>
      </c>
      <c r="R18" s="116" t="str">
        <v>FEIH7</v>
      </c>
      <c r="S18" s="118">
        <v>42807</v>
      </c>
      <c r="T18" s="266">
        <v>100.105</v>
      </c>
      <c r="U18" s="266">
        <v>100.11</v>
      </c>
      <c r="V18" s="266">
        <v>100.11</v>
      </c>
      <c r="W18" s="266">
        <v>100.095</v>
      </c>
      <c r="X18" s="266">
        <f>_xll.qlMidSafe($T18,$U18)</f>
        <v>100.1075</v>
      </c>
      <c r="Y18" s="266">
        <f t="shared" si="2"/>
        <v>4.9999999999954525E-3</v>
      </c>
      <c r="Z18" s="311"/>
      <c r="AA18" s="124">
        <v>100.1075</v>
      </c>
      <c r="AB18" s="311"/>
      <c r="AC18" s="266">
        <v>100.1075</v>
      </c>
      <c r="AD18" s="303">
        <f>_xll.qlSimpleQuoteSetValue(F18,AC18,Trigger)</f>
        <v>8.4999999999993747E-2</v>
      </c>
      <c r="AE18" s="249"/>
    </row>
    <row r="19" spans="1:31" x14ac:dyDescent="0.2">
      <c r="A19" s="310"/>
      <c r="B19" s="68">
        <v>15</v>
      </c>
      <c r="C19" s="107" t="b">
        <v>1</v>
      </c>
      <c r="D19" s="68" t="str">
        <v>M7</v>
      </c>
      <c r="E19" s="226" t="str">
        <f t="shared" si="0"/>
        <v>EURFUT3MM7_Quote</v>
      </c>
      <c r="F19" s="216" t="str">
        <f>_xll.qlSimpleQuote(E19,,PriceTickValue,Permanent,Trigger,ObjectOverwrite)</f>
        <v>EURFUT3MM7_Quote#0001</v>
      </c>
      <c r="G19" s="276" t="str">
        <f>_xll.ohRangeRetrieveError(F19)</f>
        <v/>
      </c>
      <c r="H19" s="226" t="str">
        <f t="shared" si="1"/>
        <v>EURFUT3MM7ConvAdj_Quote</v>
      </c>
      <c r="I19" s="216" t="str">
        <f>_xll.qlFuturesConvAdjustmentQuote($H19,IborIndex,$D19,$F19,Volatility,MeanReversion,Permanent,Trigger,ObjectOverwrite)</f>
        <v>EURFUT3MM7ConvAdj_Quote#0001</v>
      </c>
      <c r="J19" s="276" t="str">
        <f>_xll.ohRangeRetrieveError(I19)</f>
        <v/>
      </c>
      <c r="K19" s="249"/>
      <c r="M19" s="310"/>
      <c r="N19" s="115">
        <v>15</v>
      </c>
      <c r="O19" s="115" t="b">
        <v>1</v>
      </c>
      <c r="P19" s="116" t="str">
        <v>M7</v>
      </c>
      <c r="Q19" s="117">
        <v>42907</v>
      </c>
      <c r="R19" s="116" t="str">
        <v>FEIM7</v>
      </c>
      <c r="S19" s="118">
        <v>42905</v>
      </c>
      <c r="T19" s="266">
        <v>100.075</v>
      </c>
      <c r="U19" s="266">
        <v>100.08</v>
      </c>
      <c r="V19" s="266">
        <v>100.075</v>
      </c>
      <c r="W19" s="266">
        <v>100.065</v>
      </c>
      <c r="X19" s="266">
        <f>_xll.qlMidSafe($T19,$U19)</f>
        <v>100.0775</v>
      </c>
      <c r="Y19" s="266">
        <f t="shared" si="2"/>
        <v>4.9999999999954525E-3</v>
      </c>
      <c r="Z19" s="311"/>
      <c r="AA19" s="124">
        <v>100.0775</v>
      </c>
      <c r="AB19" s="311"/>
      <c r="AC19" s="266">
        <v>100.0775</v>
      </c>
      <c r="AD19" s="303">
        <f>_xll.qlSimpleQuoteSetValue(F19,AC19,Trigger)</f>
        <v>9.0000000000003411E-2</v>
      </c>
      <c r="AE19" s="249"/>
    </row>
    <row r="20" spans="1:31" x14ac:dyDescent="0.2">
      <c r="A20" s="310"/>
      <c r="B20" s="68">
        <v>16</v>
      </c>
      <c r="C20" s="107" t="b">
        <v>1</v>
      </c>
      <c r="D20" s="68" t="str">
        <v>U7</v>
      </c>
      <c r="E20" s="226" t="str">
        <f t="shared" si="0"/>
        <v>EURFUT3MU7_Quote</v>
      </c>
      <c r="F20" s="216" t="str">
        <f>_xll.qlSimpleQuote(E20,,PriceTickValue,Permanent,Trigger,ObjectOverwrite)</f>
        <v>EURFUT3MU7_Quote#0001</v>
      </c>
      <c r="G20" s="276" t="str">
        <f>_xll.ohRangeRetrieveError(F20)</f>
        <v/>
      </c>
      <c r="H20" s="226" t="str">
        <f t="shared" si="1"/>
        <v>EURFUT3MU7ConvAdj_Quote</v>
      </c>
      <c r="I20" s="216" t="str">
        <f>_xll.qlFuturesConvAdjustmentQuote($H20,IborIndex,$D20,$F20,Volatility,MeanReversion,Permanent,Trigger,ObjectOverwrite)</f>
        <v>EURFUT3MU7ConvAdj_Quote#0001</v>
      </c>
      <c r="J20" s="276" t="str">
        <f>_xll.ohRangeRetrieveError(I20)</f>
        <v/>
      </c>
      <c r="K20" s="249"/>
      <c r="M20" s="310"/>
      <c r="N20" s="115">
        <v>16</v>
      </c>
      <c r="O20" s="115" t="b">
        <v>1</v>
      </c>
      <c r="P20" s="116" t="str">
        <v>U7</v>
      </c>
      <c r="Q20" s="117">
        <v>42998</v>
      </c>
      <c r="R20" s="116" t="str">
        <v>FEIU7</v>
      </c>
      <c r="S20" s="118">
        <v>42996</v>
      </c>
      <c r="T20" s="266">
        <v>100.03</v>
      </c>
      <c r="U20" s="266">
        <v>100.035</v>
      </c>
      <c r="V20" s="266">
        <v>100.035</v>
      </c>
      <c r="W20" s="266">
        <v>100.02500000000001</v>
      </c>
      <c r="X20" s="266">
        <f>_xll.qlMidSafe($T20,$U20)</f>
        <v>100.0325</v>
      </c>
      <c r="Y20" s="266">
        <f t="shared" si="2"/>
        <v>4.9999999999954525E-3</v>
      </c>
      <c r="Z20" s="311"/>
      <c r="AA20" s="124">
        <v>100.0325</v>
      </c>
      <c r="AB20" s="311"/>
      <c r="AC20" s="266">
        <v>100.0325</v>
      </c>
      <c r="AD20" s="303">
        <f>_xll.qlSimpleQuoteSetValue(F20,AC20,Trigger)</f>
        <v>8.5000000000007958E-2</v>
      </c>
      <c r="AE20" s="249"/>
    </row>
    <row r="21" spans="1:31" x14ac:dyDescent="0.2">
      <c r="A21" s="310"/>
      <c r="B21" s="68">
        <v>17</v>
      </c>
      <c r="C21" s="107" t="b">
        <v>1</v>
      </c>
      <c r="D21" s="68" t="str">
        <v>Z7</v>
      </c>
      <c r="E21" s="226" t="str">
        <f t="shared" si="0"/>
        <v>EURFUT3MZ7_Quote</v>
      </c>
      <c r="F21" s="216" t="str">
        <f>_xll.qlSimpleQuote(E21,,PriceTickValue,Permanent,Trigger,ObjectOverwrite)</f>
        <v>EURFUT3MZ7_Quote#0001</v>
      </c>
      <c r="G21" s="276" t="str">
        <f>_xll.ohRangeRetrieveError(F21)</f>
        <v/>
      </c>
      <c r="H21" s="226" t="str">
        <f t="shared" si="1"/>
        <v>EURFUT3MZ7ConvAdj_Quote</v>
      </c>
      <c r="I21" s="216" t="str">
        <f>_xll.qlFuturesConvAdjustmentQuote($H21,IborIndex,$D21,$F21,Volatility,MeanReversion,Permanent,Trigger,ObjectOverwrite)</f>
        <v>EURFUT3MZ7ConvAdj_Quote#0001</v>
      </c>
      <c r="J21" s="276" t="str">
        <f>_xll.ohRangeRetrieveError(I21)</f>
        <v/>
      </c>
      <c r="K21" s="249"/>
      <c r="M21" s="310"/>
      <c r="N21" s="115">
        <v>17</v>
      </c>
      <c r="O21" s="115" t="b">
        <v>1</v>
      </c>
      <c r="P21" s="116" t="str">
        <v>Z7</v>
      </c>
      <c r="Q21" s="117">
        <v>43089</v>
      </c>
      <c r="R21" s="116" t="str">
        <v>FEIZ7</v>
      </c>
      <c r="S21" s="118">
        <v>43087</v>
      </c>
      <c r="T21" s="266">
        <v>99.98</v>
      </c>
      <c r="U21" s="266">
        <v>99.984999999999999</v>
      </c>
      <c r="V21" s="266">
        <v>99.984999999999999</v>
      </c>
      <c r="W21" s="266">
        <v>99.974999999999994</v>
      </c>
      <c r="X21" s="266">
        <f>_xll.qlMidSafe($T21,$U21)</f>
        <v>99.982500000000002</v>
      </c>
      <c r="Y21" s="266">
        <f t="shared" si="2"/>
        <v>4.9999999999954525E-3</v>
      </c>
      <c r="Z21" s="311"/>
      <c r="AA21" s="124">
        <v>99.982500000000002</v>
      </c>
      <c r="AB21" s="311"/>
      <c r="AC21" s="266">
        <v>99.982500000000002</v>
      </c>
      <c r="AD21" s="303">
        <f>_xll.qlSimpleQuoteSetValue(F21,AC21,Trigger)</f>
        <v>9.0000000000003411E-2</v>
      </c>
      <c r="AE21" s="249"/>
    </row>
    <row r="22" spans="1:31" x14ac:dyDescent="0.2">
      <c r="A22" s="310"/>
      <c r="B22" s="68">
        <v>18</v>
      </c>
      <c r="C22" s="107" t="b">
        <v>1</v>
      </c>
      <c r="D22" s="68" t="str">
        <v>H8</v>
      </c>
      <c r="E22" s="226" t="str">
        <f t="shared" si="0"/>
        <v>EURFUT3MH8_Quote</v>
      </c>
      <c r="F22" s="216" t="str">
        <f>_xll.qlSimpleQuote(E22,,PriceTickValue,Permanent,Trigger,ObjectOverwrite)</f>
        <v>EURFUT3MH8_Quote#0001</v>
      </c>
      <c r="G22" s="276" t="str">
        <f>_xll.ohRangeRetrieveError(F22)</f>
        <v/>
      </c>
      <c r="H22" s="226" t="str">
        <f t="shared" si="1"/>
        <v>EURFUT3MH8ConvAdj_Quote</v>
      </c>
      <c r="I22" s="216" t="str">
        <f>_xll.qlFuturesConvAdjustmentQuote($H22,IborIndex,$D22,$F22,Volatility,MeanReversion,Permanent,Trigger,ObjectOverwrite)</f>
        <v>EURFUT3MH8ConvAdj_Quote#0001</v>
      </c>
      <c r="J22" s="276" t="str">
        <f>_xll.ohRangeRetrieveError(I22)</f>
        <v/>
      </c>
      <c r="K22" s="249"/>
      <c r="M22" s="310"/>
      <c r="N22" s="115">
        <v>18</v>
      </c>
      <c r="O22" s="115" t="b">
        <v>1</v>
      </c>
      <c r="P22" s="116" t="str">
        <v>H8</v>
      </c>
      <c r="Q22" s="117">
        <v>43180</v>
      </c>
      <c r="R22" s="116" t="str">
        <v>FEIH8</v>
      </c>
      <c r="S22" s="118">
        <v>43178</v>
      </c>
      <c r="T22" s="266">
        <v>99.924999999999997</v>
      </c>
      <c r="U22" s="266">
        <v>99.93</v>
      </c>
      <c r="V22" s="266">
        <v>99.93</v>
      </c>
      <c r="W22" s="266">
        <v>99.92</v>
      </c>
      <c r="X22" s="266">
        <f>_xll.qlMidSafe($T22,$U22)</f>
        <v>99.927500000000009</v>
      </c>
      <c r="Y22" s="266">
        <f t="shared" si="2"/>
        <v>5.0000000000238742E-3</v>
      </c>
      <c r="Z22" s="311"/>
      <c r="AA22" s="124">
        <v>99.927500000000009</v>
      </c>
      <c r="AB22" s="311"/>
      <c r="AC22" s="266">
        <v>99.927500000000009</v>
      </c>
      <c r="AD22" s="303">
        <f>_xll.qlSimpleQuoteSetValue(F22,AC22,Trigger)</f>
        <v>9.5000000000013074E-2</v>
      </c>
      <c r="AE22" s="249"/>
    </row>
    <row r="23" spans="1:31" x14ac:dyDescent="0.2">
      <c r="A23" s="310"/>
      <c r="B23" s="68">
        <v>19</v>
      </c>
      <c r="C23" s="107" t="b">
        <v>1</v>
      </c>
      <c r="D23" s="68" t="str">
        <v>M8</v>
      </c>
      <c r="E23" s="226" t="str">
        <f t="shared" si="0"/>
        <v>EURFUT3MM8_Quote</v>
      </c>
      <c r="F23" s="216" t="str">
        <f>_xll.qlSimpleQuote(E23,,PriceTickValue,Permanent,Trigger,ObjectOverwrite)</f>
        <v>EURFUT3MM8_Quote#0001</v>
      </c>
      <c r="G23" s="276" t="str">
        <f>_xll.ohRangeRetrieveError(F23)</f>
        <v/>
      </c>
      <c r="H23" s="226" t="str">
        <f t="shared" si="1"/>
        <v>EURFUT3MM8ConvAdj_Quote</v>
      </c>
      <c r="I23" s="216" t="str">
        <f>_xll.qlFuturesConvAdjustmentQuote($H23,IborIndex,$D23,$F23,Volatility,MeanReversion,Permanent,Trigger,ObjectOverwrite)</f>
        <v>EURFUT3MM8ConvAdj_Quote#0001</v>
      </c>
      <c r="J23" s="276" t="str">
        <f>_xll.ohRangeRetrieveError(I23)</f>
        <v/>
      </c>
      <c r="K23" s="249"/>
      <c r="M23" s="310"/>
      <c r="N23" s="115">
        <v>19</v>
      </c>
      <c r="O23" s="115" t="b">
        <v>1</v>
      </c>
      <c r="P23" s="116" t="str">
        <v>M8</v>
      </c>
      <c r="Q23" s="117">
        <v>43271</v>
      </c>
      <c r="R23" s="116" t="str">
        <v>FEIM8</v>
      </c>
      <c r="S23" s="118">
        <v>43269</v>
      </c>
      <c r="T23" s="266">
        <v>99.86</v>
      </c>
      <c r="U23" s="266">
        <v>99.864999999999995</v>
      </c>
      <c r="V23" s="266">
        <v>99.86</v>
      </c>
      <c r="W23" s="266">
        <v>99.855000000000004</v>
      </c>
      <c r="X23" s="266">
        <f>_xll.qlMidSafe($T23,$U23)</f>
        <v>99.862499999999997</v>
      </c>
      <c r="Y23" s="266">
        <f t="shared" si="2"/>
        <v>4.9999999999954525E-3</v>
      </c>
      <c r="Z23" s="311"/>
      <c r="AA23" s="124">
        <v>99.862499999999997</v>
      </c>
      <c r="AB23" s="311"/>
      <c r="AC23" s="266">
        <v>99.862499999999997</v>
      </c>
      <c r="AD23" s="303">
        <f>_xll.qlSimpleQuoteSetValue(F23,AC23,Trigger)</f>
        <v>9.7499999999996589E-2</v>
      </c>
      <c r="AE23" s="249"/>
    </row>
    <row r="24" spans="1:31" x14ac:dyDescent="0.2">
      <c r="A24" s="310"/>
      <c r="B24" s="68">
        <v>20</v>
      </c>
      <c r="C24" s="107" t="b">
        <v>1</v>
      </c>
      <c r="D24" s="68" t="str">
        <v>U8</v>
      </c>
      <c r="E24" s="226" t="str">
        <f t="shared" si="0"/>
        <v>EURFUT3MU8_Quote</v>
      </c>
      <c r="F24" s="216" t="str">
        <f>_xll.qlSimpleQuote(E24,,PriceTickValue,Permanent,Trigger,ObjectOverwrite)</f>
        <v>EURFUT3MU8_Quote#0001</v>
      </c>
      <c r="G24" s="276" t="str">
        <f>_xll.ohRangeRetrieveError(F24)</f>
        <v/>
      </c>
      <c r="H24" s="226" t="str">
        <f t="shared" si="1"/>
        <v>EURFUT3MU8ConvAdj_Quote</v>
      </c>
      <c r="I24" s="216" t="str">
        <f>_xll.qlFuturesConvAdjustmentQuote($H24,IborIndex,$D24,$F24,Volatility,MeanReversion,Permanent,Trigger,ObjectOverwrite)</f>
        <v>EURFUT3MU8ConvAdj_Quote#0001</v>
      </c>
      <c r="J24" s="276" t="str">
        <f>_xll.ohRangeRetrieveError(I24)</f>
        <v/>
      </c>
      <c r="K24" s="249"/>
      <c r="M24" s="310"/>
      <c r="N24" s="115">
        <v>20</v>
      </c>
      <c r="O24" s="115" t="b">
        <v>1</v>
      </c>
      <c r="P24" s="116" t="str">
        <v>U8</v>
      </c>
      <c r="Q24" s="117">
        <v>43362</v>
      </c>
      <c r="R24" s="116" t="str">
        <v>FEIU8</v>
      </c>
      <c r="S24" s="118">
        <v>43360</v>
      </c>
      <c r="T24" s="266">
        <v>99.784999999999997</v>
      </c>
      <c r="U24" s="266">
        <v>99.79</v>
      </c>
      <c r="V24" s="266">
        <v>99.79</v>
      </c>
      <c r="W24" s="266">
        <v>99.78</v>
      </c>
      <c r="X24" s="266">
        <f>_xll.qlMidSafe($T24,$U24)</f>
        <v>99.787499999999994</v>
      </c>
      <c r="Y24" s="266">
        <f t="shared" si="2"/>
        <v>4.9999999999954525E-3</v>
      </c>
      <c r="Z24" s="311"/>
      <c r="AA24" s="124">
        <v>99.787499999999994</v>
      </c>
      <c r="AB24" s="311"/>
      <c r="AC24" s="266">
        <v>99.787499999999994</v>
      </c>
      <c r="AD24" s="303">
        <f>_xll.qlSimpleQuoteSetValue(F24,AC24,Trigger)</f>
        <v>9.9999999999994316E-2</v>
      </c>
      <c r="AE24" s="249"/>
    </row>
    <row r="25" spans="1:31" x14ac:dyDescent="0.2">
      <c r="A25" s="310"/>
      <c r="B25" s="68">
        <v>21</v>
      </c>
      <c r="C25" s="107" t="b">
        <v>1</v>
      </c>
      <c r="D25" s="68" t="str">
        <v>Z8</v>
      </c>
      <c r="E25" s="226" t="str">
        <f t="shared" si="0"/>
        <v>EURFUT3MZ8_Quote</v>
      </c>
      <c r="F25" s="216" t="str">
        <f>_xll.qlSimpleQuote(E25,,PriceTickValue,Permanent,Trigger,ObjectOverwrite)</f>
        <v>EURFUT3MZ8_Quote#0001</v>
      </c>
      <c r="G25" s="276" t="str">
        <f>_xll.ohRangeRetrieveError(F25)</f>
        <v/>
      </c>
      <c r="H25" s="226" t="str">
        <f t="shared" si="1"/>
        <v>EURFUT3MZ8ConvAdj_Quote</v>
      </c>
      <c r="I25" s="216" t="str">
        <f>_xll.qlFuturesConvAdjustmentQuote($H25,IborIndex,$D25,$F25,Volatility,MeanReversion,Permanent,Trigger,ObjectOverwrite)</f>
        <v>EURFUT3MZ8ConvAdj_Quote#0001</v>
      </c>
      <c r="J25" s="276" t="str">
        <f>_xll.ohRangeRetrieveError(I25)</f>
        <v/>
      </c>
      <c r="K25" s="249"/>
      <c r="M25" s="310"/>
      <c r="N25" s="115">
        <v>21</v>
      </c>
      <c r="O25" s="115" t="b">
        <v>1</v>
      </c>
      <c r="P25" s="116" t="str">
        <v>Z8</v>
      </c>
      <c r="Q25" s="117">
        <v>43453</v>
      </c>
      <c r="R25" s="116" t="str">
        <v>FEIZ8</v>
      </c>
      <c r="S25" s="118">
        <v>43451</v>
      </c>
      <c r="T25" s="266">
        <v>99.704999999999998</v>
      </c>
      <c r="U25" s="266">
        <v>99.715000000000003</v>
      </c>
      <c r="V25" s="266">
        <v>99.71</v>
      </c>
      <c r="W25" s="266">
        <v>99.704999999999998</v>
      </c>
      <c r="X25" s="266">
        <f>_xll.qlMidSafe($T25,$U25)</f>
        <v>99.710000000000008</v>
      </c>
      <c r="Y25" s="266">
        <f t="shared" si="2"/>
        <v>1.0000000000019327E-2</v>
      </c>
      <c r="Z25" s="311"/>
      <c r="AA25" s="124">
        <v>99.710000000000008</v>
      </c>
      <c r="AB25" s="311"/>
      <c r="AC25" s="266">
        <v>99.710000000000008</v>
      </c>
      <c r="AD25" s="303">
        <f>_xll.qlSimpleQuoteSetValue(F25,AC25,Trigger)</f>
        <v>9.75000000000108E-2</v>
      </c>
      <c r="AE25" s="249"/>
    </row>
    <row r="26" spans="1:31" x14ac:dyDescent="0.2">
      <c r="A26" s="310"/>
      <c r="B26" s="68">
        <v>22</v>
      </c>
      <c r="C26" s="107" t="b">
        <v>1</v>
      </c>
      <c r="D26" s="68" t="str">
        <v>H9</v>
      </c>
      <c r="E26" s="226" t="str">
        <f t="shared" si="0"/>
        <v>EURFUT3MH9_Quote</v>
      </c>
      <c r="F26" s="216" t="str">
        <f>_xll.qlSimpleQuote(E26,,PriceTickValue,Permanent,Trigger,ObjectOverwrite)</f>
        <v>EURFUT3MH9_Quote#0001</v>
      </c>
      <c r="G26" s="276" t="str">
        <f>_xll.ohRangeRetrieveError(F26)</f>
        <v/>
      </c>
      <c r="H26" s="226" t="str">
        <f t="shared" si="1"/>
        <v>EURFUT3MH9ConvAdj_Quote</v>
      </c>
      <c r="I26" s="216" t="str">
        <f>_xll.qlFuturesConvAdjustmentQuote($H26,IborIndex,$D26,$F26,Volatility,MeanReversion,Permanent,Trigger,ObjectOverwrite)</f>
        <v>EURFUT3MH9ConvAdj_Quote#0001</v>
      </c>
      <c r="J26" s="276" t="str">
        <f>_xll.ohRangeRetrieveError(I26)</f>
        <v/>
      </c>
      <c r="K26" s="249"/>
      <c r="M26" s="310"/>
      <c r="N26" s="115">
        <v>22</v>
      </c>
      <c r="O26" s="115" t="b">
        <v>1</v>
      </c>
      <c r="P26" s="116" t="str">
        <v>H9</v>
      </c>
      <c r="Q26" s="117">
        <v>43544</v>
      </c>
      <c r="R26" s="116" t="str">
        <v>FEIH9</v>
      </c>
      <c r="S26" s="118">
        <v>43542</v>
      </c>
      <c r="T26" s="266">
        <v>99.63</v>
      </c>
      <c r="U26" s="266">
        <v>99.635000000000005</v>
      </c>
      <c r="V26" s="266">
        <v>99.63</v>
      </c>
      <c r="W26" s="266">
        <v>99.625</v>
      </c>
      <c r="X26" s="266">
        <f>_xll.qlMidSafe($T26,$U26)</f>
        <v>99.632499999999993</v>
      </c>
      <c r="Y26" s="266">
        <f t="shared" si="2"/>
        <v>4.9999999999954525E-3</v>
      </c>
      <c r="Z26" s="311"/>
      <c r="AA26" s="124">
        <v>99.632499999999993</v>
      </c>
      <c r="AB26" s="311"/>
      <c r="AC26" s="266">
        <v>99.632499999999993</v>
      </c>
      <c r="AD26" s="303">
        <f>_xll.qlSimpleQuoteSetValue(F26,AC26,Trigger)</f>
        <v>9.4999999999998863E-2</v>
      </c>
      <c r="AE26" s="249"/>
    </row>
    <row r="27" spans="1:31" x14ac:dyDescent="0.2">
      <c r="A27" s="310"/>
      <c r="B27" s="68">
        <v>23</v>
      </c>
      <c r="C27" s="107" t="b">
        <v>1</v>
      </c>
      <c r="D27" s="68" t="str">
        <v>M9</v>
      </c>
      <c r="E27" s="226" t="str">
        <f t="shared" si="0"/>
        <v>EURFUT3MM9_Quote</v>
      </c>
      <c r="F27" s="216" t="str">
        <f>_xll.qlSimpleQuote(E27,,PriceTickValue,Permanent,Trigger,ObjectOverwrite)</f>
        <v>EURFUT3MM9_Quote#0001</v>
      </c>
      <c r="G27" s="276" t="str">
        <f>_xll.ohRangeRetrieveError(F27)</f>
        <v/>
      </c>
      <c r="H27" s="226" t="str">
        <f t="shared" si="1"/>
        <v>EURFUT3MM9ConvAdj_Quote</v>
      </c>
      <c r="I27" s="216" t="str">
        <f>_xll.qlFuturesConvAdjustmentQuote($H27,IborIndex,$D27,$F27,Volatility,MeanReversion,Permanent,Trigger,ObjectOverwrite)</f>
        <v>EURFUT3MM9ConvAdj_Quote#0001</v>
      </c>
      <c r="J27" s="276" t="str">
        <f>_xll.ohRangeRetrieveError(I27)</f>
        <v/>
      </c>
      <c r="K27" s="249"/>
      <c r="M27" s="310"/>
      <c r="N27" s="115">
        <v>23</v>
      </c>
      <c r="O27" s="115" t="b">
        <v>1</v>
      </c>
      <c r="P27" s="116" t="str">
        <v>M9</v>
      </c>
      <c r="Q27" s="117">
        <v>43635</v>
      </c>
      <c r="R27" s="116" t="str">
        <v>FEIM9</v>
      </c>
      <c r="S27" s="118">
        <v>43633</v>
      </c>
      <c r="T27" s="266">
        <v>99.55</v>
      </c>
      <c r="U27" s="266">
        <v>99.555000000000007</v>
      </c>
      <c r="V27" s="266">
        <v>99.55</v>
      </c>
      <c r="W27" s="266">
        <v>99.545000000000002</v>
      </c>
      <c r="X27" s="266">
        <f>_xll.qlMidSafe($T27,$U27)</f>
        <v>99.552500000000009</v>
      </c>
      <c r="Y27" s="266">
        <f t="shared" si="2"/>
        <v>5.0000000000238742E-3</v>
      </c>
      <c r="Z27" s="311"/>
      <c r="AA27" s="124">
        <v>99.552500000000009</v>
      </c>
      <c r="AB27" s="311"/>
      <c r="AC27" s="266">
        <v>99.552500000000009</v>
      </c>
      <c r="AD27" s="303">
        <f>_xll.qlSimpleQuoteSetValue(F27,AC27,Trigger)</f>
        <v>9.5000000000013074E-2</v>
      </c>
      <c r="AE27" s="249"/>
    </row>
    <row r="28" spans="1:31" x14ac:dyDescent="0.2">
      <c r="A28" s="310"/>
      <c r="B28" s="68">
        <v>24</v>
      </c>
      <c r="C28" s="107" t="b">
        <v>1</v>
      </c>
      <c r="D28" s="68" t="str">
        <v>U9</v>
      </c>
      <c r="E28" s="226" t="str">
        <f t="shared" si="0"/>
        <v>EURFUT3MU9_Quote</v>
      </c>
      <c r="F28" s="216" t="str">
        <f>_xll.qlSimpleQuote(E28,,PriceTickValue,Permanent,Trigger,ObjectOverwrite)</f>
        <v>EURFUT3MU9_Quote#0001</v>
      </c>
      <c r="G28" s="276" t="str">
        <f>_xll.ohRangeRetrieveError(F28)</f>
        <v/>
      </c>
      <c r="H28" s="226" t="str">
        <f t="shared" si="1"/>
        <v>EURFUT3MU9ConvAdj_Quote</v>
      </c>
      <c r="I28" s="216" t="str">
        <f>_xll.qlFuturesConvAdjustmentQuote($H28,IborIndex,$D28,$F28,Volatility,MeanReversion,Permanent,Trigger,ObjectOverwrite)</f>
        <v>EURFUT3MU9ConvAdj_Quote#0001</v>
      </c>
      <c r="J28" s="276" t="str">
        <f>_xll.ohRangeRetrieveError(I28)</f>
        <v/>
      </c>
      <c r="K28" s="249"/>
      <c r="M28" s="310"/>
      <c r="N28" s="115">
        <v>24</v>
      </c>
      <c r="O28" s="115" t="b">
        <v>1</v>
      </c>
      <c r="P28" s="116" t="str">
        <v>U9</v>
      </c>
      <c r="Q28" s="117">
        <v>43726</v>
      </c>
      <c r="R28" s="116" t="str">
        <v>FEIU9</v>
      </c>
      <c r="S28" s="118">
        <v>43724</v>
      </c>
      <c r="T28" s="266">
        <v>99.47</v>
      </c>
      <c r="U28" s="266">
        <v>99.474999999999994</v>
      </c>
      <c r="V28" s="266">
        <v>99.474999999999994</v>
      </c>
      <c r="W28" s="266">
        <v>99.47</v>
      </c>
      <c r="X28" s="266">
        <f>_xll.qlMidSafe($T28,$U28)</f>
        <v>99.472499999999997</v>
      </c>
      <c r="Y28" s="266">
        <f t="shared" si="2"/>
        <v>4.9999999999954525E-3</v>
      </c>
      <c r="Z28" s="311"/>
      <c r="AA28" s="124">
        <v>99.472499999999997</v>
      </c>
      <c r="AB28" s="311"/>
      <c r="AC28" s="266">
        <v>99.472499999999997</v>
      </c>
      <c r="AD28" s="303">
        <f>_xll.qlSimpleQuoteSetValue(F28,AC28,Trigger)</f>
        <v>9.0000000000003411E-2</v>
      </c>
      <c r="AE28" s="249"/>
    </row>
    <row r="29" spans="1:31" x14ac:dyDescent="0.2">
      <c r="A29" s="310"/>
      <c r="B29" s="68">
        <v>25</v>
      </c>
      <c r="C29" s="107" t="b">
        <v>1</v>
      </c>
      <c r="D29" s="68" t="str">
        <v>Z9</v>
      </c>
      <c r="E29" s="226" t="str">
        <f t="shared" si="0"/>
        <v>EURFUT3MZ9_Quote</v>
      </c>
      <c r="F29" s="216" t="str">
        <f>_xll.qlSimpleQuote(E29,,PriceTickValue,Permanent,Trigger,ObjectOverwrite)</f>
        <v>EURFUT3MZ9_Quote#0001</v>
      </c>
      <c r="G29" s="276" t="str">
        <f>_xll.ohRangeRetrieveError(F29)</f>
        <v/>
      </c>
      <c r="H29" s="226" t="str">
        <f t="shared" si="1"/>
        <v>EURFUT3MZ9ConvAdj_Quote</v>
      </c>
      <c r="I29" s="216" t="str">
        <f>_xll.qlFuturesConvAdjustmentQuote($H29,IborIndex,$D29,$F29,Volatility,MeanReversion,Permanent,Trigger,ObjectOverwrite)</f>
        <v>EURFUT3MZ9ConvAdj_Quote#0001</v>
      </c>
      <c r="J29" s="276" t="str">
        <f>_xll.ohRangeRetrieveError(I29)</f>
        <v/>
      </c>
      <c r="K29" s="249"/>
      <c r="M29" s="310"/>
      <c r="N29" s="115">
        <v>25</v>
      </c>
      <c r="O29" s="115" t="b">
        <v>1</v>
      </c>
      <c r="P29" s="116" t="str">
        <v>Z9</v>
      </c>
      <c r="Q29" s="117">
        <v>43817</v>
      </c>
      <c r="R29" s="116" t="str">
        <v>FEIZ9</v>
      </c>
      <c r="S29" s="118">
        <v>43815</v>
      </c>
      <c r="T29" s="266">
        <v>99.385000000000005</v>
      </c>
      <c r="U29" s="266">
        <v>99.394999999999996</v>
      </c>
      <c r="V29" s="266">
        <v>99.394999999999996</v>
      </c>
      <c r="W29" s="266">
        <v>99.39</v>
      </c>
      <c r="X29" s="266">
        <f>_xll.qlMidSafe($T29,$U29)</f>
        <v>99.39</v>
      </c>
      <c r="Y29" s="266">
        <f t="shared" si="2"/>
        <v>9.9999999999909051E-3</v>
      </c>
      <c r="Z29" s="311"/>
      <c r="AA29" s="124">
        <v>99.39</v>
      </c>
      <c r="AB29" s="311"/>
      <c r="AC29" s="266">
        <v>99.39</v>
      </c>
      <c r="AD29" s="303">
        <f>_xll.qlSimpleQuoteSetValue(F29,AC29,Trigger)</f>
        <v>8.2499999999996021E-2</v>
      </c>
      <c r="AE29" s="249"/>
    </row>
    <row r="30" spans="1:31" x14ac:dyDescent="0.2">
      <c r="A30" s="310"/>
      <c r="B30" s="68">
        <v>26</v>
      </c>
      <c r="C30" s="107" t="b">
        <v>1</v>
      </c>
      <c r="D30" s="68" t="str">
        <v>H0</v>
      </c>
      <c r="E30" s="226" t="str">
        <f t="shared" si="0"/>
        <v>EURFUT3MH0_Quote</v>
      </c>
      <c r="F30" s="216" t="str">
        <f>_xll.qlSimpleQuote(E30,,PriceTickValue,Permanent,Trigger,ObjectOverwrite)</f>
        <v>EURFUT3MH0_Quote#0001</v>
      </c>
      <c r="G30" s="276" t="str">
        <f>_xll.ohRangeRetrieveError(F30)</f>
        <v/>
      </c>
      <c r="H30" s="226" t="str">
        <f t="shared" si="1"/>
        <v>EURFUT3MH0ConvAdj_Quote</v>
      </c>
      <c r="I30" s="216" t="str">
        <f>_xll.qlFuturesConvAdjustmentQuote($H30,IborIndex,$D30,$F30,Volatility,MeanReversion,Permanent,Trigger,ObjectOverwrite)</f>
        <v>EURFUT3MH0ConvAdj_Quote#0001</v>
      </c>
      <c r="J30" s="276" t="str">
        <f>_xll.ohRangeRetrieveError(I30)</f>
        <v/>
      </c>
      <c r="K30" s="249"/>
      <c r="M30" s="310"/>
      <c r="N30" s="115">
        <v>26</v>
      </c>
      <c r="O30" s="115" t="b">
        <v>1</v>
      </c>
      <c r="P30" s="116" t="str">
        <v>H0</v>
      </c>
      <c r="Q30" s="117">
        <v>43908</v>
      </c>
      <c r="R30" s="116" t="str">
        <v>FEIH0</v>
      </c>
      <c r="S30" s="118">
        <v>43906</v>
      </c>
      <c r="T30" s="266">
        <v>99.31</v>
      </c>
      <c r="U30" s="266">
        <v>99.32</v>
      </c>
      <c r="V30" s="266">
        <v>99.31</v>
      </c>
      <c r="W30" s="266">
        <v>99.31</v>
      </c>
      <c r="X30" s="266">
        <f>_xll.qlMidSafe($T30,$U30)</f>
        <v>99.314999999999998</v>
      </c>
      <c r="Y30" s="266">
        <f t="shared" si="2"/>
        <v>9.9999999999909051E-3</v>
      </c>
      <c r="Z30" s="311"/>
      <c r="AA30" s="124">
        <v>99.314999999999998</v>
      </c>
      <c r="AB30" s="311"/>
      <c r="AC30" s="266">
        <v>99.314999999999998</v>
      </c>
      <c r="AD30" s="303">
        <f>_xll.qlSimpleQuoteSetValue(F30,AC30,Trigger)</f>
        <v>7.9999999999998295E-2</v>
      </c>
      <c r="AE30" s="249"/>
    </row>
    <row r="31" spans="1:31" x14ac:dyDescent="0.2">
      <c r="A31" s="310"/>
      <c r="B31" s="68">
        <v>27</v>
      </c>
      <c r="C31" s="107" t="b">
        <v>1</v>
      </c>
      <c r="D31" s="68" t="str">
        <v>M0</v>
      </c>
      <c r="E31" s="226" t="str">
        <f t="shared" si="0"/>
        <v>EURFUT3MM0_Quote</v>
      </c>
      <c r="F31" s="216" t="str">
        <f>_xll.qlSimpleQuote(E31,,PriceTickValue,Permanent,Trigger,ObjectOverwrite)</f>
        <v>EURFUT3MM0_Quote#0001</v>
      </c>
      <c r="G31" s="276" t="str">
        <f>_xll.ohRangeRetrieveError(F31)</f>
        <v/>
      </c>
      <c r="H31" s="226" t="str">
        <f t="shared" si="1"/>
        <v>EURFUT3MM0ConvAdj_Quote</v>
      </c>
      <c r="I31" s="216" t="str">
        <f>_xll.qlFuturesConvAdjustmentQuote($H31,IborIndex,$D31,$F31,Volatility,MeanReversion,Permanent,Trigger,ObjectOverwrite)</f>
        <v>EURFUT3MM0ConvAdj_Quote#0001</v>
      </c>
      <c r="J31" s="276" t="str">
        <f>_xll.ohRangeRetrieveError(I31)</f>
        <v/>
      </c>
      <c r="K31" s="249"/>
      <c r="M31" s="310"/>
      <c r="N31" s="115">
        <v>27</v>
      </c>
      <c r="O31" s="115" t="b">
        <v>1</v>
      </c>
      <c r="P31" s="116" t="str">
        <v>M0</v>
      </c>
      <c r="Q31" s="117">
        <v>43999</v>
      </c>
      <c r="R31" s="116" t="str">
        <v>FEIM0</v>
      </c>
      <c r="S31" s="118">
        <v>43997</v>
      </c>
      <c r="T31" s="266">
        <v>99.23</v>
      </c>
      <c r="U31" s="266">
        <v>99.245000000000005</v>
      </c>
      <c r="V31" s="266">
        <v>99.22</v>
      </c>
      <c r="W31" s="266">
        <v>99.23</v>
      </c>
      <c r="X31" s="266">
        <f>_xll.qlMidSafe($T31,$U31)</f>
        <v>99.237500000000011</v>
      </c>
      <c r="Y31" s="266">
        <f t="shared" si="2"/>
        <v>1.5000000000014779E-2</v>
      </c>
      <c r="Z31" s="311"/>
      <c r="AA31" s="124">
        <v>99.237500000000011</v>
      </c>
      <c r="AB31" s="311"/>
      <c r="AC31" s="266">
        <v>99.237500000000011</v>
      </c>
      <c r="AD31" s="303">
        <f>_xll.qlSimpleQuoteSetValue(F31,AC31,Trigger)</f>
        <v>8.0000000000012506E-2</v>
      </c>
      <c r="AE31" s="249"/>
    </row>
    <row r="32" spans="1:31" x14ac:dyDescent="0.2">
      <c r="A32" s="310"/>
      <c r="B32" s="68">
        <v>28</v>
      </c>
      <c r="C32" s="107" t="b">
        <v>1</v>
      </c>
      <c r="D32" s="68" t="str">
        <v>U0</v>
      </c>
      <c r="E32" s="226" t="str">
        <f t="shared" si="0"/>
        <v>EURFUT3MU0_Quote</v>
      </c>
      <c r="F32" s="216" t="str">
        <f>_xll.qlSimpleQuote(E32,,PriceTickValue,Permanent,Trigger,ObjectOverwrite)</f>
        <v>EURFUT3MU0_Quote#0001</v>
      </c>
      <c r="G32" s="276" t="str">
        <f>_xll.ohRangeRetrieveError(F32)</f>
        <v/>
      </c>
      <c r="H32" s="226" t="str">
        <f t="shared" si="1"/>
        <v>EURFUT3MU0ConvAdj_Quote</v>
      </c>
      <c r="I32" s="216" t="str">
        <f>_xll.qlFuturesConvAdjustmentQuote($H32,IborIndex,$D32,$F32,Volatility,MeanReversion,Permanent,Trigger,ObjectOverwrite)</f>
        <v>EURFUT3MU0ConvAdj_Quote#0001</v>
      </c>
      <c r="J32" s="276" t="str">
        <f>_xll.ohRangeRetrieveError(I32)</f>
        <v/>
      </c>
      <c r="K32" s="249"/>
      <c r="M32" s="310"/>
      <c r="N32" s="115">
        <v>28</v>
      </c>
      <c r="O32" s="115" t="b">
        <v>1</v>
      </c>
      <c r="P32" s="116" t="str">
        <v>U0</v>
      </c>
      <c r="Q32" s="117">
        <v>44090</v>
      </c>
      <c r="R32" s="116" t="str">
        <v>FEIU0</v>
      </c>
      <c r="S32" s="118">
        <v>44088</v>
      </c>
      <c r="T32" s="266">
        <v>99.144999999999996</v>
      </c>
      <c r="U32" s="266">
        <v>99.165000000000006</v>
      </c>
      <c r="V32" s="266">
        <v>0</v>
      </c>
      <c r="W32" s="266">
        <v>99.15</v>
      </c>
      <c r="X32" s="266">
        <f>_xll.qlMidSafe($T32,$U32)</f>
        <v>99.155000000000001</v>
      </c>
      <c r="Y32" s="266">
        <f t="shared" si="2"/>
        <v>2.0000000000010232E-2</v>
      </c>
      <c r="Z32" s="311"/>
      <c r="AA32" s="124">
        <v>99.155000000000001</v>
      </c>
      <c r="AB32" s="311"/>
      <c r="AC32" s="266">
        <v>99.155000000000001</v>
      </c>
      <c r="AD32" s="303">
        <f>_xll.qlSimpleQuoteSetValue(F32,AC32,Trigger)</f>
        <v>7.5000000000002842E-2</v>
      </c>
      <c r="AE32" s="249"/>
    </row>
    <row r="33" spans="1:31" x14ac:dyDescent="0.2">
      <c r="A33" s="310"/>
      <c r="B33" s="68">
        <v>29</v>
      </c>
      <c r="C33" s="107" t="b">
        <v>1</v>
      </c>
      <c r="D33" s="68" t="str">
        <v>Z0</v>
      </c>
      <c r="E33" s="226" t="str">
        <f t="shared" si="0"/>
        <v>EURFUT3MZ0_Quote</v>
      </c>
      <c r="F33" s="216" t="str">
        <f>_xll.qlSimpleQuote(E33,,PriceTickValue,Permanent,Trigger,ObjectOverwrite)</f>
        <v>EURFUT3MZ0_Quote#0001</v>
      </c>
      <c r="G33" s="276" t="str">
        <f>_xll.ohRangeRetrieveError(F33)</f>
        <v/>
      </c>
      <c r="H33" s="226" t="str">
        <f t="shared" si="1"/>
        <v>EURFUT3MZ0ConvAdj_Quote</v>
      </c>
      <c r="I33" s="216" t="str">
        <f>_xll.qlFuturesConvAdjustmentQuote($H33,IborIndex,$D33,$F33,Volatility,MeanReversion,Permanent,Trigger,ObjectOverwrite)</f>
        <v>EURFUT3MZ0ConvAdj_Quote#0001</v>
      </c>
      <c r="J33" s="276" t="str">
        <f>_xll.ohRangeRetrieveError(I33)</f>
        <v/>
      </c>
      <c r="K33" s="249"/>
      <c r="M33" s="310"/>
      <c r="N33" s="115">
        <v>29</v>
      </c>
      <c r="O33" s="115" t="b">
        <v>1</v>
      </c>
      <c r="P33" s="116" t="str">
        <v>Z0</v>
      </c>
      <c r="Q33" s="117">
        <v>44181</v>
      </c>
      <c r="R33" s="116" t="str">
        <v>FEIZ0</v>
      </c>
      <c r="S33" s="118">
        <v>44179</v>
      </c>
      <c r="T33" s="266">
        <v>99.06</v>
      </c>
      <c r="U33" s="266">
        <v>99.09</v>
      </c>
      <c r="V33" s="266">
        <v>0</v>
      </c>
      <c r="W33" s="266">
        <v>99.07</v>
      </c>
      <c r="X33" s="266">
        <f>_xll.qlMidSafe($T33,$U33)</f>
        <v>99.075000000000003</v>
      </c>
      <c r="Y33" s="266">
        <f t="shared" si="2"/>
        <v>3.0000000000001137E-2</v>
      </c>
      <c r="Z33" s="311"/>
      <c r="AA33" s="124">
        <v>99.075000000000003</v>
      </c>
      <c r="AB33" s="311"/>
      <c r="AC33" s="266">
        <v>99.075000000000003</v>
      </c>
      <c r="AD33" s="303">
        <f>_xll.qlSimpleQuoteSetValue(F33,AC33,Trigger)</f>
        <v>7.2500000000005116E-2</v>
      </c>
      <c r="AE33" s="249"/>
    </row>
    <row r="34" spans="1:31" x14ac:dyDescent="0.2">
      <c r="A34" s="310"/>
      <c r="B34" s="68">
        <v>30</v>
      </c>
      <c r="C34" s="107" t="b">
        <v>1</v>
      </c>
      <c r="D34" s="68" t="str">
        <v>H1</v>
      </c>
      <c r="E34" s="226" t="str">
        <f t="shared" si="0"/>
        <v>EURFUT3MH1_Quote</v>
      </c>
      <c r="F34" s="216" t="str">
        <f>_xll.qlSimpleQuote(E34,,PriceTickValue,Permanent,Trigger,ObjectOverwrite)</f>
        <v>EURFUT3MH1_Quote#0001</v>
      </c>
      <c r="G34" s="276" t="str">
        <f>_xll.ohRangeRetrieveError(F34)</f>
        <v/>
      </c>
      <c r="H34" s="226" t="str">
        <f t="shared" si="1"/>
        <v>EURFUT3MH1ConvAdj_Quote</v>
      </c>
      <c r="I34" s="216" t="str">
        <f>_xll.qlFuturesConvAdjustmentQuote($H34,IborIndex,$D34,$F34,Volatility,MeanReversion,Permanent,Trigger,ObjectOverwrite)</f>
        <v>EURFUT3MH1ConvAdj_Quote#0001</v>
      </c>
      <c r="J34" s="276" t="str">
        <f>_xll.ohRangeRetrieveError(I34)</f>
        <v/>
      </c>
      <c r="K34" s="249"/>
      <c r="M34" s="310"/>
      <c r="N34" s="115">
        <v>30</v>
      </c>
      <c r="O34" s="115" t="b">
        <v>1</v>
      </c>
      <c r="P34" s="116" t="str">
        <v>H1</v>
      </c>
      <c r="Q34" s="117">
        <v>44272</v>
      </c>
      <c r="R34" s="116" t="str">
        <v>FEIH1</v>
      </c>
      <c r="S34" s="118">
        <v>44270</v>
      </c>
      <c r="T34" s="266">
        <v>98.974999999999994</v>
      </c>
      <c r="U34" s="266">
        <v>99.01</v>
      </c>
      <c r="V34" s="266">
        <v>0</v>
      </c>
      <c r="W34" s="266">
        <v>98.99</v>
      </c>
      <c r="X34" s="266">
        <f>_xll.qlMidSafe($T34,$U34)</f>
        <v>98.992500000000007</v>
      </c>
      <c r="Y34" s="266">
        <f t="shared" si="2"/>
        <v>3.5000000000025011E-2</v>
      </c>
      <c r="Z34" s="311"/>
      <c r="AA34" s="124">
        <v>98.992500000000007</v>
      </c>
      <c r="AB34" s="311"/>
      <c r="AC34" s="266">
        <v>98.992500000000007</v>
      </c>
      <c r="AD34" s="303">
        <f>_xll.qlSimpleQuoteSetValue(F34,AC34,Trigger)</f>
        <v>6.7500000000009663E-2</v>
      </c>
      <c r="AE34" s="249"/>
    </row>
    <row r="35" spans="1:31" x14ac:dyDescent="0.2">
      <c r="A35" s="310"/>
      <c r="B35" s="68">
        <v>31</v>
      </c>
      <c r="C35" s="107" t="b">
        <v>1</v>
      </c>
      <c r="D35" s="68" t="str">
        <v>M1</v>
      </c>
      <c r="E35" s="226" t="str">
        <f t="shared" si="0"/>
        <v>EURFUT3MM1_Quote</v>
      </c>
      <c r="F35" s="216" t="str">
        <f>_xll.qlSimpleQuote(E35,,PriceTickValue,Permanent,Trigger,ObjectOverwrite)</f>
        <v>EURFUT3MM1_Quote#0001</v>
      </c>
      <c r="G35" s="276" t="str">
        <f>_xll.ohRangeRetrieveError(F35)</f>
        <v/>
      </c>
      <c r="H35" s="226" t="str">
        <f t="shared" si="1"/>
        <v>EURFUT3MM1ConvAdj_Quote</v>
      </c>
      <c r="I35" s="216" t="str">
        <f>_xll.qlFuturesConvAdjustmentQuote($H35,IborIndex,$D35,$F35,Volatility,MeanReversion,Permanent,Trigger,ObjectOverwrite)</f>
        <v>EURFUT3MM1ConvAdj_Quote#0001</v>
      </c>
      <c r="J35" s="276" t="str">
        <f>_xll.ohRangeRetrieveError(I35)</f>
        <v/>
      </c>
      <c r="K35" s="249"/>
      <c r="M35" s="310"/>
      <c r="N35" s="115">
        <v>31</v>
      </c>
      <c r="O35" s="115" t="b">
        <v>1</v>
      </c>
      <c r="P35" s="116" t="str">
        <v>M1</v>
      </c>
      <c r="Q35" s="117">
        <v>44363</v>
      </c>
      <c r="R35" s="116" t="str">
        <v>FEIM1</v>
      </c>
      <c r="S35" s="118">
        <v>44361</v>
      </c>
      <c r="T35" s="266">
        <v>98.89</v>
      </c>
      <c r="U35" s="266">
        <v>98.935000000000002</v>
      </c>
      <c r="V35" s="266">
        <v>0</v>
      </c>
      <c r="W35" s="266">
        <v>98.91</v>
      </c>
      <c r="X35" s="266">
        <f>_xll.qlMidSafe($T35,$U35)</f>
        <v>98.912499999999994</v>
      </c>
      <c r="Y35" s="266">
        <f t="shared" si="2"/>
        <v>4.4999999999987494E-2</v>
      </c>
      <c r="Z35" s="311"/>
      <c r="AA35" s="124">
        <v>98.912499999999994</v>
      </c>
      <c r="AB35" s="311"/>
      <c r="AC35" s="266">
        <v>98.912499999999994</v>
      </c>
      <c r="AD35" s="303">
        <f>_xll.qlSimpleQuoteSetValue(F35,AC35,Trigger)</f>
        <v>6.4999999999997726E-2</v>
      </c>
      <c r="AE35" s="249"/>
    </row>
    <row r="36" spans="1:31" x14ac:dyDescent="0.2">
      <c r="A36" s="310"/>
      <c r="B36" s="68">
        <v>32</v>
      </c>
      <c r="C36" s="107" t="b">
        <v>1</v>
      </c>
      <c r="D36" s="68" t="str">
        <v>U1</v>
      </c>
      <c r="E36" s="226" t="str">
        <f t="shared" si="0"/>
        <v>EURFUT3MU1_Quote</v>
      </c>
      <c r="F36" s="216" t="str">
        <f>_xll.qlSimpleQuote(E36,,PriceTickValue,Permanent,Trigger,ObjectOverwrite)</f>
        <v>EURFUT3MU1_Quote#0001</v>
      </c>
      <c r="G36" s="276" t="str">
        <f>_xll.ohRangeRetrieveError(F36)</f>
        <v/>
      </c>
      <c r="H36" s="226" t="str">
        <f t="shared" si="1"/>
        <v>EURFUT3MU1ConvAdj_Quote</v>
      </c>
      <c r="I36" s="216" t="str">
        <f>_xll.qlFuturesConvAdjustmentQuote($H36,IborIndex,$D36,$F36,Volatility,MeanReversion,Permanent,Trigger,ObjectOverwrite)</f>
        <v>EURFUT3MU1ConvAdj_Quote#0001</v>
      </c>
      <c r="J36" s="276" t="str">
        <f>_xll.ohRangeRetrieveError(I36)</f>
        <v/>
      </c>
      <c r="K36" s="249"/>
      <c r="M36" s="310"/>
      <c r="N36" s="115">
        <v>32</v>
      </c>
      <c r="O36" s="115" t="b">
        <v>1</v>
      </c>
      <c r="P36" s="116" t="str">
        <v>U1</v>
      </c>
      <c r="Q36" s="117">
        <v>44454</v>
      </c>
      <c r="R36" s="116" t="str">
        <v>FEIU1</v>
      </c>
      <c r="S36" s="118">
        <v>44452</v>
      </c>
      <c r="T36" s="266">
        <v>98.81</v>
      </c>
      <c r="U36" s="266">
        <v>98.864999999999995</v>
      </c>
      <c r="V36" s="266">
        <v>0</v>
      </c>
      <c r="W36" s="266">
        <v>98.834999999999994</v>
      </c>
      <c r="X36" s="266">
        <f>_xll.qlMidSafe($T36,$U36)</f>
        <v>98.837500000000006</v>
      </c>
      <c r="Y36" s="266">
        <f t="shared" si="2"/>
        <v>5.5000000000006821E-2</v>
      </c>
      <c r="Z36" s="311"/>
      <c r="AA36" s="124">
        <v>98.837500000000006</v>
      </c>
      <c r="AB36" s="311"/>
      <c r="AC36" s="266">
        <v>98.837500000000006</v>
      </c>
      <c r="AD36" s="303">
        <f>_xll.qlSimpleQuoteSetValue(F36,AC36,Trigger)</f>
        <v>6.7499999999995453E-2</v>
      </c>
      <c r="AE36" s="249"/>
    </row>
    <row r="37" spans="1:31" x14ac:dyDescent="0.2">
      <c r="A37" s="310"/>
      <c r="B37" s="68">
        <v>33</v>
      </c>
      <c r="C37" s="107" t="b">
        <v>1</v>
      </c>
      <c r="D37" s="68" t="str">
        <v>Z1</v>
      </c>
      <c r="E37" s="226" t="str">
        <f t="shared" ref="E37:E46" si="3">Currency&amp;$D$3&amp;$E$3&amp;$D37&amp;QuoteSuffix</f>
        <v>EURFUT3MZ1_Quote</v>
      </c>
      <c r="F37" s="216" t="str">
        <f>_xll.qlSimpleQuote(E37,,PriceTickValue,Permanent,Trigger,ObjectOverwrite)</f>
        <v>EURFUT3MZ1_Quote#0001</v>
      </c>
      <c r="G37" s="276" t="str">
        <f>_xll.ohRangeRetrieveError(F37)</f>
        <v/>
      </c>
      <c r="H37" s="226" t="str">
        <f t="shared" si="1"/>
        <v>EURFUT3MZ1ConvAdj_Quote</v>
      </c>
      <c r="I37" s="216" t="str">
        <f>_xll.qlFuturesConvAdjustmentQuote($H37,IborIndex,$D37,$F37,Volatility,MeanReversion,Permanent,Trigger,ObjectOverwrite)</f>
        <v>EURFUT3MZ1ConvAdj_Quote#0001</v>
      </c>
      <c r="J37" s="276" t="str">
        <f>_xll.ohRangeRetrieveError(I37)</f>
        <v/>
      </c>
      <c r="K37" s="249"/>
      <c r="M37" s="310"/>
      <c r="N37" s="115">
        <v>33</v>
      </c>
      <c r="O37" s="115" t="b">
        <v>1</v>
      </c>
      <c r="P37" s="116" t="str">
        <v>Z1</v>
      </c>
      <c r="Q37" s="117">
        <v>44545</v>
      </c>
      <c r="R37" s="116" t="str">
        <v>FEIZ1</v>
      </c>
      <c r="S37" s="118" t="s">
        <v>145</v>
      </c>
      <c r="T37" s="266" t="s">
        <v>145</v>
      </c>
      <c r="U37" s="266" t="s">
        <v>145</v>
      </c>
      <c r="V37" s="266" t="s">
        <v>145</v>
      </c>
      <c r="W37" s="266" t="s">
        <v>145</v>
      </c>
      <c r="X37" s="266" t="e">
        <f>_xll.qlMidSafe($T37,$U37)</f>
        <v>#NUM!</v>
      </c>
      <c r="Y37" s="266" t="e">
        <f t="shared" si="2"/>
        <v>#NUM!</v>
      </c>
      <c r="Z37" s="311"/>
      <c r="AA37" s="124" t="e">
        <v>#NUM!</v>
      </c>
      <c r="AB37" s="311"/>
      <c r="AC37" s="266" t="e">
        <v>#NUM!</v>
      </c>
      <c r="AD37" s="303">
        <f>_xll.qlSimpleQuoteSetValue(F37,AC37,Trigger)</f>
        <v>0</v>
      </c>
      <c r="AE37" s="249"/>
    </row>
    <row r="38" spans="1:31" x14ac:dyDescent="0.2">
      <c r="A38" s="310"/>
      <c r="B38" s="68">
        <v>34</v>
      </c>
      <c r="C38" s="107" t="b">
        <v>1</v>
      </c>
      <c r="D38" s="68" t="str">
        <v>H2</v>
      </c>
      <c r="E38" s="226" t="str">
        <f t="shared" si="3"/>
        <v>EURFUT3MH2_Quote</v>
      </c>
      <c r="F38" s="216" t="str">
        <f>_xll.qlSimpleQuote(E38,,PriceTickValue,Permanent,Trigger,ObjectOverwrite)</f>
        <v>EURFUT3MH2_Quote#0001</v>
      </c>
      <c r="G38" s="276" t="str">
        <f>_xll.ohRangeRetrieveError(F38)</f>
        <v/>
      </c>
      <c r="H38" s="226" t="str">
        <f t="shared" si="1"/>
        <v>EURFUT3MH2ConvAdj_Quote</v>
      </c>
      <c r="I38" s="216" t="str">
        <f>_xll.qlFuturesConvAdjustmentQuote($H38,IborIndex,$D38,$F38,Volatility,MeanReversion,Permanent,Trigger,ObjectOverwrite)</f>
        <v>EURFUT3MH2ConvAdj_Quote#0001</v>
      </c>
      <c r="J38" s="276" t="str">
        <f>_xll.ohRangeRetrieveError(I38)</f>
        <v/>
      </c>
      <c r="K38" s="249"/>
      <c r="M38" s="310"/>
      <c r="N38" s="115">
        <v>34</v>
      </c>
      <c r="O38" s="115" t="b">
        <v>1</v>
      </c>
      <c r="P38" s="116" t="str">
        <v>H2</v>
      </c>
      <c r="Q38" s="117">
        <v>44636</v>
      </c>
      <c r="R38" s="116" t="str">
        <v>FEIH2</v>
      </c>
      <c r="S38" s="118" t="s">
        <v>145</v>
      </c>
      <c r="T38" s="266" t="s">
        <v>145</v>
      </c>
      <c r="U38" s="266" t="s">
        <v>145</v>
      </c>
      <c r="V38" s="266" t="s">
        <v>145</v>
      </c>
      <c r="W38" s="266" t="s">
        <v>145</v>
      </c>
      <c r="X38" s="266" t="e">
        <f>_xll.qlMidSafe($T38,$U38)</f>
        <v>#NUM!</v>
      </c>
      <c r="Y38" s="266" t="e">
        <f t="shared" si="2"/>
        <v>#NUM!</v>
      </c>
      <c r="Z38" s="311"/>
      <c r="AA38" s="124" t="e">
        <v>#NUM!</v>
      </c>
      <c r="AB38" s="311"/>
      <c r="AC38" s="266" t="e">
        <v>#NUM!</v>
      </c>
      <c r="AD38" s="303">
        <f>_xll.qlSimpleQuoteSetValue(F38,AC38,Trigger)</f>
        <v>0</v>
      </c>
      <c r="AE38" s="249"/>
    </row>
    <row r="39" spans="1:31" x14ac:dyDescent="0.2">
      <c r="A39" s="310"/>
      <c r="B39" s="68">
        <v>35</v>
      </c>
      <c r="C39" s="107" t="b">
        <v>1</v>
      </c>
      <c r="D39" s="68" t="str">
        <v>M2</v>
      </c>
      <c r="E39" s="226" t="str">
        <f t="shared" si="3"/>
        <v>EURFUT3MM2_Quote</v>
      </c>
      <c r="F39" s="216" t="str">
        <f>_xll.qlSimpleQuote(E39,,PriceTickValue,Permanent,Trigger,ObjectOverwrite)</f>
        <v>EURFUT3MM2_Quote#0001</v>
      </c>
      <c r="G39" s="276" t="str">
        <f>_xll.ohRangeRetrieveError(F39)</f>
        <v/>
      </c>
      <c r="H39" s="226" t="str">
        <f t="shared" si="1"/>
        <v>EURFUT3MM2ConvAdj_Quote</v>
      </c>
      <c r="I39" s="216" t="str">
        <f>_xll.qlFuturesConvAdjustmentQuote($H39,IborIndex,$D39,$F39,Volatility,MeanReversion,Permanent,Trigger,ObjectOverwrite)</f>
        <v>EURFUT3MM2ConvAdj_Quote#0001</v>
      </c>
      <c r="J39" s="276" t="str">
        <f>_xll.ohRangeRetrieveError(I39)</f>
        <v/>
      </c>
      <c r="K39" s="249"/>
      <c r="M39" s="310"/>
      <c r="N39" s="115">
        <v>35</v>
      </c>
      <c r="O39" s="115" t="b">
        <v>1</v>
      </c>
      <c r="P39" s="116" t="str">
        <v>M2</v>
      </c>
      <c r="Q39" s="117">
        <v>44727</v>
      </c>
      <c r="R39" s="116" t="str">
        <v>FEIM2</v>
      </c>
      <c r="S39" s="118" t="s">
        <v>145</v>
      </c>
      <c r="T39" s="266" t="s">
        <v>145</v>
      </c>
      <c r="U39" s="266" t="s">
        <v>145</v>
      </c>
      <c r="V39" s="266" t="s">
        <v>145</v>
      </c>
      <c r="W39" s="266" t="s">
        <v>145</v>
      </c>
      <c r="X39" s="266" t="e">
        <f>_xll.qlMidSafe($T39,$U39)</f>
        <v>#NUM!</v>
      </c>
      <c r="Y39" s="266" t="e">
        <f t="shared" si="2"/>
        <v>#NUM!</v>
      </c>
      <c r="Z39" s="311"/>
      <c r="AA39" s="124" t="e">
        <v>#NUM!</v>
      </c>
      <c r="AB39" s="311"/>
      <c r="AC39" s="266" t="e">
        <v>#NUM!</v>
      </c>
      <c r="AD39" s="303">
        <f>_xll.qlSimpleQuoteSetValue(F39,AC39,Trigger)</f>
        <v>0</v>
      </c>
      <c r="AE39" s="249"/>
    </row>
    <row r="40" spans="1:31" x14ac:dyDescent="0.2">
      <c r="A40" s="310"/>
      <c r="B40" s="68">
        <v>36</v>
      </c>
      <c r="C40" s="107" t="b">
        <v>1</v>
      </c>
      <c r="D40" s="68" t="str">
        <v>U2</v>
      </c>
      <c r="E40" s="226" t="str">
        <f t="shared" si="3"/>
        <v>EURFUT3MU2_Quote</v>
      </c>
      <c r="F40" s="216" t="str">
        <f>_xll.qlSimpleQuote(E40,,PriceTickValue,Permanent,Trigger,ObjectOverwrite)</f>
        <v>EURFUT3MU2_Quote#0001</v>
      </c>
      <c r="G40" s="276" t="str">
        <f>_xll.ohRangeRetrieveError(F40)</f>
        <v/>
      </c>
      <c r="H40" s="226" t="str">
        <f t="shared" si="1"/>
        <v>EURFUT3MU2ConvAdj_Quote</v>
      </c>
      <c r="I40" s="216" t="str">
        <f>_xll.qlFuturesConvAdjustmentQuote($H40,IborIndex,$D40,$F40,Volatility,MeanReversion,Permanent,Trigger,ObjectOverwrite)</f>
        <v>EURFUT3MU2ConvAdj_Quote#0001</v>
      </c>
      <c r="J40" s="276" t="str">
        <f>_xll.ohRangeRetrieveError(I40)</f>
        <v/>
      </c>
      <c r="K40" s="249"/>
      <c r="M40" s="310"/>
      <c r="N40" s="115">
        <v>36</v>
      </c>
      <c r="O40" s="115" t="b">
        <v>1</v>
      </c>
      <c r="P40" s="116" t="str">
        <v>U2</v>
      </c>
      <c r="Q40" s="117">
        <v>44825</v>
      </c>
      <c r="R40" s="116" t="str">
        <v>FEIU2</v>
      </c>
      <c r="S40" s="118" t="s">
        <v>145</v>
      </c>
      <c r="T40" s="266" t="s">
        <v>145</v>
      </c>
      <c r="U40" s="266" t="s">
        <v>145</v>
      </c>
      <c r="V40" s="266" t="s">
        <v>145</v>
      </c>
      <c r="W40" s="266" t="s">
        <v>145</v>
      </c>
      <c r="X40" s="266" t="e">
        <f>_xll.qlMidSafe($T40,$U40)</f>
        <v>#NUM!</v>
      </c>
      <c r="Y40" s="266" t="e">
        <f t="shared" si="2"/>
        <v>#NUM!</v>
      </c>
      <c r="Z40" s="311"/>
      <c r="AA40" s="124" t="e">
        <v>#NUM!</v>
      </c>
      <c r="AB40" s="311"/>
      <c r="AC40" s="266" t="e">
        <v>#NUM!</v>
      </c>
      <c r="AD40" s="303">
        <f>_xll.qlSimpleQuoteSetValue(F40,AC40,Trigger)</f>
        <v>0</v>
      </c>
      <c r="AE40" s="249"/>
    </row>
    <row r="41" spans="1:31" x14ac:dyDescent="0.2">
      <c r="A41" s="310"/>
      <c r="B41" s="68">
        <v>37</v>
      </c>
      <c r="C41" s="107" t="b">
        <v>1</v>
      </c>
      <c r="D41" s="68" t="str">
        <v>Z2</v>
      </c>
      <c r="E41" s="226" t="str">
        <f t="shared" si="3"/>
        <v>EURFUT3MZ2_Quote</v>
      </c>
      <c r="F41" s="216" t="str">
        <f>_xll.qlSimpleQuote(E41,,PriceTickValue,Permanent,Trigger,ObjectOverwrite)</f>
        <v>EURFUT3MZ2_Quote#0001</v>
      </c>
      <c r="G41" s="276" t="str">
        <f>_xll.ohRangeRetrieveError(F41)</f>
        <v/>
      </c>
      <c r="H41" s="226" t="str">
        <f t="shared" si="1"/>
        <v>EURFUT3MZ2ConvAdj_Quote</v>
      </c>
      <c r="I41" s="216" t="str">
        <f>_xll.qlFuturesConvAdjustmentQuote($H41,IborIndex,$D41,$F41,Volatility,MeanReversion,Permanent,Trigger,ObjectOverwrite)</f>
        <v>EURFUT3MZ2ConvAdj_Quote#0001</v>
      </c>
      <c r="J41" s="276" t="str">
        <f>_xll.ohRangeRetrieveError(I41)</f>
        <v/>
      </c>
      <c r="K41" s="249"/>
      <c r="M41" s="310"/>
      <c r="N41" s="115">
        <v>37</v>
      </c>
      <c r="O41" s="115" t="b">
        <v>1</v>
      </c>
      <c r="P41" s="116" t="str">
        <v>Z2</v>
      </c>
      <c r="Q41" s="117">
        <v>44916</v>
      </c>
      <c r="R41" s="116" t="str">
        <v>FEIZ2</v>
      </c>
      <c r="S41" s="118" t="s">
        <v>145</v>
      </c>
      <c r="T41" s="266" t="s">
        <v>145</v>
      </c>
      <c r="U41" s="266" t="s">
        <v>145</v>
      </c>
      <c r="V41" s="266" t="s">
        <v>145</v>
      </c>
      <c r="W41" s="266" t="s">
        <v>145</v>
      </c>
      <c r="X41" s="266" t="e">
        <f>_xll.qlMidSafe($T41,$U41)</f>
        <v>#NUM!</v>
      </c>
      <c r="Y41" s="266" t="e">
        <f t="shared" si="2"/>
        <v>#NUM!</v>
      </c>
      <c r="Z41" s="311"/>
      <c r="AA41" s="124" t="e">
        <v>#NUM!</v>
      </c>
      <c r="AB41" s="311"/>
      <c r="AC41" s="266" t="e">
        <v>#NUM!</v>
      </c>
      <c r="AD41" s="303">
        <f>_xll.qlSimpleQuoteSetValue(F41,AC41,Trigger)</f>
        <v>0</v>
      </c>
      <c r="AE41" s="249"/>
    </row>
    <row r="42" spans="1:31" x14ac:dyDescent="0.2">
      <c r="A42" s="310"/>
      <c r="B42" s="68">
        <v>38</v>
      </c>
      <c r="C42" s="107" t="b">
        <v>1</v>
      </c>
      <c r="D42" s="68" t="str">
        <v>H3</v>
      </c>
      <c r="E42" s="226" t="str">
        <f t="shared" si="3"/>
        <v>EURFUT3MH3_Quote</v>
      </c>
      <c r="F42" s="216" t="str">
        <f>_xll.qlSimpleQuote(E42,,PriceTickValue,Permanent,Trigger,ObjectOverwrite)</f>
        <v>EURFUT3MH3_Quote#0001</v>
      </c>
      <c r="G42" s="276" t="str">
        <f>_xll.ohRangeRetrieveError(F42)</f>
        <v/>
      </c>
      <c r="H42" s="226" t="str">
        <f t="shared" si="1"/>
        <v>EURFUT3MH3ConvAdj_Quote</v>
      </c>
      <c r="I42" s="216" t="str">
        <f>_xll.qlFuturesConvAdjustmentQuote($H42,IborIndex,$D42,$F42,Volatility,MeanReversion,Permanent,Trigger,ObjectOverwrite)</f>
        <v>EURFUT3MH3ConvAdj_Quote#0001</v>
      </c>
      <c r="J42" s="276" t="str">
        <f>_xll.ohRangeRetrieveError(I42)</f>
        <v/>
      </c>
      <c r="K42" s="249"/>
      <c r="M42" s="310"/>
      <c r="N42" s="115">
        <v>38</v>
      </c>
      <c r="O42" s="115" t="b">
        <v>1</v>
      </c>
      <c r="P42" s="116" t="str">
        <v>H3</v>
      </c>
      <c r="Q42" s="117">
        <v>45000</v>
      </c>
      <c r="R42" s="116" t="str">
        <v>FEIH3</v>
      </c>
      <c r="S42" s="118" t="s">
        <v>145</v>
      </c>
      <c r="T42" s="266" t="s">
        <v>145</v>
      </c>
      <c r="U42" s="266" t="s">
        <v>145</v>
      </c>
      <c r="V42" s="266" t="s">
        <v>145</v>
      </c>
      <c r="W42" s="266" t="s">
        <v>145</v>
      </c>
      <c r="X42" s="266" t="e">
        <f>_xll.qlMidSafe($T42,$U42)</f>
        <v>#NUM!</v>
      </c>
      <c r="Y42" s="266" t="e">
        <f t="shared" si="2"/>
        <v>#NUM!</v>
      </c>
      <c r="Z42" s="311"/>
      <c r="AA42" s="124" t="e">
        <v>#NUM!</v>
      </c>
      <c r="AB42" s="311"/>
      <c r="AC42" s="266" t="e">
        <v>#NUM!</v>
      </c>
      <c r="AD42" s="303">
        <f>_xll.qlSimpleQuoteSetValue(F42,AC42,Trigger)</f>
        <v>0</v>
      </c>
      <c r="AE42" s="249"/>
    </row>
    <row r="43" spans="1:31" x14ac:dyDescent="0.2">
      <c r="A43" s="310"/>
      <c r="B43" s="68">
        <v>39</v>
      </c>
      <c r="C43" s="107" t="b">
        <v>1</v>
      </c>
      <c r="D43" s="68" t="str">
        <v>M3</v>
      </c>
      <c r="E43" s="226" t="str">
        <f t="shared" si="3"/>
        <v>EURFUT3MM3_Quote</v>
      </c>
      <c r="F43" s="216" t="str">
        <f>_xll.qlSimpleQuote(E43,,PriceTickValue,Permanent,Trigger,ObjectOverwrite)</f>
        <v>EURFUT3MM3_Quote#0001</v>
      </c>
      <c r="G43" s="276" t="str">
        <f>_xll.ohRangeRetrieveError(F43)</f>
        <v/>
      </c>
      <c r="H43" s="226" t="str">
        <f t="shared" si="1"/>
        <v>EURFUT3MM3ConvAdj_Quote</v>
      </c>
      <c r="I43" s="216" t="str">
        <f>_xll.qlFuturesConvAdjustmentQuote($H43,IborIndex,$D43,$F43,Volatility,MeanReversion,Permanent,Trigger,ObjectOverwrite)</f>
        <v>EURFUT3MM3ConvAdj_Quote#0001</v>
      </c>
      <c r="J43" s="276" t="str">
        <f>_xll.ohRangeRetrieveError(I43)</f>
        <v/>
      </c>
      <c r="K43" s="249"/>
      <c r="M43" s="310"/>
      <c r="N43" s="115">
        <v>39</v>
      </c>
      <c r="O43" s="115" t="b">
        <v>1</v>
      </c>
      <c r="P43" s="116" t="str">
        <v>M3</v>
      </c>
      <c r="Q43" s="117">
        <v>45098</v>
      </c>
      <c r="R43" s="116" t="str">
        <v>FEIM3</v>
      </c>
      <c r="S43" s="118" t="s">
        <v>145</v>
      </c>
      <c r="T43" s="266" t="s">
        <v>145</v>
      </c>
      <c r="U43" s="266" t="s">
        <v>145</v>
      </c>
      <c r="V43" s="266" t="s">
        <v>145</v>
      </c>
      <c r="W43" s="266" t="s">
        <v>145</v>
      </c>
      <c r="X43" s="266" t="e">
        <f>_xll.qlMidSafe($T43,$U43)</f>
        <v>#NUM!</v>
      </c>
      <c r="Y43" s="266" t="e">
        <f t="shared" si="2"/>
        <v>#NUM!</v>
      </c>
      <c r="Z43" s="311"/>
      <c r="AA43" s="124" t="e">
        <v>#NUM!</v>
      </c>
      <c r="AB43" s="311"/>
      <c r="AC43" s="266" t="e">
        <v>#NUM!</v>
      </c>
      <c r="AD43" s="303">
        <f>_xll.qlSimpleQuoteSetValue(F43,AC43,Trigger)</f>
        <v>0</v>
      </c>
      <c r="AE43" s="249"/>
    </row>
    <row r="44" spans="1:31" x14ac:dyDescent="0.2">
      <c r="A44" s="310"/>
      <c r="B44" s="68">
        <v>40</v>
      </c>
      <c r="C44" s="107" t="b">
        <v>1</v>
      </c>
      <c r="D44" s="68" t="str">
        <v>U3</v>
      </c>
      <c r="E44" s="226" t="str">
        <f t="shared" si="3"/>
        <v>EURFUT3MU3_Quote</v>
      </c>
      <c r="F44" s="216" t="str">
        <f>_xll.qlSimpleQuote(E44,,PriceTickValue,Permanent,Trigger,ObjectOverwrite)</f>
        <v>EURFUT3MU3_Quote#0001</v>
      </c>
      <c r="G44" s="276" t="str">
        <f>_xll.ohRangeRetrieveError(F44)</f>
        <v/>
      </c>
      <c r="H44" s="226" t="str">
        <f t="shared" si="1"/>
        <v>EURFUT3MU3ConvAdj_Quote</v>
      </c>
      <c r="I44" s="216" t="str">
        <f>_xll.qlFuturesConvAdjustmentQuote($H44,IborIndex,$D44,$F44,Volatility,MeanReversion,Permanent,Trigger,ObjectOverwrite)</f>
        <v>EURFUT3MU3ConvAdj_Quote#0001</v>
      </c>
      <c r="J44" s="276" t="str">
        <f>_xll.ohRangeRetrieveError(I44)</f>
        <v/>
      </c>
      <c r="K44" s="249"/>
      <c r="M44" s="310"/>
      <c r="N44" s="115">
        <v>40</v>
      </c>
      <c r="O44" s="115" t="b">
        <v>1</v>
      </c>
      <c r="P44" s="116" t="str">
        <v>U3</v>
      </c>
      <c r="Q44" s="117">
        <v>45189</v>
      </c>
      <c r="R44" s="116" t="str">
        <v>FEIU3</v>
      </c>
      <c r="S44" s="118" t="s">
        <v>145</v>
      </c>
      <c r="T44" s="266" t="s">
        <v>145</v>
      </c>
      <c r="U44" s="266" t="s">
        <v>145</v>
      </c>
      <c r="V44" s="266" t="s">
        <v>145</v>
      </c>
      <c r="W44" s="266" t="s">
        <v>145</v>
      </c>
      <c r="X44" s="266" t="e">
        <f>_xll.qlMidSafe($T44,$U44)</f>
        <v>#NUM!</v>
      </c>
      <c r="Y44" s="266" t="e">
        <f t="shared" si="2"/>
        <v>#NUM!</v>
      </c>
      <c r="Z44" s="311"/>
      <c r="AA44" s="124" t="e">
        <v>#NUM!</v>
      </c>
      <c r="AB44" s="311"/>
      <c r="AC44" s="266" t="e">
        <v>#NUM!</v>
      </c>
      <c r="AD44" s="303">
        <f>_xll.qlSimpleQuoteSetValue(F44,AC44,Trigger)</f>
        <v>0</v>
      </c>
      <c r="AE44" s="249"/>
    </row>
    <row r="45" spans="1:31" x14ac:dyDescent="0.2">
      <c r="A45" s="310"/>
      <c r="B45" s="68">
        <v>41</v>
      </c>
      <c r="C45" s="107" t="b">
        <v>1</v>
      </c>
      <c r="D45" s="68" t="str">
        <v>Z3</v>
      </c>
      <c r="E45" s="226" t="str">
        <f t="shared" si="3"/>
        <v>EURFUT3MZ3_Quote</v>
      </c>
      <c r="F45" s="216" t="str">
        <f>_xll.qlSimpleQuote(E45,,PriceTickValue,Permanent,Trigger,ObjectOverwrite)</f>
        <v>EURFUT3MZ3_Quote#0001</v>
      </c>
      <c r="G45" s="276" t="str">
        <f>_xll.ohRangeRetrieveError(F45)</f>
        <v/>
      </c>
      <c r="H45" s="226" t="str">
        <f t="shared" si="1"/>
        <v>EURFUT3MZ3ConvAdj_Quote</v>
      </c>
      <c r="I45" s="216" t="str">
        <f>_xll.qlFuturesConvAdjustmentQuote($H45,IborIndex,$D45,$F45,Volatility,MeanReversion,Permanent,Trigger,ObjectOverwrite)</f>
        <v>EURFUT3MZ3ConvAdj_Quote#0001</v>
      </c>
      <c r="J45" s="276" t="str">
        <f>_xll.ohRangeRetrieveError(I45)</f>
        <v/>
      </c>
      <c r="K45" s="249"/>
      <c r="M45" s="310"/>
      <c r="N45" s="115">
        <v>41</v>
      </c>
      <c r="O45" s="115" t="b">
        <v>1</v>
      </c>
      <c r="P45" s="116" t="str">
        <v>Z3</v>
      </c>
      <c r="Q45" s="117">
        <v>45280</v>
      </c>
      <c r="R45" s="116" t="str">
        <v>FEIZ3</v>
      </c>
      <c r="S45" s="118" t="s">
        <v>145</v>
      </c>
      <c r="T45" s="266" t="s">
        <v>145</v>
      </c>
      <c r="U45" s="266" t="s">
        <v>145</v>
      </c>
      <c r="V45" s="266" t="s">
        <v>145</v>
      </c>
      <c r="W45" s="266" t="s">
        <v>145</v>
      </c>
      <c r="X45" s="266" t="e">
        <f>_xll.qlMidSafe($T45,$U45)</f>
        <v>#NUM!</v>
      </c>
      <c r="Y45" s="266" t="e">
        <f t="shared" si="2"/>
        <v>#NUM!</v>
      </c>
      <c r="Z45" s="311"/>
      <c r="AA45" s="124" t="e">
        <v>#NUM!</v>
      </c>
      <c r="AB45" s="311"/>
      <c r="AC45" s="266" t="e">
        <v>#NUM!</v>
      </c>
      <c r="AD45" s="303">
        <f>_xll.qlSimpleQuoteSetValue(F45,AC45,Trigger)</f>
        <v>0</v>
      </c>
      <c r="AE45" s="249"/>
    </row>
    <row r="46" spans="1:31" x14ac:dyDescent="0.2">
      <c r="A46" s="310"/>
      <c r="B46" s="70">
        <v>42</v>
      </c>
      <c r="C46" s="108" t="b">
        <v>1</v>
      </c>
      <c r="D46" s="70" t="str">
        <v>H4</v>
      </c>
      <c r="E46" s="227" t="str">
        <f t="shared" si="3"/>
        <v>EURFUT3MH4_Quote</v>
      </c>
      <c r="F46" s="217" t="str">
        <f>_xll.qlSimpleQuote(E46,,PriceTickValue,Permanent,Trigger,ObjectOverwrite)</f>
        <v>EURFUT3MH4_Quote#0001</v>
      </c>
      <c r="G46" s="277" t="str">
        <f>_xll.ohRangeRetrieveError(F46)</f>
        <v/>
      </c>
      <c r="H46" s="227" t="str">
        <f t="shared" si="1"/>
        <v>EURFUT3MH4ConvAdj_Quote</v>
      </c>
      <c r="I46" s="217" t="str">
        <f>_xll.qlFuturesConvAdjustmentQuote($H46,IborIndex,$D46,$F46,Volatility,MeanReversion,Permanent,Trigger,ObjectOverwrite)</f>
        <v>EURFUT3MH4ConvAdj_Quote#0001</v>
      </c>
      <c r="J46" s="277" t="str">
        <f>_xll.ohRangeRetrieveError(I46)</f>
        <v/>
      </c>
      <c r="K46" s="249"/>
      <c r="M46" s="310"/>
      <c r="N46" s="119">
        <v>42</v>
      </c>
      <c r="O46" s="119" t="b">
        <v>1</v>
      </c>
      <c r="P46" s="120" t="str">
        <v>H4</v>
      </c>
      <c r="Q46" s="121">
        <v>45371</v>
      </c>
      <c r="R46" s="120" t="str">
        <v>FEIH4</v>
      </c>
      <c r="S46" s="122" t="s">
        <v>145</v>
      </c>
      <c r="T46" s="268" t="s">
        <v>145</v>
      </c>
      <c r="U46" s="268" t="s">
        <v>145</v>
      </c>
      <c r="V46" s="268" t="s">
        <v>145</v>
      </c>
      <c r="W46" s="268" t="s">
        <v>145</v>
      </c>
      <c r="X46" s="268" t="e">
        <f>_xll.qlMidSafe($T46,$U46)</f>
        <v>#NUM!</v>
      </c>
      <c r="Y46" s="268" t="e">
        <f t="shared" si="2"/>
        <v>#NUM!</v>
      </c>
      <c r="Z46" s="311"/>
      <c r="AA46" s="125" t="e">
        <v>#NUM!</v>
      </c>
      <c r="AB46" s="311"/>
      <c r="AC46" s="268" t="e">
        <v>#NUM!</v>
      </c>
      <c r="AD46" s="304">
        <f>_xll.qlSimpleQuoteSetValue(F46,AC46,Trigger)</f>
        <v>0</v>
      </c>
      <c r="AE46" s="249"/>
    </row>
    <row r="47" spans="1:31" x14ac:dyDescent="0.2">
      <c r="A47" s="312"/>
      <c r="B47" s="251"/>
      <c r="C47" s="251"/>
      <c r="D47" s="251"/>
      <c r="E47" s="251"/>
      <c r="F47" s="251"/>
      <c r="G47" s="251"/>
      <c r="H47" s="251"/>
      <c r="I47" s="251"/>
      <c r="J47" s="251"/>
      <c r="K47" s="253"/>
      <c r="M47" s="312"/>
      <c r="N47" s="251"/>
      <c r="O47" s="251"/>
      <c r="P47" s="251"/>
      <c r="Q47" s="251"/>
      <c r="R47" s="251"/>
      <c r="S47" s="251"/>
      <c r="T47" s="251"/>
      <c r="U47" s="251"/>
      <c r="V47" s="251"/>
      <c r="W47" s="251"/>
      <c r="X47" s="251"/>
      <c r="Y47" s="251"/>
      <c r="Z47" s="251"/>
      <c r="AA47" s="251"/>
      <c r="AB47" s="251"/>
      <c r="AC47" s="251"/>
      <c r="AD47" s="251"/>
      <c r="AE47" s="253"/>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20"/>
      <c r="H1" s="206"/>
      <c r="I1" s="206"/>
      <c r="J1" s="206"/>
      <c r="K1" s="206"/>
      <c r="L1" s="206"/>
      <c r="M1" s="206"/>
      <c r="N1" s="206"/>
      <c r="O1" s="206"/>
      <c r="P1" s="206"/>
      <c r="Q1" s="206"/>
      <c r="R1" s="206"/>
      <c r="S1" s="206"/>
      <c r="T1" s="206"/>
      <c r="U1" s="206"/>
      <c r="V1" s="247"/>
    </row>
    <row r="2" spans="1:22" x14ac:dyDescent="0.2">
      <c r="A2" s="88"/>
      <c r="B2" s="54"/>
      <c r="C2" s="54"/>
      <c r="D2" s="30"/>
      <c r="E2" s="89"/>
      <c r="G2" s="248"/>
      <c r="H2" s="202"/>
      <c r="I2" s="202"/>
      <c r="J2" s="202"/>
      <c r="K2" s="202"/>
      <c r="L2" s="294" t="s">
        <v>104</v>
      </c>
      <c r="M2" s="202"/>
      <c r="N2" s="202"/>
      <c r="O2" s="202"/>
      <c r="P2" s="202"/>
      <c r="Q2" s="202"/>
      <c r="R2" s="202"/>
      <c r="S2" s="202"/>
      <c r="T2" s="202"/>
      <c r="U2" s="224">
        <f>_xll.ohTrigger(U5:U9)</f>
        <v>3</v>
      </c>
      <c r="V2" s="249"/>
    </row>
    <row r="3" spans="1:22" x14ac:dyDescent="0.2">
      <c r="A3" s="30"/>
      <c r="B3" s="54"/>
      <c r="C3" s="54"/>
      <c r="D3" s="54"/>
      <c r="E3" s="89"/>
      <c r="G3" s="248"/>
      <c r="H3" s="202"/>
      <c r="I3" s="202"/>
      <c r="J3" s="202"/>
      <c r="K3" s="202"/>
      <c r="L3" s="202"/>
      <c r="M3" s="202"/>
      <c r="N3" s="202"/>
      <c r="O3" s="202"/>
      <c r="P3" s="202"/>
      <c r="Q3" s="202"/>
      <c r="R3" s="202"/>
      <c r="S3" s="202"/>
      <c r="T3" s="202"/>
      <c r="U3" s="238"/>
      <c r="V3" s="249"/>
    </row>
    <row r="4" spans="1:22" ht="21" customHeight="1" thickBot="1" x14ac:dyDescent="0.25">
      <c r="A4" s="126"/>
      <c r="B4" s="104" t="s">
        <v>183</v>
      </c>
      <c r="C4" s="128" t="s">
        <v>210</v>
      </c>
      <c r="D4" s="129" t="s">
        <v>209</v>
      </c>
      <c r="E4" s="127"/>
      <c r="G4" s="248"/>
      <c r="H4" s="254"/>
      <c r="I4" s="294"/>
      <c r="J4" s="221"/>
      <c r="K4" s="221"/>
      <c r="L4" s="313" t="str">
        <f>_xll.RData(L5,M4,,ReutersRtMode,,M5)</f>
        <v>Not Signed In</v>
      </c>
      <c r="M4" s="314" t="s">
        <v>119</v>
      </c>
      <c r="N4" s="315"/>
      <c r="O4" s="435" t="s">
        <v>125</v>
      </c>
      <c r="P4" s="436"/>
      <c r="Q4" s="315"/>
      <c r="R4" s="212" t="s">
        <v>116</v>
      </c>
      <c r="S4" s="316"/>
      <c r="T4" s="212" t="s">
        <v>114</v>
      </c>
      <c r="U4" s="212" t="s">
        <v>113</v>
      </c>
      <c r="V4" s="249"/>
    </row>
    <row r="5" spans="1:22" x14ac:dyDescent="0.2">
      <c r="A5" s="126"/>
      <c r="B5" s="130" t="str">
        <f>Currency&amp;"HW_Volatility"&amp;QuoteSuffix</f>
        <v>EURHW_Volatility_Quote</v>
      </c>
      <c r="C5" s="130" t="str">
        <f>_xll.qlSimpleQuote(B5,,,Permanent,Trigger,ObjectOverwrite)</f>
        <v>EURHW_Volatility_Quote#0001</v>
      </c>
      <c r="D5" s="131" t="str">
        <f>_xll.ohRangeRetrieveError(C5)</f>
        <v/>
      </c>
      <c r="E5" s="127"/>
      <c r="G5" s="248"/>
      <c r="H5" s="135" t="s">
        <v>53</v>
      </c>
      <c r="I5" s="136" t="s">
        <v>122</v>
      </c>
      <c r="J5" s="137" t="s">
        <v>60</v>
      </c>
      <c r="K5" s="137" t="str">
        <f>I5&amp;H5&amp;J5&amp;"ATM"</f>
        <v>EU4Y6LATM</v>
      </c>
      <c r="L5" s="211" t="str">
        <f>K5&amp;"="&amp;Contributor</f>
        <v>EU4Y6LATM=ICAP</v>
      </c>
      <c r="M5" s="307">
        <v>0</v>
      </c>
      <c r="N5" s="315"/>
      <c r="O5" s="260" t="s">
        <v>124</v>
      </c>
      <c r="P5" s="317">
        <f>M5/100*IF(ISNUMBER(Swap3M4Y),Swap3M4Y/100,Swap6M4Y/100)*0</f>
        <v>0</v>
      </c>
      <c r="Q5" s="315"/>
      <c r="R5" s="317">
        <v>0</v>
      </c>
      <c r="S5" s="316"/>
      <c r="T5" s="317">
        <f t="array" ref="T5:T6">QuoteLive</f>
        <v>0</v>
      </c>
      <c r="U5" s="317">
        <f>_xll.qlSimpleQuoteSetValue(C5,ROUND(T5,6),Trigger)</f>
        <v>0</v>
      </c>
      <c r="V5" s="249"/>
    </row>
    <row r="6" spans="1:22" x14ac:dyDescent="0.2">
      <c r="A6" s="126"/>
      <c r="B6" s="130" t="str">
        <f>Currency&amp;"HW_MeanReversion"&amp;QuoteSuffix</f>
        <v>EURHW_MeanReversion_Quote</v>
      </c>
      <c r="C6" s="130" t="str">
        <f>_xll.qlSimpleQuote(B6,,,Permanent,Trigger,ObjectOverwrite)</f>
        <v>EURHW_MeanReversion_Quote#0001</v>
      </c>
      <c r="D6" s="131" t="str">
        <f>_xll.ohRangeRetrieveError(C6)</f>
        <v/>
      </c>
      <c r="E6" s="127"/>
      <c r="G6" s="248"/>
      <c r="H6" s="202"/>
      <c r="I6" s="202"/>
      <c r="J6" s="202"/>
      <c r="K6" s="202"/>
      <c r="L6" s="202"/>
      <c r="M6" s="202"/>
      <c r="N6" s="315"/>
      <c r="O6" s="318" t="s">
        <v>123</v>
      </c>
      <c r="P6" s="319">
        <v>0.03</v>
      </c>
      <c r="Q6" s="315"/>
      <c r="R6" s="319">
        <v>0.03</v>
      </c>
      <c r="S6" s="316"/>
      <c r="T6" s="319">
        <v>0.03</v>
      </c>
      <c r="U6" s="319">
        <f>_xll.qlSimpleQuoteSetValue(C6,ROUND(T6,6),Trigger)</f>
        <v>0</v>
      </c>
      <c r="V6" s="249"/>
    </row>
    <row r="7" spans="1:22" x14ac:dyDescent="0.2">
      <c r="A7" s="132"/>
      <c r="B7" s="133"/>
      <c r="C7" s="133"/>
      <c r="D7" s="133"/>
      <c r="E7" s="134"/>
      <c r="G7" s="250"/>
      <c r="H7" s="251"/>
      <c r="I7" s="251"/>
      <c r="J7" s="251"/>
      <c r="K7" s="251"/>
      <c r="L7" s="251"/>
      <c r="M7" s="251"/>
      <c r="N7" s="251"/>
      <c r="O7" s="251"/>
      <c r="P7" s="251"/>
      <c r="Q7" s="251"/>
      <c r="R7" s="251"/>
      <c r="S7" s="251"/>
      <c r="T7" s="251"/>
      <c r="U7" s="251"/>
      <c r="V7" s="253"/>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35" t="s">
        <v>222</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3</v>
      </c>
      <c r="Y2" s="249"/>
    </row>
    <row r="3" spans="1:25" ht="11.25" customHeight="1" x14ac:dyDescent="0.2">
      <c r="A3" s="9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183</v>
      </c>
      <c r="F4" s="57" t="s">
        <v>210</v>
      </c>
      <c r="G4" s="63" t="s">
        <v>209</v>
      </c>
      <c r="H4" s="127"/>
      <c r="J4" s="207"/>
      <c r="K4" s="244"/>
      <c r="L4" s="246"/>
      <c r="M4" s="246"/>
      <c r="N4" s="246" t="s">
        <v>150</v>
      </c>
      <c r="O4" s="67" t="str">
        <f>_xll.RData(O5:O41,P4:Q4,,ReutersRtMode,,P5)</f>
        <v>Not Signed In</v>
      </c>
      <c r="P4" s="246" t="s">
        <v>119</v>
      </c>
      <c r="Q4" s="246" t="s">
        <v>95</v>
      </c>
      <c r="R4" s="193" t="s">
        <v>221</v>
      </c>
      <c r="S4" s="193" t="s">
        <v>206</v>
      </c>
      <c r="T4" s="204"/>
      <c r="U4" s="246" t="s">
        <v>116</v>
      </c>
      <c r="V4" s="205"/>
      <c r="W4" s="244" t="s">
        <v>114</v>
      </c>
      <c r="X4" s="246" t="s">
        <v>113</v>
      </c>
      <c r="Y4" s="208"/>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EUREON3E1Y_Quote#0001</v>
      </c>
      <c r="G5" s="62" t="str">
        <f>_xll.ohRangeRetrieveError(F5)</f>
        <v/>
      </c>
      <c r="H5" s="127"/>
      <c r="J5" s="157"/>
      <c r="K5" s="299" t="s">
        <v>5</v>
      </c>
      <c r="L5" s="299" t="s">
        <v>80</v>
      </c>
      <c r="M5" s="299" t="s">
        <v>67</v>
      </c>
      <c r="N5" s="228" t="str">
        <f t="shared" ref="N5:N41" si="4">SUBSTITUTE(Currency,"R","")&amp;$L5&amp;SUBSTITUTE(Currency,"R","")&amp;$M5&amp;$K5</f>
        <v>EUEONEU3E1Y</v>
      </c>
      <c r="O5" s="300" t="str">
        <f t="array" ref="O5:O41">Instruments&amp;"="&amp;VLOOKUP(Contributor,ContributorTable,2,FALSE)</f>
        <v>EUEONEU3E1Y=ICAP</v>
      </c>
      <c r="P5" s="159">
        <v>8.6999999999999993</v>
      </c>
      <c r="Q5" s="159">
        <v>13.7</v>
      </c>
      <c r="R5" s="159">
        <f>_xll.qlMidSafe(P5,Q5)</f>
        <v>11.2</v>
      </c>
      <c r="S5" s="159">
        <f t="shared" ref="S5:S41" si="5">(R5-P5)*2</f>
        <v>5</v>
      </c>
      <c r="T5" s="204"/>
      <c r="U5" s="158">
        <v>11.2</v>
      </c>
      <c r="V5" s="205"/>
      <c r="W5" s="160">
        <f t="array" ref="W5:W41">QuoteLive</f>
        <v>11.2</v>
      </c>
      <c r="X5" s="230">
        <f>_xll.qlSimpleQuoteSetValue(F5,ROUND(W5/10000,6),Trigger)</f>
        <v>-6.0000000000000157E-5</v>
      </c>
      <c r="Y5" s="208"/>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EUREON3E15M_Quote#0001</v>
      </c>
      <c r="G6" s="62" t="str">
        <f>_xll.ohRangeRetrieveError(F6)</f>
        <v/>
      </c>
      <c r="H6" s="127"/>
      <c r="J6" s="157"/>
      <c r="K6" s="299" t="s">
        <v>65</v>
      </c>
      <c r="L6" s="299" t="s">
        <v>80</v>
      </c>
      <c r="M6" s="299" t="s">
        <v>67</v>
      </c>
      <c r="N6" s="228" t="str">
        <f t="shared" si="4"/>
        <v>EUEONEU3E15M</v>
      </c>
      <c r="O6" s="300" t="str">
        <v>EUEONEU3E15M=ICAP</v>
      </c>
      <c r="P6" s="159" t="s">
        <v>145</v>
      </c>
      <c r="Q6" s="159" t="s">
        <v>145</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EUREON3E18M_Quote#0001</v>
      </c>
      <c r="G7" s="62" t="str">
        <f>_xll.ohRangeRetrieveError(F7)</f>
        <v/>
      </c>
      <c r="H7" s="127"/>
      <c r="J7" s="157"/>
      <c r="K7" s="299" t="s">
        <v>64</v>
      </c>
      <c r="L7" s="299" t="s">
        <v>80</v>
      </c>
      <c r="M7" s="299" t="s">
        <v>67</v>
      </c>
      <c r="N7" s="228" t="str">
        <f t="shared" si="4"/>
        <v>EUEONEU3E18M</v>
      </c>
      <c r="O7" s="300" t="str">
        <v>EUEONEU3E18M=ICAP</v>
      </c>
      <c r="P7" s="159">
        <v>9.1</v>
      </c>
      <c r="Q7" s="159">
        <v>14.1</v>
      </c>
      <c r="R7" s="159">
        <f>_xll.qlMidSafe(P7,Q7)</f>
        <v>11.6</v>
      </c>
      <c r="S7" s="159">
        <f t="shared" si="5"/>
        <v>5</v>
      </c>
      <c r="T7" s="204"/>
      <c r="U7" s="158">
        <v>11.6</v>
      </c>
      <c r="V7" s="205"/>
      <c r="W7" s="160">
        <v>11.6</v>
      </c>
      <c r="X7" s="230">
        <f>_xll.qlSimpleQuoteSetValue(F7,ROUND(W7/10000,6),Trigger)</f>
        <v>-1.0000000000000005E-4</v>
      </c>
      <c r="Y7" s="208"/>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EUREON3E21M_Quote#0001</v>
      </c>
      <c r="G8" s="62" t="str">
        <f>_xll.ohRangeRetrieveError(F8)</f>
        <v/>
      </c>
      <c r="H8" s="127"/>
      <c r="J8" s="157"/>
      <c r="K8" s="299" t="s">
        <v>63</v>
      </c>
      <c r="L8" s="299" t="s">
        <v>80</v>
      </c>
      <c r="M8" s="299" t="s">
        <v>67</v>
      </c>
      <c r="N8" s="228" t="str">
        <f t="shared" si="4"/>
        <v>EUEONEU3E21M</v>
      </c>
      <c r="O8" s="300" t="str">
        <v>EUEONEU3E21M=ICAP</v>
      </c>
      <c r="P8" s="159" t="s">
        <v>145</v>
      </c>
      <c r="Q8" s="159" t="s">
        <v>145</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EUREON3E2Y_Quote#0001</v>
      </c>
      <c r="G9" s="62" t="str">
        <f>_xll.ohRangeRetrieveError(F9)</f>
        <v/>
      </c>
      <c r="H9" s="127"/>
      <c r="J9" s="207"/>
      <c r="K9" s="299" t="s">
        <v>55</v>
      </c>
      <c r="L9" s="299" t="s">
        <v>80</v>
      </c>
      <c r="M9" s="299" t="s">
        <v>67</v>
      </c>
      <c r="N9" s="228" t="str">
        <f t="shared" si="4"/>
        <v>EUEONEU3E2Y</v>
      </c>
      <c r="O9" s="300" t="str">
        <v>EUEONEU3E2Y=ICAP</v>
      </c>
      <c r="P9" s="159">
        <v>9.3000000000000007</v>
      </c>
      <c r="Q9" s="159">
        <v>14.3</v>
      </c>
      <c r="R9" s="159">
        <f>_xll.qlMidSafe(P9,Q9)</f>
        <v>11.8</v>
      </c>
      <c r="S9" s="159">
        <f t="shared" si="5"/>
        <v>5</v>
      </c>
      <c r="T9" s="204"/>
      <c r="U9" s="158">
        <v>11.8</v>
      </c>
      <c r="V9" s="205"/>
      <c r="W9" s="160">
        <v>11.8</v>
      </c>
      <c r="X9" s="230">
        <f>_xll.qlSimpleQuoteSetValue(F9,ROUND(W9/10000,6),Trigger)</f>
        <v>-1.2999999999999991E-4</v>
      </c>
      <c r="Y9" s="208"/>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EUREON3E3Y_Quote#0001</v>
      </c>
      <c r="G10" s="62" t="str">
        <f>_xll.ohRangeRetrieveError(F10)</f>
        <v/>
      </c>
      <c r="H10" s="127"/>
      <c r="J10" s="207"/>
      <c r="K10" s="299" t="s">
        <v>54</v>
      </c>
      <c r="L10" s="299" t="s">
        <v>80</v>
      </c>
      <c r="M10" s="299" t="s">
        <v>67</v>
      </c>
      <c r="N10" s="228" t="str">
        <f t="shared" si="4"/>
        <v>EUEONEU3E3Y</v>
      </c>
      <c r="O10" s="300" t="str">
        <v>EUEONEU3E3Y=ICAP</v>
      </c>
      <c r="P10" s="159">
        <v>10.4</v>
      </c>
      <c r="Q10" s="159">
        <v>15.4</v>
      </c>
      <c r="R10" s="159">
        <f>_xll.qlMidSafe(P10,Q10)</f>
        <v>12.9</v>
      </c>
      <c r="S10" s="159">
        <f t="shared" si="5"/>
        <v>5</v>
      </c>
      <c r="T10" s="204"/>
      <c r="U10" s="158">
        <v>12.9</v>
      </c>
      <c r="V10" s="205"/>
      <c r="W10" s="160">
        <v>12.9</v>
      </c>
      <c r="X10" s="230">
        <f>_xll.qlSimpleQuoteSetValue(F10,ROUND(W10/10000,6),Trigger)</f>
        <v>-1.4000000000000015E-4</v>
      </c>
      <c r="Y10" s="208"/>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EUREON3E4Y_Quote#0001</v>
      </c>
      <c r="G11" s="62" t="str">
        <f>_xll.ohRangeRetrieveError(F11)</f>
        <v/>
      </c>
      <c r="H11" s="127"/>
      <c r="J11" s="207"/>
      <c r="K11" s="299" t="s">
        <v>53</v>
      </c>
      <c r="L11" s="299" t="s">
        <v>80</v>
      </c>
      <c r="M11" s="299" t="s">
        <v>67</v>
      </c>
      <c r="N11" s="228" t="str">
        <f t="shared" si="4"/>
        <v>EUEONEU3E4Y</v>
      </c>
      <c r="O11" s="300" t="str">
        <v>EUEONEU3E4Y=ICAP</v>
      </c>
      <c r="P11" s="159">
        <v>11.2</v>
      </c>
      <c r="Q11" s="159">
        <v>16.2</v>
      </c>
      <c r="R11" s="159">
        <f>_xll.qlMidSafe(P11,Q11)</f>
        <v>13.7</v>
      </c>
      <c r="S11" s="159">
        <f t="shared" si="5"/>
        <v>5</v>
      </c>
      <c r="T11" s="204"/>
      <c r="U11" s="158">
        <v>13.7</v>
      </c>
      <c r="V11" s="205"/>
      <c r="W11" s="160">
        <v>13.7</v>
      </c>
      <c r="X11" s="230">
        <f>_xll.qlSimpleQuoteSetValue(F11,ROUND(W11/10000,6),Trigger)</f>
        <v>-1.4000000000000015E-4</v>
      </c>
      <c r="Y11" s="208"/>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EUREON3E5Y_Quote#0001</v>
      </c>
      <c r="G12" s="62" t="str">
        <f>_xll.ohRangeRetrieveError(F12)</f>
        <v/>
      </c>
      <c r="H12" s="127"/>
      <c r="J12" s="207"/>
      <c r="K12" s="299" t="s">
        <v>52</v>
      </c>
      <c r="L12" s="299" t="s">
        <v>80</v>
      </c>
      <c r="M12" s="299" t="s">
        <v>67</v>
      </c>
      <c r="N12" s="228" t="str">
        <f t="shared" si="4"/>
        <v>EUEONEU3E5Y</v>
      </c>
      <c r="O12" s="300" t="str">
        <v>EUEONEU3E5Y=ICAP</v>
      </c>
      <c r="P12" s="159">
        <v>11.8</v>
      </c>
      <c r="Q12" s="159">
        <v>16.8</v>
      </c>
      <c r="R12" s="159">
        <f>_xll.qlMidSafe(P12,Q12)</f>
        <v>14.3</v>
      </c>
      <c r="S12" s="159">
        <f t="shared" si="5"/>
        <v>5</v>
      </c>
      <c r="T12" s="204"/>
      <c r="U12" s="158">
        <v>14.3</v>
      </c>
      <c r="V12" s="205"/>
      <c r="W12" s="160">
        <v>14.3</v>
      </c>
      <c r="X12" s="230">
        <f>_xll.qlSimpleQuoteSetValue(F12,ROUND(W12/10000,6),Trigger)</f>
        <v>-1.2999999999999991E-4</v>
      </c>
      <c r="Y12" s="208"/>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EUREON3E6Y_Quote#0001</v>
      </c>
      <c r="G13" s="62" t="str">
        <f>_xll.ohRangeRetrieveError(F13)</f>
        <v/>
      </c>
      <c r="H13" s="127"/>
      <c r="J13" s="207"/>
      <c r="K13" s="299" t="s">
        <v>51</v>
      </c>
      <c r="L13" s="299" t="s">
        <v>80</v>
      </c>
      <c r="M13" s="299" t="s">
        <v>67</v>
      </c>
      <c r="N13" s="228" t="str">
        <f t="shared" si="4"/>
        <v>EUEONEU3E6Y</v>
      </c>
      <c r="O13" s="300" t="str">
        <v>EUEONEU3E6Y=ICAP</v>
      </c>
      <c r="P13" s="159">
        <v>11.8</v>
      </c>
      <c r="Q13" s="159">
        <v>16.8</v>
      </c>
      <c r="R13" s="159">
        <f>_xll.qlMidSafe(P13,Q13)</f>
        <v>14.3</v>
      </c>
      <c r="S13" s="159">
        <f t="shared" si="5"/>
        <v>5</v>
      </c>
      <c r="T13" s="204"/>
      <c r="U13" s="158">
        <v>14.3</v>
      </c>
      <c r="V13" s="205"/>
      <c r="W13" s="160">
        <v>14.3</v>
      </c>
      <c r="X13" s="230">
        <f>_xll.qlSimpleQuoteSetValue(F13,ROUND(W13/10000,6),Trigger)</f>
        <v>-1.2999999999999991E-4</v>
      </c>
      <c r="Y13" s="208"/>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EUREON3E7Y_Quote#0001</v>
      </c>
      <c r="G14" s="62" t="str">
        <f>_xll.ohRangeRetrieveError(F14)</f>
        <v/>
      </c>
      <c r="H14" s="127"/>
      <c r="J14" s="207"/>
      <c r="K14" s="299" t="s">
        <v>50</v>
      </c>
      <c r="L14" s="299" t="s">
        <v>80</v>
      </c>
      <c r="M14" s="299" t="s">
        <v>67</v>
      </c>
      <c r="N14" s="228" t="str">
        <f t="shared" si="4"/>
        <v>EUEONEU3E7Y</v>
      </c>
      <c r="O14" s="300" t="str">
        <v>EUEONEU3E7Y=ICAP</v>
      </c>
      <c r="P14" s="159">
        <v>11.9</v>
      </c>
      <c r="Q14" s="159">
        <v>16.899999999999999</v>
      </c>
      <c r="R14" s="159">
        <f>_xll.qlMidSafe(P14,Q14)</f>
        <v>14.399999999999999</v>
      </c>
      <c r="S14" s="159">
        <f t="shared" si="5"/>
        <v>4.9999999999999964</v>
      </c>
      <c r="T14" s="204"/>
      <c r="U14" s="158">
        <v>14.399999999999999</v>
      </c>
      <c r="V14" s="205"/>
      <c r="W14" s="160">
        <v>14.399999999999999</v>
      </c>
      <c r="X14" s="230">
        <f>_xll.qlSimpleQuoteSetValue(F14,ROUND(W14/10000,6),Trigger)</f>
        <v>-1.0999999999999985E-4</v>
      </c>
      <c r="Y14" s="208"/>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EUREON3E8Y_Quote#0001</v>
      </c>
      <c r="G15" s="62" t="str">
        <f>_xll.ohRangeRetrieveError(F15)</f>
        <v/>
      </c>
      <c r="H15" s="127"/>
      <c r="J15" s="207"/>
      <c r="K15" s="299" t="s">
        <v>49</v>
      </c>
      <c r="L15" s="299" t="s">
        <v>80</v>
      </c>
      <c r="M15" s="299" t="s">
        <v>67</v>
      </c>
      <c r="N15" s="228" t="str">
        <f t="shared" si="4"/>
        <v>EUEONEU3E8Y</v>
      </c>
      <c r="O15" s="300" t="str">
        <v>EUEONEU3E8Y=ICAP</v>
      </c>
      <c r="P15" s="159">
        <v>11.9</v>
      </c>
      <c r="Q15" s="159">
        <v>16.899999999999999</v>
      </c>
      <c r="R15" s="159">
        <f>_xll.qlMidSafe(P15,Q15)</f>
        <v>14.399999999999999</v>
      </c>
      <c r="S15" s="159">
        <f t="shared" si="5"/>
        <v>4.9999999999999964</v>
      </c>
      <c r="T15" s="204"/>
      <c r="U15" s="158">
        <v>14.399999999999999</v>
      </c>
      <c r="V15" s="205"/>
      <c r="W15" s="160">
        <v>14.399999999999999</v>
      </c>
      <c r="X15" s="230">
        <f>_xll.qlSimpleQuoteSetValue(F15,ROUND(W15/10000,6),Trigger)</f>
        <v>-9.9999999999999829E-5</v>
      </c>
      <c r="Y15" s="208"/>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EUREON3E9Y_Quote#0001</v>
      </c>
      <c r="G16" s="62" t="str">
        <f>_xll.ohRangeRetrieveError(F16)</f>
        <v/>
      </c>
      <c r="H16" s="127"/>
      <c r="J16" s="207"/>
      <c r="K16" s="299" t="s">
        <v>48</v>
      </c>
      <c r="L16" s="299" t="s">
        <v>80</v>
      </c>
      <c r="M16" s="299" t="s">
        <v>67</v>
      </c>
      <c r="N16" s="228" t="str">
        <f t="shared" si="4"/>
        <v>EUEONEU3E9Y</v>
      </c>
      <c r="O16" s="300" t="str">
        <v>EUEONEU3E9Y=ICAP</v>
      </c>
      <c r="P16" s="159">
        <v>11.7</v>
      </c>
      <c r="Q16" s="159">
        <v>16.7</v>
      </c>
      <c r="R16" s="159">
        <f>_xll.qlMidSafe(P16,Q16)</f>
        <v>14.2</v>
      </c>
      <c r="S16" s="159">
        <f t="shared" si="5"/>
        <v>5</v>
      </c>
      <c r="T16" s="204"/>
      <c r="U16" s="158">
        <v>14.2</v>
      </c>
      <c r="V16" s="205"/>
      <c r="W16" s="160">
        <v>14.2</v>
      </c>
      <c r="X16" s="230">
        <f>_xll.qlSimpleQuoteSetValue(F16,ROUND(W16/10000,6),Trigger)</f>
        <v>-1.0999999999999985E-4</v>
      </c>
      <c r="Y16" s="208"/>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EUREON3E10Y_Quote#0001</v>
      </c>
      <c r="G17" s="62" t="str">
        <f>_xll.ohRangeRetrieveError(F17)</f>
        <v/>
      </c>
      <c r="H17" s="127"/>
      <c r="J17" s="207"/>
      <c r="K17" s="299" t="s">
        <v>47</v>
      </c>
      <c r="L17" s="299" t="s">
        <v>80</v>
      </c>
      <c r="M17" s="299" t="s">
        <v>67</v>
      </c>
      <c r="N17" s="228" t="str">
        <f t="shared" si="4"/>
        <v>EUEONEU3E10Y</v>
      </c>
      <c r="O17" s="300" t="str">
        <v>EUEONEU3E10Y=ICAP</v>
      </c>
      <c r="P17" s="159">
        <v>11.6</v>
      </c>
      <c r="Q17" s="159">
        <v>16.600000000000001</v>
      </c>
      <c r="R17" s="159">
        <f>_xll.qlMidSafe(P17,Q17)</f>
        <v>14.100000000000001</v>
      </c>
      <c r="S17" s="159">
        <f t="shared" si="5"/>
        <v>5.0000000000000036</v>
      </c>
      <c r="T17" s="204"/>
      <c r="U17" s="158">
        <v>14.100000000000001</v>
      </c>
      <c r="V17" s="205"/>
      <c r="W17" s="160">
        <v>14.100000000000001</v>
      </c>
      <c r="X17" s="230">
        <f>_xll.qlSimpleQuoteSetValue(F17,ROUND(W17/10000,6),Trigger)</f>
        <v>-1.1000000000000007E-4</v>
      </c>
      <c r="Y17" s="208"/>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EUREON3E11Y_Quote#0001</v>
      </c>
      <c r="G18" s="62" t="str">
        <f>_xll.ohRangeRetrieveError(F18)</f>
        <v/>
      </c>
      <c r="H18" s="127"/>
      <c r="J18" s="207"/>
      <c r="K18" s="299" t="s">
        <v>46</v>
      </c>
      <c r="L18" s="299" t="s">
        <v>80</v>
      </c>
      <c r="M18" s="299" t="s">
        <v>67</v>
      </c>
      <c r="N18" s="228" t="str">
        <f t="shared" si="4"/>
        <v>EUEONEU3E11Y</v>
      </c>
      <c r="O18" s="300" t="str">
        <v>EUEONEU3E11Y=ICAP</v>
      </c>
      <c r="P18" s="159">
        <v>11.5</v>
      </c>
      <c r="Q18" s="159">
        <v>16.5</v>
      </c>
      <c r="R18" s="159">
        <f>_xll.qlMidSafe(P18,Q18)</f>
        <v>14</v>
      </c>
      <c r="S18" s="159">
        <f t="shared" si="5"/>
        <v>5</v>
      </c>
      <c r="T18" s="204"/>
      <c r="U18" s="158">
        <v>14</v>
      </c>
      <c r="V18" s="205"/>
      <c r="W18" s="160">
        <v>14</v>
      </c>
      <c r="X18" s="230">
        <f>_xll.qlSimpleQuoteSetValue(F18,ROUND(W18/10000,6),Trigger)</f>
        <v>-1.1000000000000007E-4</v>
      </c>
      <c r="Y18" s="208"/>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EUREON3E12Y_Quote#0001</v>
      </c>
      <c r="G19" s="62" t="str">
        <f>_xll.ohRangeRetrieveError(F19)</f>
        <v/>
      </c>
      <c r="H19" s="127"/>
      <c r="J19" s="207"/>
      <c r="K19" s="299" t="s">
        <v>45</v>
      </c>
      <c r="L19" s="299" t="s">
        <v>80</v>
      </c>
      <c r="M19" s="299" t="s">
        <v>67</v>
      </c>
      <c r="N19" s="228" t="str">
        <f t="shared" si="4"/>
        <v>EUEONEU3E12Y</v>
      </c>
      <c r="O19" s="300" t="str">
        <v>EUEONEU3E12Y=ICAP</v>
      </c>
      <c r="P19" s="159">
        <v>11.3</v>
      </c>
      <c r="Q19" s="159">
        <v>16.3</v>
      </c>
      <c r="R19" s="159">
        <f>_xll.qlMidSafe(P19,Q19)</f>
        <v>13.8</v>
      </c>
      <c r="S19" s="159">
        <f t="shared" si="5"/>
        <v>5</v>
      </c>
      <c r="T19" s="204"/>
      <c r="U19" s="158">
        <v>13.8</v>
      </c>
      <c r="V19" s="205"/>
      <c r="W19" s="160">
        <v>13.8</v>
      </c>
      <c r="X19" s="230">
        <f>_xll.qlSimpleQuoteSetValue(F19,ROUND(W19/10000,6),Trigger)</f>
        <v>-1.1000000000000007E-4</v>
      </c>
      <c r="Y19" s="208"/>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EUREON3E13Y_Quote#0001</v>
      </c>
      <c r="G20" s="62" t="str">
        <f>_xll.ohRangeRetrieveError(F20)</f>
        <v/>
      </c>
      <c r="H20" s="127"/>
      <c r="J20" s="207"/>
      <c r="K20" s="299" t="s">
        <v>44</v>
      </c>
      <c r="L20" s="299" t="s">
        <v>80</v>
      </c>
      <c r="M20" s="299" t="s">
        <v>67</v>
      </c>
      <c r="N20" s="228" t="str">
        <f t="shared" si="4"/>
        <v>EUEONEU3E13Y</v>
      </c>
      <c r="O20" s="300" t="str">
        <v>EUEONEU3E13Y=ICAP</v>
      </c>
      <c r="P20" s="159" t="s">
        <v>145</v>
      </c>
      <c r="Q20" s="159" t="s">
        <v>145</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EUREON3E14Y_Quote#0001</v>
      </c>
      <c r="G21" s="62" t="str">
        <f>_xll.ohRangeRetrieveError(F21)</f>
        <v/>
      </c>
      <c r="H21" s="127"/>
      <c r="J21" s="207"/>
      <c r="K21" s="299" t="s">
        <v>43</v>
      </c>
      <c r="L21" s="299" t="s">
        <v>80</v>
      </c>
      <c r="M21" s="299" t="s">
        <v>67</v>
      </c>
      <c r="N21" s="228" t="str">
        <f t="shared" si="4"/>
        <v>EUEONEU3E14Y</v>
      </c>
      <c r="O21" s="300" t="str">
        <v>EUEONEU3E14Y=ICAP</v>
      </c>
      <c r="P21" s="159" t="s">
        <v>145</v>
      </c>
      <c r="Q21" s="159" t="s">
        <v>145</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EUREON3E15Y_Quote#0001</v>
      </c>
      <c r="G22" s="62" t="str">
        <f>_xll.ohRangeRetrieveError(F22)</f>
        <v/>
      </c>
      <c r="H22" s="127"/>
      <c r="J22" s="207"/>
      <c r="K22" s="299" t="s">
        <v>42</v>
      </c>
      <c r="L22" s="299" t="s">
        <v>80</v>
      </c>
      <c r="M22" s="299" t="s">
        <v>67</v>
      </c>
      <c r="N22" s="228" t="str">
        <f t="shared" si="4"/>
        <v>EUEONEU3E15Y</v>
      </c>
      <c r="O22" s="300" t="str">
        <v>EUEONEU3E15Y=ICAP</v>
      </c>
      <c r="P22" s="159">
        <v>10.6</v>
      </c>
      <c r="Q22" s="159">
        <v>15.6</v>
      </c>
      <c r="R22" s="159">
        <f>_xll.qlMidSafe(P22,Q22)</f>
        <v>13.1</v>
      </c>
      <c r="S22" s="159">
        <f t="shared" si="5"/>
        <v>5</v>
      </c>
      <c r="T22" s="204"/>
      <c r="U22" s="158">
        <v>13.1</v>
      </c>
      <c r="V22" s="205"/>
      <c r="W22" s="160">
        <v>13.1</v>
      </c>
      <c r="X22" s="230">
        <f>_xll.qlSimpleQuoteSetValue(F22,ROUND(W22/10000,6),Trigger)</f>
        <v>-9.0000000000000019E-5</v>
      </c>
      <c r="Y22" s="208"/>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EUREON3E16Y_Quote#0001</v>
      </c>
      <c r="G23" s="62" t="str">
        <f>_xll.ohRangeRetrieveError(F23)</f>
        <v/>
      </c>
      <c r="H23" s="127"/>
      <c r="J23" s="207"/>
      <c r="K23" s="299" t="s">
        <v>41</v>
      </c>
      <c r="L23" s="299" t="s">
        <v>80</v>
      </c>
      <c r="M23" s="299" t="s">
        <v>67</v>
      </c>
      <c r="N23" s="228" t="str">
        <f t="shared" si="4"/>
        <v>EUEONEU3E16Y</v>
      </c>
      <c r="O23" s="300" t="str">
        <v>EUEONEU3E16Y=ICAP</v>
      </c>
      <c r="P23" s="159" t="s">
        <v>145</v>
      </c>
      <c r="Q23" s="159" t="s">
        <v>145</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EUREON3E17Y_Quote#0001</v>
      </c>
      <c r="G24" s="62" t="str">
        <f>_xll.ohRangeRetrieveError(F24)</f>
        <v/>
      </c>
      <c r="H24" s="127"/>
      <c r="J24" s="207"/>
      <c r="K24" s="299" t="s">
        <v>40</v>
      </c>
      <c r="L24" s="299" t="s">
        <v>80</v>
      </c>
      <c r="M24" s="299" t="s">
        <v>67</v>
      </c>
      <c r="N24" s="228" t="str">
        <f t="shared" si="4"/>
        <v>EUEONEU3E17Y</v>
      </c>
      <c r="O24" s="300" t="str">
        <v>EUEONEU3E17Y=ICAP</v>
      </c>
      <c r="P24" s="159" t="s">
        <v>145</v>
      </c>
      <c r="Q24" s="159" t="s">
        <v>145</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EUREON3E18Y_Quote#0001</v>
      </c>
      <c r="G25" s="62" t="str">
        <f>_xll.ohRangeRetrieveError(F25)</f>
        <v/>
      </c>
      <c r="H25" s="127"/>
      <c r="J25" s="207"/>
      <c r="K25" s="299" t="s">
        <v>39</v>
      </c>
      <c r="L25" s="299" t="s">
        <v>80</v>
      </c>
      <c r="M25" s="299" t="s">
        <v>67</v>
      </c>
      <c r="N25" s="228" t="str">
        <f t="shared" si="4"/>
        <v>EUEONEU3E18Y</v>
      </c>
      <c r="O25" s="300" t="str">
        <v>EUEONEU3E18Y=ICAP</v>
      </c>
      <c r="P25" s="159" t="s">
        <v>145</v>
      </c>
      <c r="Q25" s="159" t="s">
        <v>145</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EUREON3E19Y_Quote#0001</v>
      </c>
      <c r="G26" s="62" t="str">
        <f>_xll.ohRangeRetrieveError(F26)</f>
        <v/>
      </c>
      <c r="H26" s="127"/>
      <c r="J26" s="207"/>
      <c r="K26" s="299" t="s">
        <v>38</v>
      </c>
      <c r="L26" s="299" t="s">
        <v>80</v>
      </c>
      <c r="M26" s="299" t="s">
        <v>67</v>
      </c>
      <c r="N26" s="228" t="str">
        <f t="shared" si="4"/>
        <v>EUEONEU3E19Y</v>
      </c>
      <c r="O26" s="300" t="str">
        <v>EUEONEU3E19Y=ICAP</v>
      </c>
      <c r="P26" s="159" t="s">
        <v>145</v>
      </c>
      <c r="Q26" s="159" t="s">
        <v>145</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EUREON3E20Y_Quote#0001</v>
      </c>
      <c r="G27" s="62" t="str">
        <f>_xll.ohRangeRetrieveError(F27)</f>
        <v/>
      </c>
      <c r="H27" s="127"/>
      <c r="J27" s="207"/>
      <c r="K27" s="299" t="s">
        <v>37</v>
      </c>
      <c r="L27" s="299" t="s">
        <v>80</v>
      </c>
      <c r="M27" s="299" t="s">
        <v>67</v>
      </c>
      <c r="N27" s="228" t="str">
        <f t="shared" si="4"/>
        <v>EUEONEU3E20Y</v>
      </c>
      <c r="O27" s="300" t="str">
        <v>EUEONEU3E20Y=ICAP</v>
      </c>
      <c r="P27" s="159">
        <v>8.9</v>
      </c>
      <c r="Q27" s="159">
        <v>13.9</v>
      </c>
      <c r="R27" s="159">
        <f>_xll.qlMidSafe(P27,Q27)</f>
        <v>11.4</v>
      </c>
      <c r="S27" s="159">
        <f t="shared" si="5"/>
        <v>5</v>
      </c>
      <c r="T27" s="204"/>
      <c r="U27" s="158">
        <v>11.4</v>
      </c>
      <c r="V27" s="205"/>
      <c r="W27" s="160">
        <v>11.4</v>
      </c>
      <c r="X27" s="230">
        <f>_xll.qlSimpleQuoteSetValue(F27,ROUND(W27/10000,6),Trigger)</f>
        <v>-9.0000000000000019E-5</v>
      </c>
      <c r="Y27" s="208"/>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EUREON3E21Y_Quote#0001</v>
      </c>
      <c r="G28" s="62" t="str">
        <f>_xll.ohRangeRetrieveError(F28)</f>
        <v/>
      </c>
      <c r="H28" s="127"/>
      <c r="J28" s="207"/>
      <c r="K28" s="299" t="s">
        <v>36</v>
      </c>
      <c r="L28" s="299" t="s">
        <v>80</v>
      </c>
      <c r="M28" s="299" t="s">
        <v>67</v>
      </c>
      <c r="N28" s="228" t="str">
        <f t="shared" si="4"/>
        <v>EUEONEU3E21Y</v>
      </c>
      <c r="O28" s="300" t="str">
        <v>EUEONEU3E21Y=ICAP</v>
      </c>
      <c r="P28" s="159" t="s">
        <v>145</v>
      </c>
      <c r="Q28" s="159" t="s">
        <v>145</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EUREON3E22Y_Quote#0001</v>
      </c>
      <c r="G29" s="62" t="str">
        <f>_xll.ohRangeRetrieveError(F29)</f>
        <v/>
      </c>
      <c r="H29" s="127"/>
      <c r="J29" s="207"/>
      <c r="K29" s="299" t="s">
        <v>35</v>
      </c>
      <c r="L29" s="299" t="s">
        <v>80</v>
      </c>
      <c r="M29" s="299" t="s">
        <v>67</v>
      </c>
      <c r="N29" s="228" t="str">
        <f t="shared" si="4"/>
        <v>EUEONEU3E22Y</v>
      </c>
      <c r="O29" s="300" t="str">
        <v>EUEONEU3E22Y=ICAP</v>
      </c>
      <c r="P29" s="159" t="s">
        <v>145</v>
      </c>
      <c r="Q29" s="159" t="s">
        <v>145</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EUREON3E23Y_Quote#0001</v>
      </c>
      <c r="G30" s="62" t="str">
        <f>_xll.ohRangeRetrieveError(F30)</f>
        <v/>
      </c>
      <c r="H30" s="127"/>
      <c r="J30" s="207"/>
      <c r="K30" s="299" t="s">
        <v>34</v>
      </c>
      <c r="L30" s="299" t="s">
        <v>80</v>
      </c>
      <c r="M30" s="299" t="s">
        <v>67</v>
      </c>
      <c r="N30" s="228" t="str">
        <f t="shared" si="4"/>
        <v>EUEONEU3E23Y</v>
      </c>
      <c r="O30" s="300" t="str">
        <v>EUEONEU3E23Y=ICAP</v>
      </c>
      <c r="P30" s="159" t="s">
        <v>145</v>
      </c>
      <c r="Q30" s="159" t="s">
        <v>145</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EUREON3E24Y_Quote#0001</v>
      </c>
      <c r="G31" s="62" t="str">
        <f>_xll.ohRangeRetrieveError(F31)</f>
        <v/>
      </c>
      <c r="H31" s="127"/>
      <c r="J31" s="207"/>
      <c r="K31" s="299" t="s">
        <v>33</v>
      </c>
      <c r="L31" s="299" t="s">
        <v>80</v>
      </c>
      <c r="M31" s="299" t="s">
        <v>67</v>
      </c>
      <c r="N31" s="228" t="str">
        <f t="shared" si="4"/>
        <v>EUEONEU3E24Y</v>
      </c>
      <c r="O31" s="300" t="str">
        <v>EUEONEU3E24Y=ICAP</v>
      </c>
      <c r="P31" s="159" t="s">
        <v>145</v>
      </c>
      <c r="Q31" s="159" t="s">
        <v>145</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EUREON3E25Y_Quote#0001</v>
      </c>
      <c r="G32" s="62" t="str">
        <f>_xll.ohRangeRetrieveError(F32)</f>
        <v/>
      </c>
      <c r="H32" s="127"/>
      <c r="J32" s="207"/>
      <c r="K32" s="299" t="s">
        <v>32</v>
      </c>
      <c r="L32" s="299" t="s">
        <v>80</v>
      </c>
      <c r="M32" s="299" t="s">
        <v>67</v>
      </c>
      <c r="N32" s="228" t="str">
        <f t="shared" si="4"/>
        <v>EUEONEU3E25Y</v>
      </c>
      <c r="O32" s="300" t="str">
        <v>EUEONEU3E25Y=ICAP</v>
      </c>
      <c r="P32" s="159">
        <v>7.8</v>
      </c>
      <c r="Q32" s="159">
        <v>12.8</v>
      </c>
      <c r="R32" s="159">
        <f>_xll.qlMidSafe(P32,Q32)</f>
        <v>10.3</v>
      </c>
      <c r="S32" s="159">
        <f t="shared" si="5"/>
        <v>5.0000000000000018</v>
      </c>
      <c r="T32" s="204"/>
      <c r="U32" s="158">
        <v>10.3</v>
      </c>
      <c r="V32" s="205"/>
      <c r="W32" s="160">
        <v>10.3</v>
      </c>
      <c r="X32" s="230">
        <f>_xll.qlSimpleQuoteSetValue(F32,ROUND(W32/10000,6),Trigger)</f>
        <v>-6.9999999999999967E-5</v>
      </c>
      <c r="Y32" s="208"/>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EUREON3E26Y_Quote#0001</v>
      </c>
      <c r="G33" s="62" t="str">
        <f>_xll.ohRangeRetrieveError(F33)</f>
        <v/>
      </c>
      <c r="H33" s="127"/>
      <c r="J33" s="207"/>
      <c r="K33" s="299" t="s">
        <v>31</v>
      </c>
      <c r="L33" s="299" t="s">
        <v>80</v>
      </c>
      <c r="M33" s="299" t="s">
        <v>67</v>
      </c>
      <c r="N33" s="228" t="str">
        <f t="shared" si="4"/>
        <v>EUEONEU3E26Y</v>
      </c>
      <c r="O33" s="300" t="str">
        <v>EUEONEU3E26Y=ICAP</v>
      </c>
      <c r="P33" s="159" t="s">
        <v>145</v>
      </c>
      <c r="Q33" s="159" t="s">
        <v>145</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EUREON3E27Y_Quote#0001</v>
      </c>
      <c r="G34" s="62" t="str">
        <f>_xll.ohRangeRetrieveError(F34)</f>
        <v/>
      </c>
      <c r="H34" s="127"/>
      <c r="J34" s="207"/>
      <c r="K34" s="299" t="s">
        <v>30</v>
      </c>
      <c r="L34" s="299" t="s">
        <v>80</v>
      </c>
      <c r="M34" s="299" t="s">
        <v>67</v>
      </c>
      <c r="N34" s="228" t="str">
        <f t="shared" si="4"/>
        <v>EUEONEU3E27Y</v>
      </c>
      <c r="O34" s="300" t="str">
        <v>EUEONEU3E27Y=ICAP</v>
      </c>
      <c r="P34" s="159" t="s">
        <v>145</v>
      </c>
      <c r="Q34" s="159" t="s">
        <v>145</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EUREON3E28Y_Quote#0001</v>
      </c>
      <c r="G35" s="62" t="str">
        <f>_xll.ohRangeRetrieveError(F35)</f>
        <v/>
      </c>
      <c r="H35" s="127"/>
      <c r="J35" s="207"/>
      <c r="K35" s="299" t="s">
        <v>29</v>
      </c>
      <c r="L35" s="299" t="s">
        <v>80</v>
      </c>
      <c r="M35" s="299" t="s">
        <v>67</v>
      </c>
      <c r="N35" s="228" t="str">
        <f t="shared" si="4"/>
        <v>EUEONEU3E28Y</v>
      </c>
      <c r="O35" s="300" t="str">
        <v>EUEONEU3E28Y=ICAP</v>
      </c>
      <c r="P35" s="159" t="s">
        <v>145</v>
      </c>
      <c r="Q35" s="159" t="s">
        <v>145</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EUREON3E29Y_Quote#0001</v>
      </c>
      <c r="G36" s="62" t="str">
        <f>_xll.ohRangeRetrieveError(F36)</f>
        <v/>
      </c>
      <c r="H36" s="127"/>
      <c r="J36" s="207"/>
      <c r="K36" s="299" t="s">
        <v>28</v>
      </c>
      <c r="L36" s="299" t="s">
        <v>80</v>
      </c>
      <c r="M36" s="299" t="s">
        <v>67</v>
      </c>
      <c r="N36" s="228" t="str">
        <f t="shared" si="4"/>
        <v>EUEONEU3E29Y</v>
      </c>
      <c r="O36" s="300" t="str">
        <v>EUEONEU3E29Y=ICAP</v>
      </c>
      <c r="P36" s="159" t="s">
        <v>145</v>
      </c>
      <c r="Q36" s="159" t="s">
        <v>145</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EUREON3E30Y_Quote#0001</v>
      </c>
      <c r="G37" s="62" t="str">
        <f>_xll.ohRangeRetrieveError(F37)</f>
        <v/>
      </c>
      <c r="H37" s="127"/>
      <c r="J37" s="207"/>
      <c r="K37" s="299" t="s">
        <v>27</v>
      </c>
      <c r="L37" s="299" t="s">
        <v>80</v>
      </c>
      <c r="M37" s="299" t="s">
        <v>67</v>
      </c>
      <c r="N37" s="228" t="str">
        <f t="shared" si="4"/>
        <v>EUEONEU3E30Y</v>
      </c>
      <c r="O37" s="300" t="str">
        <v>EUEONEU3E30Y=ICAP</v>
      </c>
      <c r="P37" s="159">
        <v>7</v>
      </c>
      <c r="Q37" s="159">
        <v>12</v>
      </c>
      <c r="R37" s="159">
        <f>_xll.qlMidSafe(P37,Q37)</f>
        <v>9.5</v>
      </c>
      <c r="S37" s="159">
        <f t="shared" si="5"/>
        <v>5</v>
      </c>
      <c r="T37" s="204"/>
      <c r="U37" s="158">
        <v>9.5</v>
      </c>
      <c r="V37" s="205"/>
      <c r="W37" s="160">
        <v>9.5</v>
      </c>
      <c r="X37" s="230">
        <f>_xll.qlSimpleQuoteSetValue(F37,ROUND(W37/10000,6),Trigger)</f>
        <v>-6.0000000000000049E-5</v>
      </c>
      <c r="Y37" s="208"/>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EUREON3E35Y_Quote#0001</v>
      </c>
      <c r="G38" s="62" t="str">
        <f>_xll.ohRangeRetrieveError(F38)</f>
        <v/>
      </c>
      <c r="H38" s="127"/>
      <c r="J38" s="207"/>
      <c r="K38" s="299" t="s">
        <v>26</v>
      </c>
      <c r="L38" s="299" t="s">
        <v>80</v>
      </c>
      <c r="M38" s="299" t="s">
        <v>67</v>
      </c>
      <c r="N38" s="228" t="str">
        <f t="shared" si="4"/>
        <v>EUEONEU3E35Y</v>
      </c>
      <c r="O38" s="300" t="str">
        <v>EUEONEU3E35Y=ICAP</v>
      </c>
      <c r="P38" s="159" t="s">
        <v>145</v>
      </c>
      <c r="Q38" s="159" t="s">
        <v>145</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EUREON3E40Y_Quote#0001</v>
      </c>
      <c r="G39" s="62" t="str">
        <f>_xll.ohRangeRetrieveError(F39)</f>
        <v/>
      </c>
      <c r="H39" s="127"/>
      <c r="J39" s="207"/>
      <c r="K39" s="299" t="s">
        <v>25</v>
      </c>
      <c r="L39" s="299" t="s">
        <v>80</v>
      </c>
      <c r="M39" s="299" t="s">
        <v>67</v>
      </c>
      <c r="N39" s="228" t="str">
        <f t="shared" si="4"/>
        <v>EUEONEU3E40Y</v>
      </c>
      <c r="O39" s="300" t="str">
        <v>EUEONEU3E40Y=ICAP</v>
      </c>
      <c r="P39" s="159">
        <v>5.5</v>
      </c>
      <c r="Q39" s="159">
        <v>10.5</v>
      </c>
      <c r="R39" s="159">
        <f>_xll.qlMidSafe(P39,Q39)</f>
        <v>8</v>
      </c>
      <c r="S39" s="159">
        <f t="shared" si="5"/>
        <v>5</v>
      </c>
      <c r="T39" s="204"/>
      <c r="U39" s="158">
        <v>8</v>
      </c>
      <c r="V39" s="205"/>
      <c r="W39" s="160">
        <v>8</v>
      </c>
      <c r="X39" s="230">
        <f>_xll.qlSimpleQuoteSetValue(F39,ROUND(W39/10000,6),Trigger)</f>
        <v>-5.9999999999999941E-5</v>
      </c>
      <c r="Y39" s="208"/>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EUREON3E50Y_Quote#0001</v>
      </c>
      <c r="G40" s="62" t="str">
        <f>_xll.ohRangeRetrieveError(F40)</f>
        <v/>
      </c>
      <c r="H40" s="127"/>
      <c r="J40" s="207"/>
      <c r="K40" s="299" t="s">
        <v>24</v>
      </c>
      <c r="L40" s="299" t="s">
        <v>80</v>
      </c>
      <c r="M40" s="299" t="s">
        <v>67</v>
      </c>
      <c r="N40" s="228" t="str">
        <f t="shared" si="4"/>
        <v>EUEONEU3E50Y</v>
      </c>
      <c r="O40" s="300" t="str">
        <v>EUEONEU3E50Y=ICAP</v>
      </c>
      <c r="P40" s="159">
        <v>4.5</v>
      </c>
      <c r="Q40" s="159">
        <v>9.5</v>
      </c>
      <c r="R40" s="159">
        <f>_xll.qlMidSafe(P40,Q40)</f>
        <v>7</v>
      </c>
      <c r="S40" s="159">
        <f t="shared" si="5"/>
        <v>5</v>
      </c>
      <c r="T40" s="204"/>
      <c r="U40" s="158">
        <v>7</v>
      </c>
      <c r="V40" s="205"/>
      <c r="W40" s="160">
        <v>7</v>
      </c>
      <c r="X40" s="230">
        <f>_xll.qlSimpleQuoteSetValue(F40,ROUND(W40/10000,6),Trigger)</f>
        <v>-6.0000000000000049E-5</v>
      </c>
      <c r="Y40" s="208"/>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EUREON3E60Y_Quote#0001</v>
      </c>
      <c r="G41" s="64" t="str">
        <f>_xll.ohRangeRetrieveError(F41)</f>
        <v/>
      </c>
      <c r="H41" s="127"/>
      <c r="J41" s="207"/>
      <c r="K41" s="301" t="s">
        <v>23</v>
      </c>
      <c r="L41" s="301" t="s">
        <v>80</v>
      </c>
      <c r="M41" s="301" t="s">
        <v>67</v>
      </c>
      <c r="N41" s="231" t="str">
        <f t="shared" si="4"/>
        <v>EUEONEU3E60Y</v>
      </c>
      <c r="O41" s="302" t="str">
        <v>EUEONEU3E60Y=ICAP</v>
      </c>
      <c r="P41" s="161">
        <v>3.8</v>
      </c>
      <c r="Q41" s="161">
        <v>8.8000000000000007</v>
      </c>
      <c r="R41" s="161">
        <f>_xll.qlMidSafe(P41,Q41)</f>
        <v>6.3000000000000007</v>
      </c>
      <c r="S41" s="161">
        <f t="shared" si="5"/>
        <v>5.0000000000000018</v>
      </c>
      <c r="T41" s="204"/>
      <c r="U41" s="167">
        <v>6.3000000000000007</v>
      </c>
      <c r="V41" s="297"/>
      <c r="W41" s="162">
        <v>6.3000000000000007</v>
      </c>
      <c r="X41" s="232">
        <f>_xll.qlSimpleQuoteSetValue(F41,ROUND(W41/10000,6),Trigger)</f>
        <v>-5.9999999999999941E-5</v>
      </c>
      <c r="Y41" s="208"/>
    </row>
    <row r="42" spans="1:25" ht="11.25" customHeight="1" x14ac:dyDescent="0.2">
      <c r="A42" s="132"/>
      <c r="B42" s="133"/>
      <c r="C42" s="133"/>
      <c r="D42" s="133"/>
      <c r="E42" s="133"/>
      <c r="F42" s="163"/>
      <c r="G42" s="163"/>
      <c r="H42" s="134"/>
      <c r="J42" s="250"/>
      <c r="K42" s="251"/>
      <c r="L42" s="251"/>
      <c r="M42" s="251"/>
      <c r="N42" s="251"/>
      <c r="O42" s="251"/>
      <c r="P42" s="251"/>
      <c r="Q42" s="251"/>
      <c r="R42" s="251"/>
      <c r="S42" s="251"/>
      <c r="T42" s="251"/>
      <c r="U42" s="251"/>
      <c r="V42" s="251"/>
      <c r="W42" s="251"/>
      <c r="X42" s="25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7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54" t="s">
        <v>217</v>
      </c>
      <c r="K1" s="155"/>
      <c r="L1" s="155"/>
      <c r="M1" s="155"/>
      <c r="N1" s="155"/>
      <c r="O1" s="155"/>
      <c r="P1" s="155"/>
      <c r="Q1" s="155"/>
      <c r="R1" s="155"/>
      <c r="S1" s="206"/>
      <c r="T1" s="155"/>
      <c r="U1" s="155"/>
      <c r="V1" s="155"/>
      <c r="W1" s="155"/>
      <c r="X1" s="155"/>
      <c r="Y1" s="156"/>
    </row>
    <row r="2" spans="1:25" x14ac:dyDescent="0.2">
      <c r="A2" s="54"/>
      <c r="B2" s="54"/>
      <c r="C2" s="54"/>
      <c r="D2" s="54"/>
      <c r="E2" s="54"/>
      <c r="F2" s="91"/>
      <c r="G2" s="54"/>
      <c r="H2" s="89"/>
      <c r="J2" s="126"/>
      <c r="K2" s="29"/>
      <c r="L2" s="29"/>
      <c r="M2" s="29"/>
      <c r="N2" s="29"/>
      <c r="O2" s="109" t="str">
        <f>VLOOKUP(J1,AreaTable,2,FALSE)</f>
        <v>ICAP</v>
      </c>
      <c r="P2" s="29"/>
      <c r="Q2" s="29"/>
      <c r="R2" s="29"/>
      <c r="S2" s="205"/>
      <c r="T2" s="29"/>
      <c r="U2" s="29"/>
      <c r="V2" s="29"/>
      <c r="W2" s="29"/>
      <c r="X2" s="110">
        <f>_xll.ohTrigger(X5:X41)</f>
        <v>3</v>
      </c>
      <c r="Y2" s="127"/>
    </row>
    <row r="3" spans="1:25" x14ac:dyDescent="0.2">
      <c r="A3" s="30"/>
      <c r="B3" s="54"/>
      <c r="C3" s="54"/>
      <c r="D3" s="54"/>
      <c r="E3" s="54"/>
      <c r="F3" s="91"/>
      <c r="G3" s="54"/>
      <c r="H3" s="89"/>
      <c r="J3" s="72"/>
      <c r="K3" s="29"/>
      <c r="L3" s="14"/>
      <c r="M3" s="14"/>
      <c r="N3" s="14"/>
      <c r="O3" s="14"/>
      <c r="P3" s="14"/>
      <c r="Q3" s="14"/>
      <c r="R3" s="14"/>
      <c r="S3" s="202"/>
      <c r="T3" s="29"/>
      <c r="U3" s="29"/>
      <c r="V3" s="29"/>
      <c r="W3" s="14"/>
      <c r="X3" s="30"/>
      <c r="Y3" s="153"/>
    </row>
    <row r="4" spans="1:25" ht="21" customHeight="1" x14ac:dyDescent="0.2">
      <c r="A4" s="72"/>
      <c r="B4" s="56" t="s">
        <v>20</v>
      </c>
      <c r="C4" s="56"/>
      <c r="D4" s="56"/>
      <c r="E4" s="57" t="s">
        <v>183</v>
      </c>
      <c r="F4" s="57" t="s">
        <v>210</v>
      </c>
      <c r="G4" s="63" t="s">
        <v>209</v>
      </c>
      <c r="H4" s="127"/>
      <c r="J4" s="72"/>
      <c r="K4" s="66"/>
      <c r="L4" s="63"/>
      <c r="M4" s="63"/>
      <c r="N4" s="63" t="s">
        <v>150</v>
      </c>
      <c r="O4" s="67" t="str">
        <f>_xll.RData(O5:O41,P4:Q4,,ReutersRtMode,,P5)</f>
        <v>Not Signed In</v>
      </c>
      <c r="P4" s="63" t="s">
        <v>119</v>
      </c>
      <c r="Q4" s="63" t="s">
        <v>95</v>
      </c>
      <c r="R4" s="65" t="s">
        <v>221</v>
      </c>
      <c r="S4" s="193" t="s">
        <v>206</v>
      </c>
      <c r="T4" s="25"/>
      <c r="U4" s="63" t="s">
        <v>116</v>
      </c>
      <c r="V4" s="29"/>
      <c r="W4" s="66" t="s">
        <v>114</v>
      </c>
      <c r="X4" s="63" t="s">
        <v>113</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EUR1E6E1Y_Quote#0001</v>
      </c>
      <c r="G5" s="62" t="str">
        <f>_xll.ohRangeRetrieveError(F5)</f>
        <v/>
      </c>
      <c r="H5" s="127"/>
      <c r="J5" s="157"/>
      <c r="K5" s="141" t="s">
        <v>5</v>
      </c>
      <c r="L5" s="141" t="s">
        <v>62</v>
      </c>
      <c r="M5" s="141" t="s">
        <v>61</v>
      </c>
      <c r="N5" s="100" t="str">
        <f t="shared" ref="N5:N41" si="4">Currency&amp;$L5&amp;$M5&amp;$K5</f>
        <v>EUR1E6E1Y</v>
      </c>
      <c r="O5" s="95" t="str">
        <f t="array" ref="O5:O41">Instruments&amp;"="&amp;VLOOKUP(Contributor,ContributorTable,2,FALSE)</f>
        <v>EUR1E6E1Y=ICAP</v>
      </c>
      <c r="P5" s="159">
        <v>18.2</v>
      </c>
      <c r="Q5" s="159">
        <v>0</v>
      </c>
      <c r="R5" s="159">
        <f>_xll.qlMidEquivalent(P5,Q5)</f>
        <v>18.2</v>
      </c>
      <c r="S5" s="159">
        <f t="shared" ref="S5:S41" si="5">(R5-P5)*2</f>
        <v>0</v>
      </c>
      <c r="T5" s="25"/>
      <c r="U5" s="158">
        <v>18.2</v>
      </c>
      <c r="V5" s="29"/>
      <c r="W5" s="160">
        <f t="array" ref="W5:W41">QuoteLive</f>
        <v>18.2</v>
      </c>
      <c r="X5" s="96">
        <f>_xll.qlSimpleQuoteSetValue(F5,ROUND(W5/10000,6),Trigger)</f>
        <v>1.8000000000000004E-4</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EUR1E6E15M_Quote#0001</v>
      </c>
      <c r="G6" s="62" t="str">
        <f>_xll.ohRangeRetrieveError(F6)</f>
        <v/>
      </c>
      <c r="H6" s="127"/>
      <c r="J6" s="157"/>
      <c r="K6" s="141" t="s">
        <v>65</v>
      </c>
      <c r="L6" s="141" t="s">
        <v>62</v>
      </c>
      <c r="M6" s="141" t="s">
        <v>61</v>
      </c>
      <c r="N6" s="100" t="str">
        <f t="shared" si="4"/>
        <v>EUR1E6E15M</v>
      </c>
      <c r="O6" s="95" t="str">
        <v>EUR1E6E15M=ICAP</v>
      </c>
      <c r="P6" s="159" t="s">
        <v>145</v>
      </c>
      <c r="Q6" s="159" t="s">
        <v>145</v>
      </c>
      <c r="R6" s="159" t="e">
        <f>_xll.qlMidEquivalent(P6,Q6)</f>
        <v>#NUM!</v>
      </c>
      <c r="S6" s="159" t="e">
        <f t="shared" si="5"/>
        <v>#NUM!</v>
      </c>
      <c r="T6" s="25"/>
      <c r="U6" s="158" t="e">
        <v>#NUM!</v>
      </c>
      <c r="V6" s="29"/>
      <c r="W6" s="160"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EUR1E6E18M_Quote#0001</v>
      </c>
      <c r="G7" s="62" t="str">
        <f>_xll.ohRangeRetrieveError(F7)</f>
        <v/>
      </c>
      <c r="H7" s="127"/>
      <c r="J7" s="157"/>
      <c r="K7" s="141" t="s">
        <v>64</v>
      </c>
      <c r="L7" s="141" t="s">
        <v>62</v>
      </c>
      <c r="M7" s="141" t="s">
        <v>61</v>
      </c>
      <c r="N7" s="100" t="str">
        <f t="shared" si="4"/>
        <v>EUR1E6E18M</v>
      </c>
      <c r="O7" s="95" t="str">
        <v>EUR1E6E18M=ICAP</v>
      </c>
      <c r="P7" s="159" t="s">
        <v>145</v>
      </c>
      <c r="Q7" s="159" t="s">
        <v>145</v>
      </c>
      <c r="R7" s="159" t="e">
        <f>_xll.qlMidEquivalent(P7,Q7)</f>
        <v>#NUM!</v>
      </c>
      <c r="S7" s="159" t="e">
        <f t="shared" si="5"/>
        <v>#NUM!</v>
      </c>
      <c r="T7" s="25"/>
      <c r="U7" s="158" t="e">
        <v>#NUM!</v>
      </c>
      <c r="V7" s="29"/>
      <c r="W7" s="160"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EUR1E6E21M_Quote#0001</v>
      </c>
      <c r="G8" s="62" t="str">
        <f>_xll.ohRangeRetrieveError(F8)</f>
        <v/>
      </c>
      <c r="H8" s="127"/>
      <c r="J8" s="157"/>
      <c r="K8" s="141" t="s">
        <v>63</v>
      </c>
      <c r="L8" s="141" t="s">
        <v>62</v>
      </c>
      <c r="M8" s="141" t="s">
        <v>61</v>
      </c>
      <c r="N8" s="100" t="str">
        <f t="shared" si="4"/>
        <v>EUR1E6E21M</v>
      </c>
      <c r="O8" s="95" t="str">
        <v>EUR1E6E21M=ICAP</v>
      </c>
      <c r="P8" s="159" t="s">
        <v>145</v>
      </c>
      <c r="Q8" s="159" t="s">
        <v>145</v>
      </c>
      <c r="R8" s="159" t="e">
        <f>_xll.qlMidEquivalent(P8,Q8)</f>
        <v>#NUM!</v>
      </c>
      <c r="S8" s="159" t="e">
        <f t="shared" si="5"/>
        <v>#NUM!</v>
      </c>
      <c r="T8" s="25"/>
      <c r="U8" s="158" t="e">
        <v>#NUM!</v>
      </c>
      <c r="V8" s="29"/>
      <c r="W8" s="160"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EUR1E6E2Y_Quote#0001</v>
      </c>
      <c r="G9" s="62" t="str">
        <f>_xll.ohRangeRetrieveError(F9)</f>
        <v/>
      </c>
      <c r="H9" s="127"/>
      <c r="J9" s="72"/>
      <c r="K9" s="141" t="s">
        <v>55</v>
      </c>
      <c r="L9" s="141" t="s">
        <v>62</v>
      </c>
      <c r="M9" s="141" t="s">
        <v>61</v>
      </c>
      <c r="N9" s="100" t="str">
        <f t="shared" si="4"/>
        <v>EUR1E6E2Y</v>
      </c>
      <c r="O9" s="95" t="str">
        <v>EUR1E6E2Y=ICAP</v>
      </c>
      <c r="P9" s="159">
        <v>18.3</v>
      </c>
      <c r="Q9" s="159">
        <v>0</v>
      </c>
      <c r="R9" s="159">
        <f>_xll.qlMidEquivalent(P9,Q9)</f>
        <v>18.3</v>
      </c>
      <c r="S9" s="159">
        <f t="shared" si="5"/>
        <v>0</v>
      </c>
      <c r="T9" s="25"/>
      <c r="U9" s="158">
        <v>18.3</v>
      </c>
      <c r="V9" s="29"/>
      <c r="W9" s="160">
        <v>18.3</v>
      </c>
      <c r="X9" s="96">
        <f>_xll.qlSimpleQuoteSetValue(F9,ROUND(W9/10000,6),Trigger)</f>
        <v>4.0000000000000105E-5</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EUR1E6E3Y_Quote#0001</v>
      </c>
      <c r="G10" s="62" t="str">
        <f>_xll.ohRangeRetrieveError(F10)</f>
        <v/>
      </c>
      <c r="H10" s="127"/>
      <c r="J10" s="72"/>
      <c r="K10" s="141" t="s">
        <v>54</v>
      </c>
      <c r="L10" s="141" t="s">
        <v>62</v>
      </c>
      <c r="M10" s="141" t="s">
        <v>61</v>
      </c>
      <c r="N10" s="100" t="str">
        <f t="shared" si="4"/>
        <v>EUR1E6E3Y</v>
      </c>
      <c r="O10" s="95" t="str">
        <v>EUR1E6E3Y=ICAP</v>
      </c>
      <c r="P10" s="159">
        <v>19.5</v>
      </c>
      <c r="Q10" s="159">
        <v>0</v>
      </c>
      <c r="R10" s="159">
        <f>_xll.qlMidEquivalent(P10,Q10)</f>
        <v>19.5</v>
      </c>
      <c r="S10" s="159">
        <f t="shared" si="5"/>
        <v>0</v>
      </c>
      <c r="T10" s="25"/>
      <c r="U10" s="158">
        <v>19.5</v>
      </c>
      <c r="V10" s="29"/>
      <c r="W10" s="160">
        <v>19.5</v>
      </c>
      <c r="X10" s="96">
        <f>_xll.qlSimpleQuoteSetValue(F10,ROUND(W10/10000,6),Trigger)</f>
        <v>0</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EUR1E6E4Y_Quote#0001</v>
      </c>
      <c r="G11" s="62" t="str">
        <f>_xll.ohRangeRetrieveError(F11)</f>
        <v/>
      </c>
      <c r="H11" s="127"/>
      <c r="J11" s="72"/>
      <c r="K11" s="141" t="s">
        <v>53</v>
      </c>
      <c r="L11" s="141" t="s">
        <v>62</v>
      </c>
      <c r="M11" s="141" t="s">
        <v>61</v>
      </c>
      <c r="N11" s="100" t="str">
        <f t="shared" si="4"/>
        <v>EUR1E6E4Y</v>
      </c>
      <c r="O11" s="95" t="str">
        <v>EUR1E6E4Y=ICAP</v>
      </c>
      <c r="P11" s="159">
        <v>20.399999999999999</v>
      </c>
      <c r="Q11" s="159">
        <v>0</v>
      </c>
      <c r="R11" s="159">
        <f>_xll.qlMidEquivalent(P11,Q11)</f>
        <v>20.399999999999999</v>
      </c>
      <c r="S11" s="159">
        <f t="shared" si="5"/>
        <v>0</v>
      </c>
      <c r="T11" s="25"/>
      <c r="U11" s="158">
        <v>20.399999999999999</v>
      </c>
      <c r="V11" s="29"/>
      <c r="W11" s="160">
        <v>20.399999999999999</v>
      </c>
      <c r="X11" s="96">
        <f>_xll.qlSimpleQuoteSetValue(F11,ROUND(W11/10000,6),Trigger)</f>
        <v>-2.9999999999999645E-5</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EUR1E6E5Y_Quote#0001</v>
      </c>
      <c r="G12" s="62" t="str">
        <f>_xll.ohRangeRetrieveError(F12)</f>
        <v/>
      </c>
      <c r="H12" s="127"/>
      <c r="J12" s="72"/>
      <c r="K12" s="141" t="s">
        <v>52</v>
      </c>
      <c r="L12" s="141" t="s">
        <v>62</v>
      </c>
      <c r="M12" s="141" t="s">
        <v>61</v>
      </c>
      <c r="N12" s="100" t="str">
        <f t="shared" si="4"/>
        <v>EUR1E6E5Y</v>
      </c>
      <c r="O12" s="95" t="str">
        <v>EUR1E6E5Y=ICAP</v>
      </c>
      <c r="P12" s="159">
        <v>20.9</v>
      </c>
      <c r="Q12" s="159">
        <v>0</v>
      </c>
      <c r="R12" s="159">
        <f>_xll.qlMidEquivalent(P12,Q12)</f>
        <v>20.9</v>
      </c>
      <c r="S12" s="159">
        <f t="shared" si="5"/>
        <v>0</v>
      </c>
      <c r="T12" s="25"/>
      <c r="U12" s="158">
        <v>20.9</v>
      </c>
      <c r="V12" s="29"/>
      <c r="W12" s="160">
        <v>20.9</v>
      </c>
      <c r="X12" s="96">
        <f>_xll.qlSimpleQuoteSetValue(F12,ROUND(W12/10000,6),Trigger)</f>
        <v>-6.0000000000000157E-5</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EUR1E6E6Y_Quote#0001</v>
      </c>
      <c r="G13" s="62" t="str">
        <f>_xll.ohRangeRetrieveError(F13)</f>
        <v/>
      </c>
      <c r="H13" s="127"/>
      <c r="J13" s="72"/>
      <c r="K13" s="141" t="s">
        <v>51</v>
      </c>
      <c r="L13" s="141" t="s">
        <v>62</v>
      </c>
      <c r="M13" s="141" t="s">
        <v>61</v>
      </c>
      <c r="N13" s="100" t="str">
        <f t="shared" si="4"/>
        <v>EUR1E6E6Y</v>
      </c>
      <c r="O13" s="95" t="str">
        <v>EUR1E6E6Y=ICAP</v>
      </c>
      <c r="P13" s="159">
        <v>20.9</v>
      </c>
      <c r="Q13" s="159">
        <v>0</v>
      </c>
      <c r="R13" s="159">
        <f>_xll.qlMidEquivalent(P13,Q13)</f>
        <v>20.9</v>
      </c>
      <c r="S13" s="159">
        <f t="shared" si="5"/>
        <v>0</v>
      </c>
      <c r="T13" s="25"/>
      <c r="U13" s="158">
        <v>20.9</v>
      </c>
      <c r="V13" s="29"/>
      <c r="W13" s="160">
        <v>20.9</v>
      </c>
      <c r="X13" s="96">
        <f>_xll.qlSimpleQuoteSetValue(F13,ROUND(W13/10000,6),Trigger)</f>
        <v>-7.0000000000000184E-5</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EUR1E6E7Y_Quote#0001</v>
      </c>
      <c r="G14" s="62" t="str">
        <f>_xll.ohRangeRetrieveError(F14)</f>
        <v/>
      </c>
      <c r="H14" s="127"/>
      <c r="J14" s="72"/>
      <c r="K14" s="141" t="s">
        <v>50</v>
      </c>
      <c r="L14" s="141" t="s">
        <v>62</v>
      </c>
      <c r="M14" s="141" t="s">
        <v>61</v>
      </c>
      <c r="N14" s="100" t="str">
        <f t="shared" si="4"/>
        <v>EUR1E6E7Y</v>
      </c>
      <c r="O14" s="95" t="str">
        <v>EUR1E6E7Y=ICAP</v>
      </c>
      <c r="P14" s="159">
        <v>20.6</v>
      </c>
      <c r="Q14" s="159">
        <v>0</v>
      </c>
      <c r="R14" s="159">
        <f>_xll.qlMidEquivalent(P14,Q14)</f>
        <v>20.6</v>
      </c>
      <c r="S14" s="159">
        <f t="shared" si="5"/>
        <v>0</v>
      </c>
      <c r="T14" s="25"/>
      <c r="U14" s="158">
        <v>20.6</v>
      </c>
      <c r="V14" s="29"/>
      <c r="W14" s="160">
        <v>20.6</v>
      </c>
      <c r="X14" s="96">
        <f>_xll.qlSimpleQuoteSetValue(F14,ROUND(W14/10000,6),Trigger)</f>
        <v>-8.9999999999999802E-5</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EUR1E6E8Y_Quote#0001</v>
      </c>
      <c r="G15" s="62" t="str">
        <f>_xll.ohRangeRetrieveError(F15)</f>
        <v/>
      </c>
      <c r="H15" s="127"/>
      <c r="J15" s="72"/>
      <c r="K15" s="141" t="s">
        <v>49</v>
      </c>
      <c r="L15" s="141" t="s">
        <v>62</v>
      </c>
      <c r="M15" s="141" t="s">
        <v>61</v>
      </c>
      <c r="N15" s="100" t="str">
        <f t="shared" si="4"/>
        <v>EUR1E6E8Y</v>
      </c>
      <c r="O15" s="95" t="str">
        <v>EUR1E6E8Y=ICAP</v>
      </c>
      <c r="P15" s="159">
        <v>20.2</v>
      </c>
      <c r="Q15" s="159">
        <v>0</v>
      </c>
      <c r="R15" s="159">
        <f>_xll.qlMidEquivalent(P15,Q15)</f>
        <v>20.2</v>
      </c>
      <c r="S15" s="159">
        <f t="shared" si="5"/>
        <v>0</v>
      </c>
      <c r="T15" s="25"/>
      <c r="U15" s="158">
        <v>20.2</v>
      </c>
      <c r="V15" s="29"/>
      <c r="W15" s="160">
        <v>20.2</v>
      </c>
      <c r="X15" s="96">
        <f>_xll.qlSimpleQuoteSetValue(F15,ROUND(W15/10000,6),Trigger)</f>
        <v>-9.9999999999999829E-5</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EUR1E6E9Y_Quote#0001</v>
      </c>
      <c r="G16" s="62" t="str">
        <f>_xll.ohRangeRetrieveError(F16)</f>
        <v/>
      </c>
      <c r="H16" s="127"/>
      <c r="J16" s="72"/>
      <c r="K16" s="141" t="s">
        <v>48</v>
      </c>
      <c r="L16" s="141" t="s">
        <v>62</v>
      </c>
      <c r="M16" s="141" t="s">
        <v>61</v>
      </c>
      <c r="N16" s="100" t="str">
        <f t="shared" si="4"/>
        <v>EUR1E6E9Y</v>
      </c>
      <c r="O16" s="95" t="str">
        <v>EUR1E6E9Y=ICAP</v>
      </c>
      <c r="P16" s="159">
        <v>19.7</v>
      </c>
      <c r="Q16" s="159">
        <v>0</v>
      </c>
      <c r="R16" s="159">
        <f>_xll.qlMidEquivalent(P16,Q16)</f>
        <v>19.7</v>
      </c>
      <c r="S16" s="159">
        <f t="shared" si="5"/>
        <v>0</v>
      </c>
      <c r="T16" s="25"/>
      <c r="U16" s="158">
        <v>19.7</v>
      </c>
      <c r="V16" s="29"/>
      <c r="W16" s="160">
        <v>19.7</v>
      </c>
      <c r="X16" s="96">
        <f>_xll.qlSimpleQuoteSetValue(F16,ROUND(W16/10000,6),Trigger)</f>
        <v>-9.9999999999999829E-5</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EUR1E6E10Y_Quote#0001</v>
      </c>
      <c r="G17" s="62" t="str">
        <f>_xll.ohRangeRetrieveError(F17)</f>
        <v/>
      </c>
      <c r="H17" s="127"/>
      <c r="J17" s="72"/>
      <c r="K17" s="141" t="s">
        <v>47</v>
      </c>
      <c r="L17" s="141" t="s">
        <v>62</v>
      </c>
      <c r="M17" s="141" t="s">
        <v>61</v>
      </c>
      <c r="N17" s="100" t="str">
        <f t="shared" si="4"/>
        <v>EUR1E6E10Y</v>
      </c>
      <c r="O17" s="95" t="str">
        <v>EUR1E6E10Y=ICAP</v>
      </c>
      <c r="P17" s="159">
        <v>19.100000000000001</v>
      </c>
      <c r="Q17" s="159">
        <v>0</v>
      </c>
      <c r="R17" s="159">
        <f>_xll.qlMidEquivalent(P17,Q17)</f>
        <v>19.100000000000001</v>
      </c>
      <c r="S17" s="159">
        <f t="shared" si="5"/>
        <v>0</v>
      </c>
      <c r="T17" s="25"/>
      <c r="U17" s="158">
        <v>19.100000000000001</v>
      </c>
      <c r="V17" s="29"/>
      <c r="W17" s="160">
        <v>19.100000000000001</v>
      </c>
      <c r="X17" s="96">
        <f>_xll.qlSimpleQuoteSetValue(F17,ROUND(W17/10000,6),Trigger)</f>
        <v>-1.0000000000000005E-4</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EUR1E6E11Y_Quote#0001</v>
      </c>
      <c r="G18" s="62" t="str">
        <f>_xll.ohRangeRetrieveError(F18)</f>
        <v/>
      </c>
      <c r="H18" s="127"/>
      <c r="J18" s="72"/>
      <c r="K18" s="141" t="s">
        <v>46</v>
      </c>
      <c r="L18" s="141" t="s">
        <v>62</v>
      </c>
      <c r="M18" s="141" t="s">
        <v>61</v>
      </c>
      <c r="N18" s="100" t="str">
        <f t="shared" si="4"/>
        <v>EUR1E6E11Y</v>
      </c>
      <c r="O18" s="95" t="str">
        <v>EUR1E6E11Y=ICAP</v>
      </c>
      <c r="P18" s="159">
        <v>18.5</v>
      </c>
      <c r="Q18" s="159">
        <v>0</v>
      </c>
      <c r="R18" s="159">
        <f>_xll.qlMidEquivalent(P18,Q18)</f>
        <v>18.5</v>
      </c>
      <c r="S18" s="159">
        <f t="shared" si="5"/>
        <v>0</v>
      </c>
      <c r="T18" s="25"/>
      <c r="U18" s="158">
        <v>18.5</v>
      </c>
      <c r="V18" s="29"/>
      <c r="W18" s="160">
        <v>18.5</v>
      </c>
      <c r="X18" s="96">
        <f>_xll.qlSimpleQuoteSetValue(F18,ROUND(W18/10000,6),Trigger)</f>
        <v>-1.0999999999999985E-4</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EUR1E6E12Y_Quote#0001</v>
      </c>
      <c r="G19" s="62" t="str">
        <f>_xll.ohRangeRetrieveError(F19)</f>
        <v/>
      </c>
      <c r="H19" s="127"/>
      <c r="J19" s="72"/>
      <c r="K19" s="141" t="s">
        <v>45</v>
      </c>
      <c r="L19" s="141" t="s">
        <v>62</v>
      </c>
      <c r="M19" s="141" t="s">
        <v>61</v>
      </c>
      <c r="N19" s="100" t="str">
        <f t="shared" si="4"/>
        <v>EUR1E6E12Y</v>
      </c>
      <c r="O19" s="95" t="str">
        <v>EUR1E6E12Y=ICAP</v>
      </c>
      <c r="P19" s="159">
        <v>17.8</v>
      </c>
      <c r="Q19" s="159">
        <v>0</v>
      </c>
      <c r="R19" s="159">
        <f>_xll.qlMidEquivalent(P19,Q19)</f>
        <v>17.8</v>
      </c>
      <c r="S19" s="159">
        <f t="shared" si="5"/>
        <v>0</v>
      </c>
      <c r="T19" s="25"/>
      <c r="U19" s="158">
        <v>17.8</v>
      </c>
      <c r="V19" s="29"/>
      <c r="W19" s="160">
        <v>17.8</v>
      </c>
      <c r="X19" s="96">
        <f>_xll.qlSimpleQuoteSetValue(F19,ROUND(W19/10000,6),Trigger)</f>
        <v>-1.200000000000001E-4</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EUR1E6E13Y_Quote#0001</v>
      </c>
      <c r="G20" s="62" t="str">
        <f>_xll.ohRangeRetrieveError(F20)</f>
        <v/>
      </c>
      <c r="H20" s="127"/>
      <c r="J20" s="72"/>
      <c r="K20" s="141" t="s">
        <v>44</v>
      </c>
      <c r="L20" s="141" t="s">
        <v>62</v>
      </c>
      <c r="M20" s="141" t="s">
        <v>61</v>
      </c>
      <c r="N20" s="100" t="str">
        <f t="shared" si="4"/>
        <v>EUR1E6E13Y</v>
      </c>
      <c r="O20" s="95" t="str">
        <v>EUR1E6E13Y=ICAP</v>
      </c>
      <c r="P20" s="159" t="s">
        <v>145</v>
      </c>
      <c r="Q20" s="159" t="s">
        <v>145</v>
      </c>
      <c r="R20" s="159" t="e">
        <f>_xll.qlMidEquivalent(P20,Q20)</f>
        <v>#NUM!</v>
      </c>
      <c r="S20" s="159" t="e">
        <f t="shared" si="5"/>
        <v>#NUM!</v>
      </c>
      <c r="T20" s="25"/>
      <c r="U20" s="158" t="e">
        <v>#NUM!</v>
      </c>
      <c r="V20" s="29"/>
      <c r="W20" s="160"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EUR1E6E14Y_Quote#0001</v>
      </c>
      <c r="G21" s="62" t="str">
        <f>_xll.ohRangeRetrieveError(F21)</f>
        <v/>
      </c>
      <c r="H21" s="127"/>
      <c r="J21" s="72"/>
      <c r="K21" s="141" t="s">
        <v>43</v>
      </c>
      <c r="L21" s="141" t="s">
        <v>62</v>
      </c>
      <c r="M21" s="141" t="s">
        <v>61</v>
      </c>
      <c r="N21" s="100" t="str">
        <f t="shared" si="4"/>
        <v>EUR1E6E14Y</v>
      </c>
      <c r="O21" s="95" t="str">
        <v>EUR1E6E14Y=ICAP</v>
      </c>
      <c r="P21" s="159" t="s">
        <v>145</v>
      </c>
      <c r="Q21" s="159" t="s">
        <v>145</v>
      </c>
      <c r="R21" s="159" t="e">
        <f>_xll.qlMidEquivalent(P21,Q21)</f>
        <v>#NUM!</v>
      </c>
      <c r="S21" s="159" t="e">
        <f t="shared" si="5"/>
        <v>#NUM!</v>
      </c>
      <c r="T21" s="25"/>
      <c r="U21" s="158" t="e">
        <v>#NUM!</v>
      </c>
      <c r="V21" s="29"/>
      <c r="W21" s="160"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EUR1E6E15Y_Quote#0001</v>
      </c>
      <c r="G22" s="62" t="str">
        <f>_xll.ohRangeRetrieveError(F22)</f>
        <v/>
      </c>
      <c r="H22" s="127"/>
      <c r="J22" s="72"/>
      <c r="K22" s="141" t="s">
        <v>42</v>
      </c>
      <c r="L22" s="141" t="s">
        <v>62</v>
      </c>
      <c r="M22" s="141" t="s">
        <v>61</v>
      </c>
      <c r="N22" s="100" t="str">
        <f t="shared" si="4"/>
        <v>EUR1E6E15Y</v>
      </c>
      <c r="O22" s="95" t="str">
        <v>EUR1E6E15Y=ICAP</v>
      </c>
      <c r="P22" s="159">
        <v>16.2</v>
      </c>
      <c r="Q22" s="159">
        <v>0</v>
      </c>
      <c r="R22" s="159">
        <f>_xll.qlMidEquivalent(P22,Q22)</f>
        <v>16.2</v>
      </c>
      <c r="S22" s="159">
        <f t="shared" si="5"/>
        <v>0</v>
      </c>
      <c r="T22" s="25"/>
      <c r="U22" s="158">
        <v>16.2</v>
      </c>
      <c r="V22" s="29"/>
      <c r="W22" s="160">
        <v>16.2</v>
      </c>
      <c r="X22" s="96">
        <f>_xll.qlSimpleQuoteSetValue(F22,ROUND(W22/10000,6),Trigger)</f>
        <v>-1.1000000000000007E-4</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EUR1E6E16Y_Quote#0001</v>
      </c>
      <c r="G23" s="62" t="str">
        <f>_xll.ohRangeRetrieveError(F23)</f>
        <v/>
      </c>
      <c r="H23" s="127"/>
      <c r="J23" s="72"/>
      <c r="K23" s="141" t="s">
        <v>41</v>
      </c>
      <c r="L23" s="141" t="s">
        <v>62</v>
      </c>
      <c r="M23" s="141" t="s">
        <v>61</v>
      </c>
      <c r="N23" s="100" t="str">
        <f t="shared" si="4"/>
        <v>EUR1E6E16Y</v>
      </c>
      <c r="O23" s="95" t="str">
        <v>EUR1E6E16Y=ICAP</v>
      </c>
      <c r="P23" s="159" t="s">
        <v>145</v>
      </c>
      <c r="Q23" s="159" t="s">
        <v>145</v>
      </c>
      <c r="R23" s="159" t="e">
        <f>_xll.qlMidEquivalent(P23,Q23)</f>
        <v>#NUM!</v>
      </c>
      <c r="S23" s="159" t="e">
        <f t="shared" si="5"/>
        <v>#NUM!</v>
      </c>
      <c r="T23" s="25"/>
      <c r="U23" s="158" t="e">
        <v>#NUM!</v>
      </c>
      <c r="V23" s="29"/>
      <c r="W23" s="160"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EUR1E6E17Y_Quote#0001</v>
      </c>
      <c r="G24" s="62" t="str">
        <f>_xll.ohRangeRetrieveError(F24)</f>
        <v/>
      </c>
      <c r="H24" s="127"/>
      <c r="J24" s="72"/>
      <c r="K24" s="141" t="s">
        <v>40</v>
      </c>
      <c r="L24" s="141" t="s">
        <v>62</v>
      </c>
      <c r="M24" s="141" t="s">
        <v>61</v>
      </c>
      <c r="N24" s="100" t="str">
        <f t="shared" si="4"/>
        <v>EUR1E6E17Y</v>
      </c>
      <c r="O24" s="95" t="str">
        <v>EUR1E6E17Y=ICAP</v>
      </c>
      <c r="P24" s="159" t="s">
        <v>145</v>
      </c>
      <c r="Q24" s="159" t="s">
        <v>145</v>
      </c>
      <c r="R24" s="159" t="e">
        <f>_xll.qlMidEquivalent(P24,Q24)</f>
        <v>#NUM!</v>
      </c>
      <c r="S24" s="159" t="e">
        <f t="shared" si="5"/>
        <v>#NUM!</v>
      </c>
      <c r="T24" s="25"/>
      <c r="U24" s="158" t="e">
        <v>#NUM!</v>
      </c>
      <c r="V24" s="29"/>
      <c r="W24" s="160"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EUR1E6E18Y_Quote#0001</v>
      </c>
      <c r="G25" s="62" t="str">
        <f>_xll.ohRangeRetrieveError(F25)</f>
        <v/>
      </c>
      <c r="H25" s="127"/>
      <c r="J25" s="72"/>
      <c r="K25" s="141" t="s">
        <v>39</v>
      </c>
      <c r="L25" s="141" t="s">
        <v>62</v>
      </c>
      <c r="M25" s="141" t="s">
        <v>61</v>
      </c>
      <c r="N25" s="100" t="str">
        <f t="shared" si="4"/>
        <v>EUR1E6E18Y</v>
      </c>
      <c r="O25" s="95" t="str">
        <v>EUR1E6E18Y=ICAP</v>
      </c>
      <c r="P25" s="159" t="s">
        <v>145</v>
      </c>
      <c r="Q25" s="159" t="s">
        <v>145</v>
      </c>
      <c r="R25" s="159" t="e">
        <f>_xll.qlMidEquivalent(P25,Q25)</f>
        <v>#NUM!</v>
      </c>
      <c r="S25" s="159" t="e">
        <f t="shared" si="5"/>
        <v>#NUM!</v>
      </c>
      <c r="T25" s="25"/>
      <c r="U25" s="158" t="e">
        <v>#NUM!</v>
      </c>
      <c r="V25" s="29"/>
      <c r="W25" s="160"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EUR1E6E19Y_Quote#0001</v>
      </c>
      <c r="G26" s="62" t="str">
        <f>_xll.ohRangeRetrieveError(F26)</f>
        <v/>
      </c>
      <c r="H26" s="127"/>
      <c r="J26" s="72"/>
      <c r="K26" s="141" t="s">
        <v>38</v>
      </c>
      <c r="L26" s="141" t="s">
        <v>62</v>
      </c>
      <c r="M26" s="141" t="s">
        <v>61</v>
      </c>
      <c r="N26" s="100" t="str">
        <f t="shared" si="4"/>
        <v>EUR1E6E19Y</v>
      </c>
      <c r="O26" s="95" t="str">
        <v>EUR1E6E19Y=ICAP</v>
      </c>
      <c r="P26" s="159" t="s">
        <v>145</v>
      </c>
      <c r="Q26" s="159" t="s">
        <v>145</v>
      </c>
      <c r="R26" s="159" t="e">
        <f>_xll.qlMidEquivalent(P26,Q26)</f>
        <v>#NUM!</v>
      </c>
      <c r="S26" s="159" t="e">
        <f t="shared" si="5"/>
        <v>#NUM!</v>
      </c>
      <c r="T26" s="25"/>
      <c r="U26" s="158" t="e">
        <v>#NUM!</v>
      </c>
      <c r="V26" s="29"/>
      <c r="W26" s="160"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EUR1E6E20Y_Quote#0001</v>
      </c>
      <c r="G27" s="62" t="str">
        <f>_xll.ohRangeRetrieveError(F27)</f>
        <v/>
      </c>
      <c r="H27" s="127"/>
      <c r="J27" s="72"/>
      <c r="K27" s="141" t="s">
        <v>37</v>
      </c>
      <c r="L27" s="141" t="s">
        <v>62</v>
      </c>
      <c r="M27" s="141" t="s">
        <v>61</v>
      </c>
      <c r="N27" s="100" t="str">
        <f t="shared" si="4"/>
        <v>EUR1E6E20Y</v>
      </c>
      <c r="O27" s="95" t="str">
        <v>EUR1E6E20Y=ICAP</v>
      </c>
      <c r="P27" s="159">
        <v>13.9</v>
      </c>
      <c r="Q27" s="159">
        <v>0</v>
      </c>
      <c r="R27" s="159">
        <f>_xll.qlMidEquivalent(P27,Q27)</f>
        <v>13.9</v>
      </c>
      <c r="S27" s="159">
        <f t="shared" si="5"/>
        <v>0</v>
      </c>
      <c r="T27" s="25"/>
      <c r="U27" s="158">
        <v>13.9</v>
      </c>
      <c r="V27" s="29"/>
      <c r="W27" s="160">
        <v>13.9</v>
      </c>
      <c r="X27" s="96">
        <f>_xll.qlSimpleQuoteSetValue(F27,ROUND(W27/10000,6),Trigger)</f>
        <v>-1.1000000000000007E-4</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EUR1E6E21Y_Quote#0001</v>
      </c>
      <c r="G28" s="62" t="str">
        <f>_xll.ohRangeRetrieveError(F28)</f>
        <v/>
      </c>
      <c r="H28" s="127"/>
      <c r="J28" s="72"/>
      <c r="K28" s="141" t="s">
        <v>36</v>
      </c>
      <c r="L28" s="141" t="s">
        <v>62</v>
      </c>
      <c r="M28" s="141" t="s">
        <v>61</v>
      </c>
      <c r="N28" s="100" t="str">
        <f t="shared" si="4"/>
        <v>EUR1E6E21Y</v>
      </c>
      <c r="O28" s="95" t="str">
        <v>EUR1E6E21Y=ICAP</v>
      </c>
      <c r="P28" s="159" t="s">
        <v>145</v>
      </c>
      <c r="Q28" s="159" t="s">
        <v>145</v>
      </c>
      <c r="R28" s="159" t="e">
        <f>_xll.qlMidEquivalent(P28,Q28)</f>
        <v>#NUM!</v>
      </c>
      <c r="S28" s="159" t="e">
        <f t="shared" si="5"/>
        <v>#NUM!</v>
      </c>
      <c r="T28" s="25"/>
      <c r="U28" s="158" t="e">
        <v>#NUM!</v>
      </c>
      <c r="V28" s="29"/>
      <c r="W28" s="160"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EUR1E6E22Y_Quote#0001</v>
      </c>
      <c r="G29" s="62" t="str">
        <f>_xll.ohRangeRetrieveError(F29)</f>
        <v/>
      </c>
      <c r="H29" s="127"/>
      <c r="J29" s="72"/>
      <c r="K29" s="141" t="s">
        <v>35</v>
      </c>
      <c r="L29" s="141" t="s">
        <v>62</v>
      </c>
      <c r="M29" s="141" t="s">
        <v>61</v>
      </c>
      <c r="N29" s="100" t="str">
        <f t="shared" si="4"/>
        <v>EUR1E6E22Y</v>
      </c>
      <c r="O29" s="95" t="str">
        <v>EUR1E6E22Y=ICAP</v>
      </c>
      <c r="P29" s="159" t="s">
        <v>145</v>
      </c>
      <c r="Q29" s="159" t="s">
        <v>145</v>
      </c>
      <c r="R29" s="159" t="e">
        <f>_xll.qlMidEquivalent(P29,Q29)</f>
        <v>#NUM!</v>
      </c>
      <c r="S29" s="159" t="e">
        <f t="shared" si="5"/>
        <v>#NUM!</v>
      </c>
      <c r="T29" s="25"/>
      <c r="U29" s="158" t="e">
        <v>#NUM!</v>
      </c>
      <c r="V29" s="29"/>
      <c r="W29" s="160"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EUR1E6E23Y_Quote#0001</v>
      </c>
      <c r="G30" s="62" t="str">
        <f>_xll.ohRangeRetrieveError(F30)</f>
        <v/>
      </c>
      <c r="H30" s="127"/>
      <c r="J30" s="72"/>
      <c r="K30" s="141" t="s">
        <v>34</v>
      </c>
      <c r="L30" s="141" t="s">
        <v>62</v>
      </c>
      <c r="M30" s="141" t="s">
        <v>61</v>
      </c>
      <c r="N30" s="100" t="str">
        <f t="shared" si="4"/>
        <v>EUR1E6E23Y</v>
      </c>
      <c r="O30" s="95" t="str">
        <v>EUR1E6E23Y=ICAP</v>
      </c>
      <c r="P30" s="159" t="s">
        <v>145</v>
      </c>
      <c r="Q30" s="159" t="s">
        <v>145</v>
      </c>
      <c r="R30" s="159" t="e">
        <f>_xll.qlMidEquivalent(P30,Q30)</f>
        <v>#NUM!</v>
      </c>
      <c r="S30" s="159" t="e">
        <f t="shared" si="5"/>
        <v>#NUM!</v>
      </c>
      <c r="T30" s="25"/>
      <c r="U30" s="158" t="e">
        <v>#NUM!</v>
      </c>
      <c r="V30" s="29"/>
      <c r="W30" s="160"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EUR1E6E24Y_Quote#0001</v>
      </c>
      <c r="G31" s="62" t="str">
        <f>_xll.ohRangeRetrieveError(F31)</f>
        <v/>
      </c>
      <c r="H31" s="127"/>
      <c r="J31" s="72"/>
      <c r="K31" s="141" t="s">
        <v>33</v>
      </c>
      <c r="L31" s="141" t="s">
        <v>62</v>
      </c>
      <c r="M31" s="141" t="s">
        <v>61</v>
      </c>
      <c r="N31" s="100" t="str">
        <f t="shared" si="4"/>
        <v>EUR1E6E24Y</v>
      </c>
      <c r="O31" s="95" t="str">
        <v>EUR1E6E24Y=ICAP</v>
      </c>
      <c r="P31" s="159" t="s">
        <v>145</v>
      </c>
      <c r="Q31" s="159" t="s">
        <v>145</v>
      </c>
      <c r="R31" s="159" t="e">
        <f>_xll.qlMidEquivalent(P31,Q31)</f>
        <v>#NUM!</v>
      </c>
      <c r="S31" s="159" t="e">
        <f t="shared" si="5"/>
        <v>#NUM!</v>
      </c>
      <c r="T31" s="25"/>
      <c r="U31" s="158" t="e">
        <v>#NUM!</v>
      </c>
      <c r="V31" s="29"/>
      <c r="W31" s="160"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EUR1E6E25Y_Quote#0001</v>
      </c>
      <c r="G32" s="62" t="str">
        <f>_xll.ohRangeRetrieveError(F32)</f>
        <v/>
      </c>
      <c r="H32" s="127"/>
      <c r="J32" s="72"/>
      <c r="K32" s="141" t="s">
        <v>32</v>
      </c>
      <c r="L32" s="141" t="s">
        <v>62</v>
      </c>
      <c r="M32" s="141" t="s">
        <v>61</v>
      </c>
      <c r="N32" s="100" t="str">
        <f t="shared" si="4"/>
        <v>EUR1E6E25Y</v>
      </c>
      <c r="O32" s="95" t="str">
        <v>EUR1E6E25Y=ICAP</v>
      </c>
      <c r="P32" s="159">
        <v>12.2</v>
      </c>
      <c r="Q32" s="159">
        <v>0</v>
      </c>
      <c r="R32" s="159">
        <f>_xll.qlMidEquivalent(P32,Q32)</f>
        <v>12.2</v>
      </c>
      <c r="S32" s="159">
        <f t="shared" si="5"/>
        <v>0</v>
      </c>
      <c r="T32" s="25"/>
      <c r="U32" s="158">
        <v>12.2</v>
      </c>
      <c r="V32" s="29"/>
      <c r="W32" s="160">
        <v>12.2</v>
      </c>
      <c r="X32" s="96">
        <f>_xll.qlSimpleQuoteSetValue(F32,ROUND(W32/10000,6),Trigger)</f>
        <v>-1.1000000000000007E-4</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EUR1E6E26Y_Quote#0001</v>
      </c>
      <c r="G33" s="62" t="str">
        <f>_xll.ohRangeRetrieveError(F33)</f>
        <v/>
      </c>
      <c r="H33" s="127"/>
      <c r="J33" s="72"/>
      <c r="K33" s="141" t="s">
        <v>31</v>
      </c>
      <c r="L33" s="141" t="s">
        <v>62</v>
      </c>
      <c r="M33" s="141" t="s">
        <v>61</v>
      </c>
      <c r="N33" s="100" t="str">
        <f t="shared" si="4"/>
        <v>EUR1E6E26Y</v>
      </c>
      <c r="O33" s="95" t="str">
        <v>EUR1E6E26Y=ICAP</v>
      </c>
      <c r="P33" s="159" t="s">
        <v>145</v>
      </c>
      <c r="Q33" s="159" t="s">
        <v>145</v>
      </c>
      <c r="R33" s="159" t="e">
        <f>_xll.qlMidEquivalent(P33,Q33)</f>
        <v>#NUM!</v>
      </c>
      <c r="S33" s="159" t="e">
        <f t="shared" si="5"/>
        <v>#NUM!</v>
      </c>
      <c r="T33" s="25"/>
      <c r="U33" s="158" t="e">
        <v>#NUM!</v>
      </c>
      <c r="V33" s="29"/>
      <c r="W33" s="160"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EUR1E6E27Y_Quote#0001</v>
      </c>
      <c r="G34" s="62" t="str">
        <f>_xll.ohRangeRetrieveError(F34)</f>
        <v/>
      </c>
      <c r="H34" s="127"/>
      <c r="J34" s="72"/>
      <c r="K34" s="141" t="s">
        <v>30</v>
      </c>
      <c r="L34" s="141" t="s">
        <v>62</v>
      </c>
      <c r="M34" s="141" t="s">
        <v>61</v>
      </c>
      <c r="N34" s="100" t="str">
        <f t="shared" si="4"/>
        <v>EUR1E6E27Y</v>
      </c>
      <c r="O34" s="95" t="str">
        <v>EUR1E6E27Y=ICAP</v>
      </c>
      <c r="P34" s="159" t="s">
        <v>145</v>
      </c>
      <c r="Q34" s="159" t="s">
        <v>145</v>
      </c>
      <c r="R34" s="159" t="e">
        <f>_xll.qlMidEquivalent(P34,Q34)</f>
        <v>#NUM!</v>
      </c>
      <c r="S34" s="159" t="e">
        <f t="shared" si="5"/>
        <v>#NUM!</v>
      </c>
      <c r="T34" s="25"/>
      <c r="U34" s="158" t="e">
        <v>#NUM!</v>
      </c>
      <c r="V34" s="29"/>
      <c r="W34" s="160"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EUR1E6E28Y_Quote#0001</v>
      </c>
      <c r="G35" s="62" t="str">
        <f>_xll.ohRangeRetrieveError(F35)</f>
        <v/>
      </c>
      <c r="H35" s="127"/>
      <c r="J35" s="72"/>
      <c r="K35" s="141" t="s">
        <v>29</v>
      </c>
      <c r="L35" s="141" t="s">
        <v>62</v>
      </c>
      <c r="M35" s="141" t="s">
        <v>61</v>
      </c>
      <c r="N35" s="100" t="str">
        <f t="shared" si="4"/>
        <v>EUR1E6E28Y</v>
      </c>
      <c r="O35" s="95" t="str">
        <v>EUR1E6E28Y=ICAP</v>
      </c>
      <c r="P35" s="159" t="s">
        <v>145</v>
      </c>
      <c r="Q35" s="159" t="s">
        <v>145</v>
      </c>
      <c r="R35" s="159" t="e">
        <f>_xll.qlMidEquivalent(P35,Q35)</f>
        <v>#NUM!</v>
      </c>
      <c r="S35" s="159" t="e">
        <f t="shared" si="5"/>
        <v>#NUM!</v>
      </c>
      <c r="T35" s="25"/>
      <c r="U35" s="158" t="e">
        <v>#NUM!</v>
      </c>
      <c r="V35" s="29"/>
      <c r="W35" s="160"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EUR1E6E29Y_Quote#0001</v>
      </c>
      <c r="G36" s="62" t="str">
        <f>_xll.ohRangeRetrieveError(F36)</f>
        <v/>
      </c>
      <c r="H36" s="127"/>
      <c r="J36" s="72"/>
      <c r="K36" s="141" t="s">
        <v>28</v>
      </c>
      <c r="L36" s="141" t="s">
        <v>62</v>
      </c>
      <c r="M36" s="141" t="s">
        <v>61</v>
      </c>
      <c r="N36" s="100" t="str">
        <f t="shared" si="4"/>
        <v>EUR1E6E29Y</v>
      </c>
      <c r="O36" s="95" t="str">
        <v>EUR1E6E29Y=ICAP</v>
      </c>
      <c r="P36" s="159" t="s">
        <v>145</v>
      </c>
      <c r="Q36" s="159" t="s">
        <v>145</v>
      </c>
      <c r="R36" s="159" t="e">
        <f>_xll.qlMidEquivalent(P36,Q36)</f>
        <v>#NUM!</v>
      </c>
      <c r="S36" s="159" t="e">
        <f t="shared" si="5"/>
        <v>#NUM!</v>
      </c>
      <c r="T36" s="25"/>
      <c r="U36" s="158" t="e">
        <v>#NUM!</v>
      </c>
      <c r="V36" s="29"/>
      <c r="W36" s="160"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EUR1E6E30Y_Quote#0001</v>
      </c>
      <c r="G37" s="62" t="str">
        <f>_xll.ohRangeRetrieveError(F37)</f>
        <v/>
      </c>
      <c r="H37" s="127"/>
      <c r="J37" s="72"/>
      <c r="K37" s="141" t="s">
        <v>27</v>
      </c>
      <c r="L37" s="141" t="s">
        <v>62</v>
      </c>
      <c r="M37" s="141" t="s">
        <v>61</v>
      </c>
      <c r="N37" s="100" t="str">
        <f t="shared" si="4"/>
        <v>EUR1E6E30Y</v>
      </c>
      <c r="O37" s="95" t="str">
        <v>EUR1E6E30Y=ICAP</v>
      </c>
      <c r="P37" s="159">
        <v>11</v>
      </c>
      <c r="Q37" s="159">
        <v>0</v>
      </c>
      <c r="R37" s="159">
        <f>_xll.qlMidEquivalent(P37,Q37)</f>
        <v>11</v>
      </c>
      <c r="S37" s="159">
        <f t="shared" si="5"/>
        <v>0</v>
      </c>
      <c r="T37" s="25"/>
      <c r="U37" s="158">
        <v>11</v>
      </c>
      <c r="V37" s="29"/>
      <c r="W37" s="160">
        <v>11</v>
      </c>
      <c r="X37" s="96">
        <f>_xll.qlSimpleQuoteSetValue(F37,ROUND(W37/10000,6),Trigger)</f>
        <v>-1.0999999999999985E-4</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EUR1E6E35Y_Quote#0001</v>
      </c>
      <c r="G38" s="62" t="str">
        <f>_xll.ohRangeRetrieveError(F38)</f>
        <v/>
      </c>
      <c r="H38" s="127"/>
      <c r="J38" s="72"/>
      <c r="K38" s="141" t="s">
        <v>26</v>
      </c>
      <c r="L38" s="141" t="s">
        <v>62</v>
      </c>
      <c r="M38" s="141" t="s">
        <v>61</v>
      </c>
      <c r="N38" s="100" t="str">
        <f t="shared" si="4"/>
        <v>EUR1E6E35Y</v>
      </c>
      <c r="O38" s="95" t="str">
        <v>EUR1E6E35Y=ICAP</v>
      </c>
      <c r="P38" s="159" t="s">
        <v>145</v>
      </c>
      <c r="Q38" s="159" t="s">
        <v>145</v>
      </c>
      <c r="R38" s="159" t="e">
        <f>_xll.qlMidEquivalent(P38,Q38)</f>
        <v>#NUM!</v>
      </c>
      <c r="S38" s="159" t="e">
        <f t="shared" si="5"/>
        <v>#NUM!</v>
      </c>
      <c r="T38" s="25"/>
      <c r="U38" s="158" t="e">
        <v>#NUM!</v>
      </c>
      <c r="V38" s="29"/>
      <c r="W38" s="160"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EUR1E6E40Y_Quote#0001</v>
      </c>
      <c r="G39" s="62" t="str">
        <f>_xll.ohRangeRetrieveError(F39)</f>
        <v/>
      </c>
      <c r="H39" s="127"/>
      <c r="J39" s="72"/>
      <c r="K39" s="141" t="s">
        <v>25</v>
      </c>
      <c r="L39" s="141" t="s">
        <v>62</v>
      </c>
      <c r="M39" s="141" t="s">
        <v>61</v>
      </c>
      <c r="N39" s="100" t="str">
        <f t="shared" si="4"/>
        <v>EUR1E6E40Y</v>
      </c>
      <c r="O39" s="95" t="str">
        <v>EUR1E6E40Y=ICAP</v>
      </c>
      <c r="P39" s="159">
        <v>9.5</v>
      </c>
      <c r="Q39" s="159">
        <v>0</v>
      </c>
      <c r="R39" s="159">
        <f>_xll.qlMidEquivalent(P39,Q39)</f>
        <v>9.5</v>
      </c>
      <c r="S39" s="159">
        <f t="shared" si="5"/>
        <v>0</v>
      </c>
      <c r="T39" s="25"/>
      <c r="U39" s="158">
        <v>9.5</v>
      </c>
      <c r="V39" s="29"/>
      <c r="W39" s="160">
        <v>9.5</v>
      </c>
      <c r="X39" s="96">
        <f>_xll.qlSimpleQuoteSetValue(F39,ROUND(W39/10000,6),Trigger)</f>
        <v>-9.9999999999999937E-5</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EUR1E6E50Y_Quote#0001</v>
      </c>
      <c r="G40" s="62" t="str">
        <f>_xll.ohRangeRetrieveError(F40)</f>
        <v/>
      </c>
      <c r="H40" s="127"/>
      <c r="J40" s="72"/>
      <c r="K40" s="141" t="s">
        <v>24</v>
      </c>
      <c r="L40" s="141" t="s">
        <v>62</v>
      </c>
      <c r="M40" s="141" t="s">
        <v>61</v>
      </c>
      <c r="N40" s="100" t="str">
        <f t="shared" si="4"/>
        <v>EUR1E6E50Y</v>
      </c>
      <c r="O40" s="95" t="str">
        <v>EUR1E6E50Y=ICAP</v>
      </c>
      <c r="P40" s="159">
        <v>8.6</v>
      </c>
      <c r="Q40" s="159">
        <v>0</v>
      </c>
      <c r="R40" s="159">
        <f>_xll.qlMidEquivalent(P40,Q40)</f>
        <v>8.6</v>
      </c>
      <c r="S40" s="159">
        <f t="shared" si="5"/>
        <v>0</v>
      </c>
      <c r="T40" s="25"/>
      <c r="U40" s="158">
        <v>8.6</v>
      </c>
      <c r="V40" s="29"/>
      <c r="W40" s="160">
        <v>8.6</v>
      </c>
      <c r="X40" s="96">
        <f>_xll.qlSimpleQuoteSetValue(F40,ROUND(W40/10000,6),Trigger)</f>
        <v>-9.0000000000000019E-5</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EUR1E6E60Y_Quote#0001</v>
      </c>
      <c r="G41" s="64" t="str">
        <f>_xll.ohRangeRetrieveError(F41)</f>
        <v/>
      </c>
      <c r="H41" s="127"/>
      <c r="J41" s="72"/>
      <c r="K41" s="150" t="s">
        <v>23</v>
      </c>
      <c r="L41" s="150" t="s">
        <v>62</v>
      </c>
      <c r="M41" s="150" t="s">
        <v>61</v>
      </c>
      <c r="N41" s="103" t="str">
        <f t="shared" si="4"/>
        <v>EUR1E6E60Y</v>
      </c>
      <c r="O41" s="98" t="str">
        <v>EUR1E6E60Y=ICAP</v>
      </c>
      <c r="P41" s="161">
        <v>7.9</v>
      </c>
      <c r="Q41" s="161">
        <v>0</v>
      </c>
      <c r="R41" s="161">
        <f>_xll.qlMidEquivalent(P41,Q41)</f>
        <v>7.9</v>
      </c>
      <c r="S41" s="161">
        <f t="shared" si="5"/>
        <v>0</v>
      </c>
      <c r="T41" s="25"/>
      <c r="U41" s="158">
        <v>7.9</v>
      </c>
      <c r="V41" s="29"/>
      <c r="W41" s="162">
        <v>7.9</v>
      </c>
      <c r="X41" s="99">
        <f>_xll.qlSimpleQuoteSetValue(F41,ROUND(W41/10000,6),Trigger)</f>
        <v>-7.9999999999999993E-5</v>
      </c>
      <c r="Y41" s="153"/>
    </row>
    <row r="42" spans="1:25" x14ac:dyDescent="0.2">
      <c r="A42" s="132"/>
      <c r="B42" s="133"/>
      <c r="C42" s="133"/>
      <c r="D42" s="133"/>
      <c r="E42" s="133"/>
      <c r="F42" s="163"/>
      <c r="G42" s="163"/>
      <c r="H42" s="134"/>
      <c r="J42" s="132"/>
      <c r="K42" s="164"/>
      <c r="L42" s="164"/>
      <c r="M42" s="164"/>
      <c r="N42" s="164"/>
      <c r="O42" s="164"/>
      <c r="P42" s="164"/>
      <c r="Q42" s="164"/>
      <c r="R42" s="164"/>
      <c r="S42" s="251"/>
      <c r="T42" s="133"/>
      <c r="U42" s="164"/>
      <c r="V42" s="133"/>
      <c r="W42" s="164"/>
      <c r="X42" s="164"/>
      <c r="Y42" s="165"/>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35" t="s">
        <v>218</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3</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183</v>
      </c>
      <c r="F4" s="57" t="s">
        <v>210</v>
      </c>
      <c r="G4" s="63" t="s">
        <v>209</v>
      </c>
      <c r="H4" s="127"/>
      <c r="J4" s="207"/>
      <c r="K4" s="244"/>
      <c r="L4" s="246"/>
      <c r="M4" s="246"/>
      <c r="N4" s="246" t="s">
        <v>150</v>
      </c>
      <c r="O4" s="67" t="str">
        <f>_xll.RData(O5:O41,P4:Q4,,ReutersRtMode,,P5)</f>
        <v>Not Signed In</v>
      </c>
      <c r="P4" s="246" t="s">
        <v>119</v>
      </c>
      <c r="Q4" s="246" t="s">
        <v>95</v>
      </c>
      <c r="R4" s="193" t="s">
        <v>221</v>
      </c>
      <c r="S4" s="193" t="s">
        <v>206</v>
      </c>
      <c r="T4" s="204"/>
      <c r="U4" s="246" t="s">
        <v>116</v>
      </c>
      <c r="V4" s="205"/>
      <c r="W4" s="244" t="s">
        <v>114</v>
      </c>
      <c r="X4" s="246" t="s">
        <v>113</v>
      </c>
      <c r="Y4" s="208"/>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EUR3E6E1Y_Quote#0001</v>
      </c>
      <c r="G5" s="62" t="str">
        <f>_xll.ohRangeRetrieveError(F5)</f>
        <v/>
      </c>
      <c r="H5" s="127"/>
      <c r="J5" s="157"/>
      <c r="K5" s="299" t="s">
        <v>5</v>
      </c>
      <c r="L5" s="299" t="s">
        <v>67</v>
      </c>
      <c r="M5" s="299" t="s">
        <v>61</v>
      </c>
      <c r="N5" s="228" t="str">
        <f t="shared" ref="N5:N41" si="4">Currency&amp;$L5&amp;$M5&amp;$K5</f>
        <v>EUR3E6E1Y</v>
      </c>
      <c r="O5" s="300" t="str">
        <f t="array" ref="O5:O41">Instruments&amp;"="&amp;VLOOKUP(Contributor,ContributorTable,2,FALSE)</f>
        <v>EUR3E6E1Y=ICAP</v>
      </c>
      <c r="P5" s="159">
        <v>9.1999999999999993</v>
      </c>
      <c r="Q5" s="159">
        <v>10.199999999999999</v>
      </c>
      <c r="R5" s="159">
        <f>_xll.qlMidSafe(P5,Q5)</f>
        <v>9.6999999999999993</v>
      </c>
      <c r="S5" s="159">
        <f t="shared" ref="S5:S41" si="5">(R5-P5)*2</f>
        <v>1</v>
      </c>
      <c r="T5" s="204"/>
      <c r="U5" s="158">
        <v>9.6999999999999993</v>
      </c>
      <c r="V5" s="205"/>
      <c r="W5" s="160">
        <f t="array" ref="W5:W41">QuoteLive</f>
        <v>9.6999999999999993</v>
      </c>
      <c r="X5" s="230">
        <f>_xll.qlSimpleQuoteSetValue(F5,ROUND(W5/10000,6),Trigger)</f>
        <v>1.65E-4</v>
      </c>
      <c r="Y5" s="208"/>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EUR3E6E15M_Quote#0001</v>
      </c>
      <c r="G6" s="62" t="str">
        <f>_xll.ohRangeRetrieveError(F6)</f>
        <v/>
      </c>
      <c r="H6" s="127"/>
      <c r="J6" s="157"/>
      <c r="K6" s="299" t="s">
        <v>65</v>
      </c>
      <c r="L6" s="299" t="s">
        <v>67</v>
      </c>
      <c r="M6" s="299" t="s">
        <v>61</v>
      </c>
      <c r="N6" s="228" t="str">
        <f t="shared" si="4"/>
        <v>EUR3E6E15M</v>
      </c>
      <c r="O6" s="300" t="str">
        <v>EUR3E6E15M=ICAP</v>
      </c>
      <c r="P6" s="159" t="s">
        <v>145</v>
      </c>
      <c r="Q6" s="159" t="s">
        <v>145</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EUR3E6E18M_Quote#0001</v>
      </c>
      <c r="G7" s="62" t="str">
        <f>_xll.ohRangeRetrieveError(F7)</f>
        <v/>
      </c>
      <c r="H7" s="127"/>
      <c r="J7" s="157"/>
      <c r="K7" s="299" t="s">
        <v>64</v>
      </c>
      <c r="L7" s="299" t="s">
        <v>67</v>
      </c>
      <c r="M7" s="299" t="s">
        <v>61</v>
      </c>
      <c r="N7" s="228" t="str">
        <f t="shared" si="4"/>
        <v>EUR3E6E18M</v>
      </c>
      <c r="O7" s="300" t="str">
        <v>EUR3E6E18M=ICAP</v>
      </c>
      <c r="P7" s="159">
        <v>9</v>
      </c>
      <c r="Q7" s="159">
        <v>10</v>
      </c>
      <c r="R7" s="159">
        <f>_xll.qlMidSafe(P7,Q7)</f>
        <v>9.5</v>
      </c>
      <c r="S7" s="159">
        <f t="shared" si="5"/>
        <v>1</v>
      </c>
      <c r="T7" s="204"/>
      <c r="U7" s="158">
        <v>9.5</v>
      </c>
      <c r="V7" s="205"/>
      <c r="W7" s="160">
        <v>9.5</v>
      </c>
      <c r="X7" s="230">
        <f>_xll.qlSimpleQuoteSetValue(F7,ROUND(W7/10000,6),Trigger)</f>
        <v>1.0000000000000005E-4</v>
      </c>
      <c r="Y7" s="208"/>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EUR3E6E21M_Quote#0001</v>
      </c>
      <c r="G8" s="62" t="str">
        <f>_xll.ohRangeRetrieveError(F8)</f>
        <v/>
      </c>
      <c r="H8" s="127"/>
      <c r="J8" s="157"/>
      <c r="K8" s="299" t="s">
        <v>63</v>
      </c>
      <c r="L8" s="299" t="s">
        <v>67</v>
      </c>
      <c r="M8" s="299" t="s">
        <v>61</v>
      </c>
      <c r="N8" s="228" t="str">
        <f t="shared" si="4"/>
        <v>EUR3E6E21M</v>
      </c>
      <c r="O8" s="300" t="str">
        <v>EUR3E6E21M=ICAP</v>
      </c>
      <c r="P8" s="159" t="s">
        <v>145</v>
      </c>
      <c r="Q8" s="159" t="s">
        <v>145</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EUR3E6E2Y_Quote#0001</v>
      </c>
      <c r="G9" s="62" t="str">
        <f>_xll.ohRangeRetrieveError(F9)</f>
        <v/>
      </c>
      <c r="H9" s="127"/>
      <c r="J9" s="207"/>
      <c r="K9" s="299" t="s">
        <v>55</v>
      </c>
      <c r="L9" s="299" t="s">
        <v>67</v>
      </c>
      <c r="M9" s="299" t="s">
        <v>61</v>
      </c>
      <c r="N9" s="228" t="str">
        <f t="shared" si="4"/>
        <v>EUR3E6E2Y</v>
      </c>
      <c r="O9" s="300" t="str">
        <v>EUR3E6E2Y=ICAP</v>
      </c>
      <c r="P9" s="159">
        <v>9.1</v>
      </c>
      <c r="Q9" s="159">
        <v>10.1</v>
      </c>
      <c r="R9" s="159">
        <f>_xll.qlMidSafe(P9,Q9)</f>
        <v>9.6</v>
      </c>
      <c r="S9" s="159">
        <f t="shared" si="5"/>
        <v>1</v>
      </c>
      <c r="T9" s="204"/>
      <c r="U9" s="158">
        <v>9.6</v>
      </c>
      <c r="V9" s="205"/>
      <c r="W9" s="160">
        <v>9.6</v>
      </c>
      <c r="X9" s="230">
        <f>_xll.qlSimpleQuoteSetValue(F9,ROUND(W9/10000,6),Trigger)</f>
        <v>7.0000000000000075E-5</v>
      </c>
      <c r="Y9" s="208"/>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EUR3E6E3Y_Quote#0001</v>
      </c>
      <c r="G10" s="62" t="str">
        <f>_xll.ohRangeRetrieveError(F10)</f>
        <v/>
      </c>
      <c r="H10" s="127"/>
      <c r="J10" s="207"/>
      <c r="K10" s="299" t="s">
        <v>54</v>
      </c>
      <c r="L10" s="299" t="s">
        <v>67</v>
      </c>
      <c r="M10" s="299" t="s">
        <v>61</v>
      </c>
      <c r="N10" s="228" t="str">
        <f t="shared" si="4"/>
        <v>EUR3E6E3Y</v>
      </c>
      <c r="O10" s="300" t="str">
        <v>EUR3E6E3Y=ICAP</v>
      </c>
      <c r="P10" s="159">
        <v>9.5</v>
      </c>
      <c r="Q10" s="159">
        <v>10.5</v>
      </c>
      <c r="R10" s="159">
        <f>_xll.qlMidSafe(P10,Q10)</f>
        <v>10</v>
      </c>
      <c r="S10" s="159">
        <f t="shared" si="5"/>
        <v>1</v>
      </c>
      <c r="T10" s="204"/>
      <c r="U10" s="158">
        <v>10</v>
      </c>
      <c r="V10" s="205"/>
      <c r="W10" s="160">
        <v>10</v>
      </c>
      <c r="X10" s="230">
        <f>_xll.qlSimpleQuoteSetValue(F10,ROUND(W10/10000,6),Trigger)</f>
        <v>2.999999999999997E-5</v>
      </c>
      <c r="Y10" s="208"/>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EUR3E6E4Y_Quote#0001</v>
      </c>
      <c r="G11" s="62" t="str">
        <f>_xll.ohRangeRetrieveError(F11)</f>
        <v/>
      </c>
      <c r="H11" s="127"/>
      <c r="J11" s="207"/>
      <c r="K11" s="299" t="s">
        <v>53</v>
      </c>
      <c r="L11" s="299" t="s">
        <v>67</v>
      </c>
      <c r="M11" s="299" t="s">
        <v>61</v>
      </c>
      <c r="N11" s="228" t="str">
        <f t="shared" si="4"/>
        <v>EUR3E6E4Y</v>
      </c>
      <c r="O11" s="300" t="str">
        <v>EUR3E6E4Y=ICAP</v>
      </c>
      <c r="P11" s="159">
        <v>9.75</v>
      </c>
      <c r="Q11" s="159">
        <v>10.75</v>
      </c>
      <c r="R11" s="159">
        <f>_xll.qlMidSafe(P11,Q11)</f>
        <v>10.25</v>
      </c>
      <c r="S11" s="159">
        <f t="shared" si="5"/>
        <v>1</v>
      </c>
      <c r="T11" s="204"/>
      <c r="U11" s="158">
        <v>10.25</v>
      </c>
      <c r="V11" s="205"/>
      <c r="W11" s="160">
        <v>10.25</v>
      </c>
      <c r="X11" s="230">
        <f>_xll.qlSimpleQuoteSetValue(F11,ROUND(W11/10000,6),Trigger)</f>
        <v>-9.9999999999998094E-6</v>
      </c>
      <c r="Y11" s="208"/>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EUR3E6E5Y_Quote#0001</v>
      </c>
      <c r="G12" s="62" t="str">
        <f>_xll.ohRangeRetrieveError(F12)</f>
        <v/>
      </c>
      <c r="H12" s="127"/>
      <c r="J12" s="207"/>
      <c r="K12" s="299" t="s">
        <v>52</v>
      </c>
      <c r="L12" s="299" t="s">
        <v>67</v>
      </c>
      <c r="M12" s="299" t="s">
        <v>61</v>
      </c>
      <c r="N12" s="228" t="str">
        <f t="shared" si="4"/>
        <v>EUR3E6E5Y</v>
      </c>
      <c r="O12" s="300" t="str">
        <v>EUR3E6E5Y=ICAP</v>
      </c>
      <c r="P12" s="159">
        <v>10</v>
      </c>
      <c r="Q12" s="159">
        <v>11</v>
      </c>
      <c r="R12" s="159">
        <f>_xll.qlMidSafe(P12,Q12)</f>
        <v>10.5</v>
      </c>
      <c r="S12" s="159">
        <f t="shared" si="5"/>
        <v>1</v>
      </c>
      <c r="T12" s="204"/>
      <c r="U12" s="158">
        <v>10.5</v>
      </c>
      <c r="V12" s="205"/>
      <c r="W12" s="160">
        <v>10.5</v>
      </c>
      <c r="X12" s="230">
        <f>_xll.qlSimpleQuoteSetValue(F12,ROUND(W12/10000,6),Trigger)</f>
        <v>-4.0000000000000105E-5</v>
      </c>
      <c r="Y12" s="208"/>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EUR3E6E6Y_Quote#0001</v>
      </c>
      <c r="G13" s="62" t="str">
        <f>_xll.ohRangeRetrieveError(F13)</f>
        <v/>
      </c>
      <c r="H13" s="127"/>
      <c r="J13" s="207"/>
      <c r="K13" s="299" t="s">
        <v>51</v>
      </c>
      <c r="L13" s="299" t="s">
        <v>67</v>
      </c>
      <c r="M13" s="299" t="s">
        <v>61</v>
      </c>
      <c r="N13" s="228" t="str">
        <f t="shared" si="4"/>
        <v>EUR3E6E6Y</v>
      </c>
      <c r="O13" s="300" t="str">
        <v>EUR3E6E6Y=ICAP</v>
      </c>
      <c r="P13" s="159">
        <v>10</v>
      </c>
      <c r="Q13" s="159">
        <v>11</v>
      </c>
      <c r="R13" s="159">
        <f>_xll.qlMidSafe(P13,Q13)</f>
        <v>10.5</v>
      </c>
      <c r="S13" s="159">
        <f t="shared" si="5"/>
        <v>1</v>
      </c>
      <c r="T13" s="204"/>
      <c r="U13" s="158">
        <v>10.5</v>
      </c>
      <c r="V13" s="205"/>
      <c r="W13" s="160">
        <v>10.5</v>
      </c>
      <c r="X13" s="230">
        <f>_xll.qlSimpleQuoteSetValue(F13,ROUND(W13/10000,6),Trigger)</f>
        <v>-4.0000000000000105E-5</v>
      </c>
      <c r="Y13" s="208"/>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EUR3E6E7Y_Quote#0001</v>
      </c>
      <c r="G14" s="62" t="str">
        <f>_xll.ohRangeRetrieveError(F14)</f>
        <v/>
      </c>
      <c r="H14" s="127"/>
      <c r="J14" s="207"/>
      <c r="K14" s="299" t="s">
        <v>50</v>
      </c>
      <c r="L14" s="299" t="s">
        <v>67</v>
      </c>
      <c r="M14" s="299" t="s">
        <v>61</v>
      </c>
      <c r="N14" s="228" t="str">
        <f t="shared" si="4"/>
        <v>EUR3E6E7Y</v>
      </c>
      <c r="O14" s="300" t="str">
        <v>EUR3E6E7Y=ICAP</v>
      </c>
      <c r="P14" s="159">
        <v>9.6999999999999993</v>
      </c>
      <c r="Q14" s="159">
        <v>10.7</v>
      </c>
      <c r="R14" s="159">
        <f>_xll.qlMidSafe(P14,Q14)</f>
        <v>10.199999999999999</v>
      </c>
      <c r="S14" s="159">
        <f t="shared" si="5"/>
        <v>1</v>
      </c>
      <c r="T14" s="204"/>
      <c r="U14" s="158">
        <v>10.199999999999999</v>
      </c>
      <c r="V14" s="205"/>
      <c r="W14" s="160">
        <v>10.199999999999999</v>
      </c>
      <c r="X14" s="230">
        <f>_xll.qlSimpleQuoteSetValue(F14,ROUND(W14/10000,6),Trigger)</f>
        <v>-4.9999999999999914E-5</v>
      </c>
      <c r="Y14" s="208"/>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EUR3E6E8Y_Quote#0001</v>
      </c>
      <c r="G15" s="62" t="str">
        <f>_xll.ohRangeRetrieveError(F15)</f>
        <v/>
      </c>
      <c r="H15" s="127"/>
      <c r="J15" s="207"/>
      <c r="K15" s="299" t="s">
        <v>49</v>
      </c>
      <c r="L15" s="299" t="s">
        <v>67</v>
      </c>
      <c r="M15" s="299" t="s">
        <v>61</v>
      </c>
      <c r="N15" s="228" t="str">
        <f t="shared" si="4"/>
        <v>EUR3E6E8Y</v>
      </c>
      <c r="O15" s="300" t="str">
        <v>EUR3E6E8Y=ICAP</v>
      </c>
      <c r="P15" s="159">
        <v>9.3000000000000007</v>
      </c>
      <c r="Q15" s="159">
        <v>10.3</v>
      </c>
      <c r="R15" s="159">
        <f>_xll.qlMidSafe(P15,Q15)</f>
        <v>9.8000000000000007</v>
      </c>
      <c r="S15" s="159">
        <f t="shared" si="5"/>
        <v>1</v>
      </c>
      <c r="T15" s="204"/>
      <c r="U15" s="158">
        <v>9.8000000000000007</v>
      </c>
      <c r="V15" s="205"/>
      <c r="W15" s="160">
        <v>9.8000000000000007</v>
      </c>
      <c r="X15" s="230">
        <f>_xll.qlSimpleQuoteSetValue(F15,ROUND(W15/10000,6),Trigger)</f>
        <v>-5.9999999999999941E-5</v>
      </c>
      <c r="Y15" s="208"/>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EUR3E6E9Y_Quote#0001</v>
      </c>
      <c r="G16" s="62" t="str">
        <f>_xll.ohRangeRetrieveError(F16)</f>
        <v/>
      </c>
      <c r="H16" s="127"/>
      <c r="J16" s="207"/>
      <c r="K16" s="299" t="s">
        <v>48</v>
      </c>
      <c r="L16" s="299" t="s">
        <v>67</v>
      </c>
      <c r="M16" s="299" t="s">
        <v>61</v>
      </c>
      <c r="N16" s="228" t="str">
        <f t="shared" si="4"/>
        <v>EUR3E6E9Y</v>
      </c>
      <c r="O16" s="300" t="str">
        <v>EUR3E6E9Y=ICAP</v>
      </c>
      <c r="P16" s="159">
        <v>8.85</v>
      </c>
      <c r="Q16" s="159">
        <v>9.85</v>
      </c>
      <c r="R16" s="159">
        <f>_xll.qlMidSafe(P16,Q16)</f>
        <v>9.35</v>
      </c>
      <c r="S16" s="159">
        <f t="shared" si="5"/>
        <v>1</v>
      </c>
      <c r="T16" s="204"/>
      <c r="U16" s="158">
        <v>9.35</v>
      </c>
      <c r="V16" s="205"/>
      <c r="W16" s="160">
        <v>9.35</v>
      </c>
      <c r="X16" s="230">
        <f>_xll.qlSimpleQuoteSetValue(F16,ROUND(W16/10000,6),Trigger)</f>
        <v>-6.5000000000000062E-5</v>
      </c>
      <c r="Y16" s="208"/>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EUR3E6E10Y_Quote#0001</v>
      </c>
      <c r="G17" s="62" t="str">
        <f>_xll.ohRangeRetrieveError(F17)</f>
        <v/>
      </c>
      <c r="H17" s="127"/>
      <c r="J17" s="207"/>
      <c r="K17" s="299" t="s">
        <v>47</v>
      </c>
      <c r="L17" s="299" t="s">
        <v>67</v>
      </c>
      <c r="M17" s="299" t="s">
        <v>61</v>
      </c>
      <c r="N17" s="228" t="str">
        <f t="shared" si="4"/>
        <v>EUR3E6E10Y</v>
      </c>
      <c r="O17" s="300" t="str">
        <v>EUR3E6E10Y=ICAP</v>
      </c>
      <c r="P17" s="159">
        <v>8.35</v>
      </c>
      <c r="Q17" s="159">
        <v>9.35</v>
      </c>
      <c r="R17" s="159">
        <f>_xll.qlMidSafe(P17,Q17)</f>
        <v>8.85</v>
      </c>
      <c r="S17" s="159">
        <f t="shared" si="5"/>
        <v>1</v>
      </c>
      <c r="T17" s="204"/>
      <c r="U17" s="158">
        <v>8.85</v>
      </c>
      <c r="V17" s="205"/>
      <c r="W17" s="160">
        <v>8.85</v>
      </c>
      <c r="X17" s="230">
        <f>_xll.qlSimpleQuoteSetValue(F17,ROUND(W17/10000,6),Trigger)</f>
        <v>-6.9999999999999967E-5</v>
      </c>
      <c r="Y17" s="208"/>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EUR3E6E11Y_Quote#0001</v>
      </c>
      <c r="G18" s="62" t="str">
        <f>_xll.ohRangeRetrieveError(F18)</f>
        <v/>
      </c>
      <c r="H18" s="127"/>
      <c r="J18" s="207"/>
      <c r="K18" s="299" t="s">
        <v>46</v>
      </c>
      <c r="L18" s="299" t="s">
        <v>67</v>
      </c>
      <c r="M18" s="299" t="s">
        <v>61</v>
      </c>
      <c r="N18" s="228" t="str">
        <f t="shared" si="4"/>
        <v>EUR3E6E11Y</v>
      </c>
      <c r="O18" s="300" t="str">
        <v>EUR3E6E11Y=ICAP</v>
      </c>
      <c r="P18" s="159">
        <v>7.85</v>
      </c>
      <c r="Q18" s="159">
        <v>8.85</v>
      </c>
      <c r="R18" s="159">
        <f>_xll.qlMidSafe(P18,Q18)</f>
        <v>8.35</v>
      </c>
      <c r="S18" s="159">
        <f t="shared" si="5"/>
        <v>1</v>
      </c>
      <c r="T18" s="204"/>
      <c r="U18" s="158">
        <v>8.35</v>
      </c>
      <c r="V18" s="205"/>
      <c r="W18" s="160">
        <v>8.35</v>
      </c>
      <c r="X18" s="230">
        <f>_xll.qlSimpleQuoteSetValue(F18,ROUND(W18/10000,6),Trigger)</f>
        <v>-6.9999999999999967E-5</v>
      </c>
      <c r="Y18" s="208"/>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EUR3E6E12Y_Quote#0001</v>
      </c>
      <c r="G19" s="62" t="str">
        <f>_xll.ohRangeRetrieveError(F19)</f>
        <v/>
      </c>
      <c r="H19" s="127"/>
      <c r="J19" s="207"/>
      <c r="K19" s="299" t="s">
        <v>45</v>
      </c>
      <c r="L19" s="299" t="s">
        <v>67</v>
      </c>
      <c r="M19" s="299" t="s">
        <v>61</v>
      </c>
      <c r="N19" s="228" t="str">
        <f t="shared" si="4"/>
        <v>EUR3E6E12Y</v>
      </c>
      <c r="O19" s="300" t="str">
        <v>EUR3E6E12Y=ICAP</v>
      </c>
      <c r="P19" s="159">
        <v>7.4</v>
      </c>
      <c r="Q19" s="159">
        <v>8.4</v>
      </c>
      <c r="R19" s="159">
        <f>_xll.qlMidSafe(P19,Q19)</f>
        <v>7.9</v>
      </c>
      <c r="S19" s="159">
        <f t="shared" si="5"/>
        <v>1</v>
      </c>
      <c r="T19" s="204"/>
      <c r="U19" s="158">
        <v>7.9</v>
      </c>
      <c r="V19" s="205"/>
      <c r="W19" s="160">
        <v>7.9</v>
      </c>
      <c r="X19" s="230">
        <f>_xll.qlSimpleQuoteSetValue(F19,ROUND(W19/10000,6),Trigger)</f>
        <v>-7.9999999999999993E-5</v>
      </c>
      <c r="Y19" s="208"/>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EUR3E6E13Y_Quote#0001</v>
      </c>
      <c r="G20" s="62" t="str">
        <f>_xll.ohRangeRetrieveError(F20)</f>
        <v/>
      </c>
      <c r="H20" s="127"/>
      <c r="J20" s="207"/>
      <c r="K20" s="299" t="s">
        <v>44</v>
      </c>
      <c r="L20" s="299" t="s">
        <v>67</v>
      </c>
      <c r="M20" s="299" t="s">
        <v>61</v>
      </c>
      <c r="N20" s="228" t="str">
        <f t="shared" si="4"/>
        <v>EUR3E6E13Y</v>
      </c>
      <c r="O20" s="300" t="str">
        <v>EUR3E6E13Y=ICAP</v>
      </c>
      <c r="P20" s="159" t="s">
        <v>145</v>
      </c>
      <c r="Q20" s="159" t="s">
        <v>145</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EUR3E6E14Y_Quote#0001</v>
      </c>
      <c r="G21" s="62" t="str">
        <f>_xll.ohRangeRetrieveError(F21)</f>
        <v/>
      </c>
      <c r="H21" s="127"/>
      <c r="J21" s="207"/>
      <c r="K21" s="299" t="s">
        <v>43</v>
      </c>
      <c r="L21" s="299" t="s">
        <v>67</v>
      </c>
      <c r="M21" s="299" t="s">
        <v>61</v>
      </c>
      <c r="N21" s="228" t="str">
        <f t="shared" si="4"/>
        <v>EUR3E6E14Y</v>
      </c>
      <c r="O21" s="300" t="str">
        <v>EUR3E6E14Y=ICAP</v>
      </c>
      <c r="P21" s="159" t="s">
        <v>145</v>
      </c>
      <c r="Q21" s="159" t="s">
        <v>145</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EUR3E6E15Y_Quote#0001</v>
      </c>
      <c r="G22" s="62" t="str">
        <f>_xll.ohRangeRetrieveError(F22)</f>
        <v/>
      </c>
      <c r="H22" s="127"/>
      <c r="J22" s="207"/>
      <c r="K22" s="299" t="s">
        <v>42</v>
      </c>
      <c r="L22" s="299" t="s">
        <v>67</v>
      </c>
      <c r="M22" s="299" t="s">
        <v>61</v>
      </c>
      <c r="N22" s="228" t="str">
        <f t="shared" si="4"/>
        <v>EUR3E6E15Y</v>
      </c>
      <c r="O22" s="300" t="str">
        <v>EUR3E6E15Y=ICAP</v>
      </c>
      <c r="P22" s="159">
        <v>6.4</v>
      </c>
      <c r="Q22" s="159">
        <v>7.4</v>
      </c>
      <c r="R22" s="159">
        <f>_xll.qlMidSafe(P22,Q22)</f>
        <v>6.9</v>
      </c>
      <c r="S22" s="159">
        <f t="shared" si="5"/>
        <v>1</v>
      </c>
      <c r="T22" s="204"/>
      <c r="U22" s="158">
        <v>6.9</v>
      </c>
      <c r="V22" s="205"/>
      <c r="W22" s="160">
        <v>6.9</v>
      </c>
      <c r="X22" s="230">
        <f>_xll.qlSimpleQuoteSetValue(F22,ROUND(W22/10000,6),Trigger)</f>
        <v>-7.0000000000000075E-5</v>
      </c>
      <c r="Y22" s="208"/>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EUR3E6E16Y_Quote#0001</v>
      </c>
      <c r="G23" s="62" t="str">
        <f>_xll.ohRangeRetrieveError(F23)</f>
        <v/>
      </c>
      <c r="H23" s="127"/>
      <c r="J23" s="207"/>
      <c r="K23" s="299" t="s">
        <v>41</v>
      </c>
      <c r="L23" s="299" t="s">
        <v>67</v>
      </c>
      <c r="M23" s="299" t="s">
        <v>61</v>
      </c>
      <c r="N23" s="228" t="str">
        <f t="shared" si="4"/>
        <v>EUR3E6E16Y</v>
      </c>
      <c r="O23" s="300" t="str">
        <v>EUR3E6E16Y=ICAP</v>
      </c>
      <c r="P23" s="159" t="s">
        <v>145</v>
      </c>
      <c r="Q23" s="159" t="s">
        <v>145</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EUR3E6E17Y_Quote#0001</v>
      </c>
      <c r="G24" s="62" t="str">
        <f>_xll.ohRangeRetrieveError(F24)</f>
        <v/>
      </c>
      <c r="H24" s="127"/>
      <c r="J24" s="207"/>
      <c r="K24" s="299" t="s">
        <v>40</v>
      </c>
      <c r="L24" s="299" t="s">
        <v>67</v>
      </c>
      <c r="M24" s="299" t="s">
        <v>61</v>
      </c>
      <c r="N24" s="228" t="str">
        <f t="shared" si="4"/>
        <v>EUR3E6E17Y</v>
      </c>
      <c r="O24" s="300" t="str">
        <v>EUR3E6E17Y=ICAP</v>
      </c>
      <c r="P24" s="159" t="s">
        <v>145</v>
      </c>
      <c r="Q24" s="159" t="s">
        <v>145</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EUR3E6E18Y_Quote#0001</v>
      </c>
      <c r="G25" s="62" t="str">
        <f>_xll.ohRangeRetrieveError(F25)</f>
        <v/>
      </c>
      <c r="H25" s="127"/>
      <c r="J25" s="207"/>
      <c r="K25" s="299" t="s">
        <v>39</v>
      </c>
      <c r="L25" s="299" t="s">
        <v>67</v>
      </c>
      <c r="M25" s="299" t="s">
        <v>61</v>
      </c>
      <c r="N25" s="228" t="str">
        <f t="shared" si="4"/>
        <v>EUR3E6E18Y</v>
      </c>
      <c r="O25" s="300" t="str">
        <v>EUR3E6E18Y=ICAP</v>
      </c>
      <c r="P25" s="159" t="s">
        <v>145</v>
      </c>
      <c r="Q25" s="159" t="s">
        <v>145</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EUR3E6E19Y_Quote#0001</v>
      </c>
      <c r="G26" s="62" t="str">
        <f>_xll.ohRangeRetrieveError(F26)</f>
        <v/>
      </c>
      <c r="H26" s="127"/>
      <c r="J26" s="207"/>
      <c r="K26" s="299" t="s">
        <v>38</v>
      </c>
      <c r="L26" s="299" t="s">
        <v>67</v>
      </c>
      <c r="M26" s="299" t="s">
        <v>61</v>
      </c>
      <c r="N26" s="228" t="str">
        <f t="shared" si="4"/>
        <v>EUR3E6E19Y</v>
      </c>
      <c r="O26" s="300" t="str">
        <v>EUR3E6E19Y=ICAP</v>
      </c>
      <c r="P26" s="159" t="s">
        <v>145</v>
      </c>
      <c r="Q26" s="159" t="s">
        <v>145</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EUR3E6E20Y_Quote#0001</v>
      </c>
      <c r="G27" s="62" t="str">
        <f>_xll.ohRangeRetrieveError(F27)</f>
        <v/>
      </c>
      <c r="H27" s="127"/>
      <c r="J27" s="207"/>
      <c r="K27" s="299" t="s">
        <v>37</v>
      </c>
      <c r="L27" s="299" t="s">
        <v>67</v>
      </c>
      <c r="M27" s="299" t="s">
        <v>61</v>
      </c>
      <c r="N27" s="228" t="str">
        <f t="shared" si="4"/>
        <v>EUR3E6E20Y</v>
      </c>
      <c r="O27" s="300" t="str">
        <v>EUR3E6E20Y=ICAP</v>
      </c>
      <c r="P27" s="159">
        <v>5.25</v>
      </c>
      <c r="Q27" s="159">
        <v>6.25</v>
      </c>
      <c r="R27" s="159">
        <f>_xll.qlMidSafe(P27,Q27)</f>
        <v>5.75</v>
      </c>
      <c r="S27" s="159">
        <f t="shared" si="5"/>
        <v>1</v>
      </c>
      <c r="T27" s="204"/>
      <c r="U27" s="158">
        <v>5.75</v>
      </c>
      <c r="V27" s="205"/>
      <c r="W27" s="160">
        <v>5.75</v>
      </c>
      <c r="X27" s="230">
        <f>_xll.qlSimpleQuoteSetValue(F27,ROUND(W27/10000,6),Trigger)</f>
        <v>-6.5000000000000062E-5</v>
      </c>
      <c r="Y27" s="208"/>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EUR3E6E21Y_Quote#0001</v>
      </c>
      <c r="G28" s="62" t="str">
        <f>_xll.ohRangeRetrieveError(F28)</f>
        <v/>
      </c>
      <c r="H28" s="127"/>
      <c r="J28" s="207"/>
      <c r="K28" s="299" t="s">
        <v>36</v>
      </c>
      <c r="L28" s="299" t="s">
        <v>67</v>
      </c>
      <c r="M28" s="299" t="s">
        <v>61</v>
      </c>
      <c r="N28" s="228" t="str">
        <f t="shared" si="4"/>
        <v>EUR3E6E21Y</v>
      </c>
      <c r="O28" s="300" t="str">
        <v>EUR3E6E21Y=ICAP</v>
      </c>
      <c r="P28" s="159" t="s">
        <v>145</v>
      </c>
      <c r="Q28" s="159" t="s">
        <v>145</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EUR3E6E22Y_Quote#0001</v>
      </c>
      <c r="G29" s="62" t="str">
        <f>_xll.ohRangeRetrieveError(F29)</f>
        <v/>
      </c>
      <c r="H29" s="127"/>
      <c r="J29" s="207"/>
      <c r="K29" s="299" t="s">
        <v>35</v>
      </c>
      <c r="L29" s="299" t="s">
        <v>67</v>
      </c>
      <c r="M29" s="299" t="s">
        <v>61</v>
      </c>
      <c r="N29" s="228" t="str">
        <f t="shared" si="4"/>
        <v>EUR3E6E22Y</v>
      </c>
      <c r="O29" s="300" t="str">
        <v>EUR3E6E22Y=ICAP</v>
      </c>
      <c r="P29" s="159" t="s">
        <v>145</v>
      </c>
      <c r="Q29" s="159" t="s">
        <v>145</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EUR3E6E23Y_Quote#0001</v>
      </c>
      <c r="G30" s="62" t="str">
        <f>_xll.ohRangeRetrieveError(F30)</f>
        <v/>
      </c>
      <c r="H30" s="127"/>
      <c r="J30" s="207"/>
      <c r="K30" s="299" t="s">
        <v>34</v>
      </c>
      <c r="L30" s="299" t="s">
        <v>67</v>
      </c>
      <c r="M30" s="299" t="s">
        <v>61</v>
      </c>
      <c r="N30" s="228" t="str">
        <f t="shared" si="4"/>
        <v>EUR3E6E23Y</v>
      </c>
      <c r="O30" s="300" t="str">
        <v>EUR3E6E23Y=ICAP</v>
      </c>
      <c r="P30" s="159" t="s">
        <v>145</v>
      </c>
      <c r="Q30" s="159" t="s">
        <v>145</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EUR3E6E24Y_Quote#0001</v>
      </c>
      <c r="G31" s="62" t="str">
        <f>_xll.ohRangeRetrieveError(F31)</f>
        <v/>
      </c>
      <c r="H31" s="127"/>
      <c r="J31" s="207"/>
      <c r="K31" s="299" t="s">
        <v>33</v>
      </c>
      <c r="L31" s="299" t="s">
        <v>67</v>
      </c>
      <c r="M31" s="299" t="s">
        <v>61</v>
      </c>
      <c r="N31" s="228" t="str">
        <f t="shared" si="4"/>
        <v>EUR3E6E24Y</v>
      </c>
      <c r="O31" s="300" t="str">
        <v>EUR3E6E24Y=ICAP</v>
      </c>
      <c r="P31" s="159" t="s">
        <v>145</v>
      </c>
      <c r="Q31" s="159" t="s">
        <v>145</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EUR3E6E25Y_Quote#0001</v>
      </c>
      <c r="G32" s="62" t="str">
        <f>_xll.ohRangeRetrieveError(F32)</f>
        <v/>
      </c>
      <c r="H32" s="127"/>
      <c r="J32" s="207"/>
      <c r="K32" s="299" t="s">
        <v>32</v>
      </c>
      <c r="L32" s="299" t="s">
        <v>67</v>
      </c>
      <c r="M32" s="299" t="s">
        <v>61</v>
      </c>
      <c r="N32" s="228" t="str">
        <f t="shared" si="4"/>
        <v>EUR3E6E25Y</v>
      </c>
      <c r="O32" s="300" t="str">
        <v>EUR3E6E25Y=ICAP</v>
      </c>
      <c r="P32" s="159">
        <v>4.45</v>
      </c>
      <c r="Q32" s="159">
        <v>5.45</v>
      </c>
      <c r="R32" s="159">
        <f>_xll.qlMidSafe(P32,Q32)</f>
        <v>4.95</v>
      </c>
      <c r="S32" s="159">
        <f t="shared" si="5"/>
        <v>1</v>
      </c>
      <c r="T32" s="204"/>
      <c r="U32" s="158">
        <v>4.95</v>
      </c>
      <c r="V32" s="205"/>
      <c r="W32" s="160">
        <v>4.95</v>
      </c>
      <c r="X32" s="230">
        <f>_xll.qlSimpleQuoteSetValue(F32,ROUND(W32/10000,6),Trigger)</f>
        <v>-5.5000000000000036E-5</v>
      </c>
      <c r="Y32" s="208"/>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EUR3E6E26Y_Quote#0001</v>
      </c>
      <c r="G33" s="62" t="str">
        <f>_xll.ohRangeRetrieveError(F33)</f>
        <v/>
      </c>
      <c r="H33" s="127"/>
      <c r="J33" s="207"/>
      <c r="K33" s="299" t="s">
        <v>31</v>
      </c>
      <c r="L33" s="299" t="s">
        <v>67</v>
      </c>
      <c r="M33" s="299" t="s">
        <v>61</v>
      </c>
      <c r="N33" s="228" t="str">
        <f t="shared" si="4"/>
        <v>EUR3E6E26Y</v>
      </c>
      <c r="O33" s="300" t="str">
        <v>EUR3E6E26Y=ICAP</v>
      </c>
      <c r="P33" s="159" t="s">
        <v>145</v>
      </c>
      <c r="Q33" s="159" t="s">
        <v>145</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EUR3E6E27Y_Quote#0001</v>
      </c>
      <c r="G34" s="62" t="str">
        <f>_xll.ohRangeRetrieveError(F34)</f>
        <v/>
      </c>
      <c r="H34" s="127"/>
      <c r="J34" s="207"/>
      <c r="K34" s="299" t="s">
        <v>30</v>
      </c>
      <c r="L34" s="299" t="s">
        <v>67</v>
      </c>
      <c r="M34" s="299" t="s">
        <v>61</v>
      </c>
      <c r="N34" s="228" t="str">
        <f t="shared" si="4"/>
        <v>EUR3E6E27Y</v>
      </c>
      <c r="O34" s="300" t="str">
        <v>EUR3E6E27Y=ICAP</v>
      </c>
      <c r="P34" s="159" t="s">
        <v>145</v>
      </c>
      <c r="Q34" s="159" t="s">
        <v>145</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EUR3E6E28Y_Quote#0001</v>
      </c>
      <c r="G35" s="62" t="str">
        <f>_xll.ohRangeRetrieveError(F35)</f>
        <v/>
      </c>
      <c r="H35" s="127"/>
      <c r="J35" s="207"/>
      <c r="K35" s="299" t="s">
        <v>29</v>
      </c>
      <c r="L35" s="299" t="s">
        <v>67</v>
      </c>
      <c r="M35" s="299" t="s">
        <v>61</v>
      </c>
      <c r="N35" s="228" t="str">
        <f t="shared" si="4"/>
        <v>EUR3E6E28Y</v>
      </c>
      <c r="O35" s="300" t="str">
        <v>EUR3E6E28Y=ICAP</v>
      </c>
      <c r="P35" s="159" t="s">
        <v>145</v>
      </c>
      <c r="Q35" s="159" t="s">
        <v>145</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EUR3E6E29Y_Quote#0001</v>
      </c>
      <c r="G36" s="62" t="str">
        <f>_xll.ohRangeRetrieveError(F36)</f>
        <v/>
      </c>
      <c r="H36" s="127"/>
      <c r="J36" s="207"/>
      <c r="K36" s="299" t="s">
        <v>28</v>
      </c>
      <c r="L36" s="299" t="s">
        <v>67</v>
      </c>
      <c r="M36" s="299" t="s">
        <v>61</v>
      </c>
      <c r="N36" s="228" t="str">
        <f t="shared" si="4"/>
        <v>EUR3E6E29Y</v>
      </c>
      <c r="O36" s="300" t="str">
        <v>EUR3E6E29Y=ICAP</v>
      </c>
      <c r="P36" s="159" t="s">
        <v>145</v>
      </c>
      <c r="Q36" s="159" t="s">
        <v>145</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EUR3E6E30Y_Quote#0001</v>
      </c>
      <c r="G37" s="62" t="str">
        <f>_xll.ohRangeRetrieveError(F37)</f>
        <v/>
      </c>
      <c r="H37" s="127"/>
      <c r="J37" s="207"/>
      <c r="K37" s="299" t="s">
        <v>27</v>
      </c>
      <c r="L37" s="299" t="s">
        <v>67</v>
      </c>
      <c r="M37" s="299" t="s">
        <v>61</v>
      </c>
      <c r="N37" s="228" t="str">
        <f t="shared" si="4"/>
        <v>EUR3E6E30Y</v>
      </c>
      <c r="O37" s="300" t="str">
        <v>EUR3E6E30Y=ICAP</v>
      </c>
      <c r="P37" s="159">
        <v>3.9</v>
      </c>
      <c r="Q37" s="159">
        <v>4.9000000000000004</v>
      </c>
      <c r="R37" s="159">
        <f>_xll.qlMidSafe(P37,Q37)</f>
        <v>4.4000000000000004</v>
      </c>
      <c r="S37" s="159">
        <f t="shared" si="5"/>
        <v>1.0000000000000009</v>
      </c>
      <c r="T37" s="204"/>
      <c r="U37" s="158">
        <v>4.4000000000000004</v>
      </c>
      <c r="V37" s="205"/>
      <c r="W37" s="160">
        <v>4.4000000000000004</v>
      </c>
      <c r="X37" s="230">
        <f>_xll.qlSimpleQuoteSetValue(F37,ROUND(W37/10000,6),Trigger)</f>
        <v>-4.9999999999999969E-5</v>
      </c>
      <c r="Y37" s="208"/>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EUR3E6E35Y_Quote#0001</v>
      </c>
      <c r="G38" s="62" t="str">
        <f>_xll.ohRangeRetrieveError(F38)</f>
        <v/>
      </c>
      <c r="H38" s="127"/>
      <c r="J38" s="207"/>
      <c r="K38" s="299" t="s">
        <v>26</v>
      </c>
      <c r="L38" s="299" t="s">
        <v>67</v>
      </c>
      <c r="M38" s="299" t="s">
        <v>61</v>
      </c>
      <c r="N38" s="228" t="str">
        <f t="shared" si="4"/>
        <v>EUR3E6E35Y</v>
      </c>
      <c r="O38" s="300" t="str">
        <v>EUR3E6E35Y=ICAP</v>
      </c>
      <c r="P38" s="159" t="s">
        <v>145</v>
      </c>
      <c r="Q38" s="159" t="s">
        <v>145</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EUR3E6E40Y_Quote#0001</v>
      </c>
      <c r="G39" s="62" t="str">
        <f>_xll.ohRangeRetrieveError(F39)</f>
        <v/>
      </c>
      <c r="H39" s="127"/>
      <c r="J39" s="207"/>
      <c r="K39" s="299" t="s">
        <v>25</v>
      </c>
      <c r="L39" s="299" t="s">
        <v>67</v>
      </c>
      <c r="M39" s="299" t="s">
        <v>61</v>
      </c>
      <c r="N39" s="228" t="str">
        <f t="shared" si="4"/>
        <v>EUR3E6E40Y</v>
      </c>
      <c r="O39" s="300" t="str">
        <v>EUR3E6E40Y=ICAP</v>
      </c>
      <c r="P39" s="159">
        <v>3.1</v>
      </c>
      <c r="Q39" s="159">
        <v>4.0999999999999996</v>
      </c>
      <c r="R39" s="159">
        <f>_xll.qlMidSafe(P39,Q39)</f>
        <v>3.5999999999999996</v>
      </c>
      <c r="S39" s="159">
        <f t="shared" si="5"/>
        <v>0.99999999999999911</v>
      </c>
      <c r="T39" s="204"/>
      <c r="U39" s="158">
        <v>3.5999999999999996</v>
      </c>
      <c r="V39" s="205"/>
      <c r="W39" s="160">
        <v>3.5999999999999996</v>
      </c>
      <c r="X39" s="230">
        <f>_xll.qlSimpleQuoteSetValue(F39,ROUND(W39/10000,6),Trigger)</f>
        <v>-4.4999999999999955E-5</v>
      </c>
      <c r="Y39" s="208"/>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EUR3E6E50Y_Quote#0001</v>
      </c>
      <c r="G40" s="62" t="str">
        <f>_xll.ohRangeRetrieveError(F40)</f>
        <v/>
      </c>
      <c r="H40" s="127"/>
      <c r="J40" s="207"/>
      <c r="K40" s="299" t="s">
        <v>24</v>
      </c>
      <c r="L40" s="299" t="s">
        <v>67</v>
      </c>
      <c r="M40" s="299" t="s">
        <v>61</v>
      </c>
      <c r="N40" s="228" t="str">
        <f t="shared" si="4"/>
        <v>EUR3E6E50Y</v>
      </c>
      <c r="O40" s="300" t="str">
        <v>EUR3E6E50Y=ICAP</v>
      </c>
      <c r="P40" s="159">
        <v>2.7</v>
      </c>
      <c r="Q40" s="159">
        <v>3.7</v>
      </c>
      <c r="R40" s="159">
        <f>_xll.qlMidSafe(P40,Q40)</f>
        <v>3.2</v>
      </c>
      <c r="S40" s="159">
        <f t="shared" si="5"/>
        <v>1</v>
      </c>
      <c r="T40" s="204"/>
      <c r="U40" s="158">
        <v>3.2</v>
      </c>
      <c r="V40" s="205"/>
      <c r="W40" s="160">
        <v>3.2</v>
      </c>
      <c r="X40" s="230">
        <f>_xll.qlSimpleQuoteSetValue(F40,ROUND(W40/10000,6),Trigger)</f>
        <v>-3.4999999999999983E-5</v>
      </c>
      <c r="Y40" s="208"/>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EUR3E6E60Y_Quote#0001</v>
      </c>
      <c r="G41" s="64" t="str">
        <f>_xll.ohRangeRetrieveError(F41)</f>
        <v/>
      </c>
      <c r="H41" s="127"/>
      <c r="J41" s="207"/>
      <c r="K41" s="299" t="s">
        <v>23</v>
      </c>
      <c r="L41" s="299" t="s">
        <v>67</v>
      </c>
      <c r="M41" s="299" t="s">
        <v>61</v>
      </c>
      <c r="N41" s="228" t="str">
        <f t="shared" si="4"/>
        <v>EUR3E6E60Y</v>
      </c>
      <c r="O41" s="300" t="str">
        <v>EUR3E6E60Y=ICAP</v>
      </c>
      <c r="P41" s="159">
        <v>2.4</v>
      </c>
      <c r="Q41" s="159">
        <v>3.4</v>
      </c>
      <c r="R41" s="159">
        <f>_xll.qlMidSafe(P41,Q41)</f>
        <v>2.9</v>
      </c>
      <c r="S41" s="161">
        <f t="shared" si="5"/>
        <v>1</v>
      </c>
      <c r="T41" s="204"/>
      <c r="U41" s="158">
        <v>2.9</v>
      </c>
      <c r="V41" s="205"/>
      <c r="W41" s="160">
        <v>2.9</v>
      </c>
      <c r="X41" s="230">
        <f>_xll.qlSimpleQuoteSetValue(F41,ROUND(W41/10000,6),Trigger)</f>
        <v>-3.0000000000000024E-5</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35" t="s">
        <v>219</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3</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s="377" customFormat="1" ht="21" customHeight="1" x14ac:dyDescent="0.25">
      <c r="A4" s="373"/>
      <c r="B4" s="244" t="s">
        <v>20</v>
      </c>
      <c r="C4" s="244"/>
      <c r="D4" s="244"/>
      <c r="E4" s="220" t="s">
        <v>183</v>
      </c>
      <c r="F4" s="220" t="s">
        <v>210</v>
      </c>
      <c r="G4" s="246" t="s">
        <v>209</v>
      </c>
      <c r="H4" s="375"/>
      <c r="J4" s="373"/>
      <c r="K4" s="244"/>
      <c r="L4" s="246"/>
      <c r="M4" s="246"/>
      <c r="N4" s="246" t="s">
        <v>150</v>
      </c>
      <c r="O4" s="67" t="str">
        <f>_xll.RData(O5:O41,P4:Q4,,ReutersRtMode,,P5)</f>
        <v>Not Signed In</v>
      </c>
      <c r="P4" s="246" t="s">
        <v>119</v>
      </c>
      <c r="Q4" s="246" t="s">
        <v>95</v>
      </c>
      <c r="R4" s="372" t="s">
        <v>221</v>
      </c>
      <c r="S4" s="372" t="s">
        <v>206</v>
      </c>
      <c r="T4" s="378"/>
      <c r="U4" s="246" t="s">
        <v>116</v>
      </c>
      <c r="V4" s="374"/>
      <c r="W4" s="244" t="s">
        <v>114</v>
      </c>
      <c r="X4" s="246" t="s">
        <v>113</v>
      </c>
      <c r="Y4" s="375"/>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EUR6E12E1Y_Quote#0001</v>
      </c>
      <c r="G5" s="62" t="str">
        <f>_xll.ohRangeRetrieveError(F5)</f>
        <v/>
      </c>
      <c r="H5" s="127"/>
      <c r="J5" s="157"/>
      <c r="K5" s="299" t="s">
        <v>5</v>
      </c>
      <c r="L5" s="299" t="s">
        <v>61</v>
      </c>
      <c r="M5" s="299" t="s">
        <v>68</v>
      </c>
      <c r="N5" s="228" t="str">
        <f t="shared" ref="N5:N41" si="4">Currency&amp;$L5&amp;$M5&amp;$K5</f>
        <v>EUR6E12E1Y</v>
      </c>
      <c r="O5" s="300" t="str">
        <f t="array" ref="O5:O41">Instruments&amp;"="&amp;VLOOKUP(Contributor,ContributorTable,2,FALSE)</f>
        <v>EUR6E12E1Y=ICAP</v>
      </c>
      <c r="P5" s="159">
        <v>14.1</v>
      </c>
      <c r="Q5" s="159">
        <v>0</v>
      </c>
      <c r="R5" s="159">
        <f>_xll.qlMidEquivalent(P5,Q5)</f>
        <v>14.1</v>
      </c>
      <c r="S5" s="159">
        <f t="shared" ref="S5:S41" si="5">(R5-P5)*2</f>
        <v>0</v>
      </c>
      <c r="T5" s="204"/>
      <c r="U5" s="158">
        <v>14.1</v>
      </c>
      <c r="V5" s="205"/>
      <c r="W5" s="160">
        <f t="array" ref="W5:W41">QuoteLive</f>
        <v>14.1</v>
      </c>
      <c r="X5" s="230">
        <f>_xll.qlSimpleQuoteSetValue(F5,ROUND(W5/10000,6),Trigger)</f>
        <v>2.1999999999999993E-4</v>
      </c>
      <c r="Y5" s="208"/>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EUR6E12E15M_Quote#0001</v>
      </c>
      <c r="G6" s="62" t="str">
        <f>_xll.ohRangeRetrieveError(F6)</f>
        <v/>
      </c>
      <c r="H6" s="127"/>
      <c r="J6" s="157"/>
      <c r="K6" s="299" t="s">
        <v>65</v>
      </c>
      <c r="L6" s="299" t="s">
        <v>61</v>
      </c>
      <c r="M6" s="299" t="s">
        <v>68</v>
      </c>
      <c r="N6" s="228" t="str">
        <f t="shared" si="4"/>
        <v>EUR6E12E15M</v>
      </c>
      <c r="O6" s="300" t="str">
        <v>EUR6E12E15M=ICAP</v>
      </c>
      <c r="P6" s="159" t="s">
        <v>145</v>
      </c>
      <c r="Q6" s="159" t="s">
        <v>145</v>
      </c>
      <c r="R6" s="159" t="e">
        <f>_xll.qlMidEquivalent(P6,Q6)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EUR6E12E18M_Quote#0001</v>
      </c>
      <c r="G7" s="62" t="str">
        <f>_xll.ohRangeRetrieveError(F7)</f>
        <v/>
      </c>
      <c r="H7" s="127"/>
      <c r="J7" s="157"/>
      <c r="K7" s="299" t="s">
        <v>64</v>
      </c>
      <c r="L7" s="299" t="s">
        <v>61</v>
      </c>
      <c r="M7" s="299" t="s">
        <v>68</v>
      </c>
      <c r="N7" s="228" t="str">
        <f t="shared" si="4"/>
        <v>EUR6E12E18M</v>
      </c>
      <c r="O7" s="300" t="str">
        <v>EUR6E12E18M=ICAP</v>
      </c>
      <c r="P7" s="159" t="s">
        <v>145</v>
      </c>
      <c r="Q7" s="159" t="s">
        <v>145</v>
      </c>
      <c r="R7" s="159" t="e">
        <f>_xll.qlMidEquivalent(P7,Q7)</f>
        <v>#NUM!</v>
      </c>
      <c r="S7" s="159" t="e">
        <f t="shared" si="5"/>
        <v>#NUM!</v>
      </c>
      <c r="T7" s="204"/>
      <c r="U7" s="158" t="e">
        <v>#NUM!</v>
      </c>
      <c r="V7" s="205"/>
      <c r="W7" s="160" t="e">
        <v>#NUM!</v>
      </c>
      <c r="X7" s="230">
        <f>_xll.qlSimpleQuoteSetValue(F7,ROUND(W7/10000,6),Trigger)</f>
        <v>0</v>
      </c>
      <c r="Y7" s="208"/>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EUR6E12E21M_Quote#0001</v>
      </c>
      <c r="G8" s="62" t="str">
        <f>_xll.ohRangeRetrieveError(F8)</f>
        <v/>
      </c>
      <c r="H8" s="127"/>
      <c r="J8" s="157"/>
      <c r="K8" s="299" t="s">
        <v>63</v>
      </c>
      <c r="L8" s="299" t="s">
        <v>61</v>
      </c>
      <c r="M8" s="299" t="s">
        <v>68</v>
      </c>
      <c r="N8" s="228" t="str">
        <f t="shared" si="4"/>
        <v>EUR6E12E21M</v>
      </c>
      <c r="O8" s="300" t="str">
        <v>EUR6E12E21M=ICAP</v>
      </c>
      <c r="P8" s="159" t="s">
        <v>145</v>
      </c>
      <c r="Q8" s="159" t="s">
        <v>145</v>
      </c>
      <c r="R8" s="159" t="e">
        <f>_xll.qlMidEquivalent(P8,Q8)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EUR6E12E2Y_Quote#0001</v>
      </c>
      <c r="G9" s="62" t="str">
        <f>_xll.ohRangeRetrieveError(F9)</f>
        <v/>
      </c>
      <c r="H9" s="127"/>
      <c r="J9" s="207"/>
      <c r="K9" s="299" t="s">
        <v>55</v>
      </c>
      <c r="L9" s="299" t="s">
        <v>61</v>
      </c>
      <c r="M9" s="299" t="s">
        <v>68</v>
      </c>
      <c r="N9" s="228" t="str">
        <f t="shared" si="4"/>
        <v>EUR6E12E2Y</v>
      </c>
      <c r="O9" s="300" t="str">
        <v>EUR6E12E2Y=ICAP</v>
      </c>
      <c r="P9" s="159">
        <v>13.1</v>
      </c>
      <c r="Q9" s="159">
        <v>0</v>
      </c>
      <c r="R9" s="159">
        <f>_xll.qlMidEquivalent(P9,Q9)</f>
        <v>13.1</v>
      </c>
      <c r="S9" s="159">
        <f t="shared" si="5"/>
        <v>0</v>
      </c>
      <c r="T9" s="204"/>
      <c r="U9" s="158">
        <v>13.1</v>
      </c>
      <c r="V9" s="205"/>
      <c r="W9" s="160">
        <v>13.1</v>
      </c>
      <c r="X9" s="230">
        <f>_xll.qlSimpleQuoteSetValue(F9,ROUND(W9/10000,6),Trigger)</f>
        <v>3.9999999999999888E-5</v>
      </c>
      <c r="Y9" s="208"/>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EUR6E12E3Y_Quote#0001</v>
      </c>
      <c r="G10" s="62" t="str">
        <f>_xll.ohRangeRetrieveError(F10)</f>
        <v/>
      </c>
      <c r="H10" s="127"/>
      <c r="J10" s="207"/>
      <c r="K10" s="299" t="s">
        <v>54</v>
      </c>
      <c r="L10" s="299" t="s">
        <v>61</v>
      </c>
      <c r="M10" s="299" t="s">
        <v>68</v>
      </c>
      <c r="N10" s="228" t="str">
        <f t="shared" si="4"/>
        <v>EUR6E12E3Y</v>
      </c>
      <c r="O10" s="300" t="str">
        <v>EUR6E12E3Y=ICAP</v>
      </c>
      <c r="P10" s="159">
        <v>13.4</v>
      </c>
      <c r="Q10" s="159">
        <v>0</v>
      </c>
      <c r="R10" s="159">
        <f>_xll.qlMidEquivalent(P10,Q10)</f>
        <v>13.4</v>
      </c>
      <c r="S10" s="159">
        <f t="shared" si="5"/>
        <v>0</v>
      </c>
      <c r="T10" s="204"/>
      <c r="U10" s="158">
        <v>13.4</v>
      </c>
      <c r="V10" s="205"/>
      <c r="W10" s="160">
        <v>13.4</v>
      </c>
      <c r="X10" s="230">
        <f>_xll.qlSimpleQuoteSetValue(F10,ROUND(W10/10000,6),Trigger)</f>
        <v>-1.0000000000000026E-5</v>
      </c>
      <c r="Y10" s="208"/>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EUR6E12E4Y_Quote#0001</v>
      </c>
      <c r="G11" s="62" t="str">
        <f>_xll.ohRangeRetrieveError(F11)</f>
        <v/>
      </c>
      <c r="H11" s="127"/>
      <c r="J11" s="207"/>
      <c r="K11" s="299" t="s">
        <v>53</v>
      </c>
      <c r="L11" s="299" t="s">
        <v>61</v>
      </c>
      <c r="M11" s="299" t="s">
        <v>68</v>
      </c>
      <c r="N11" s="228" t="str">
        <f t="shared" si="4"/>
        <v>EUR6E12E4Y</v>
      </c>
      <c r="O11" s="300" t="str">
        <v>EUR6E12E4Y=ICAP</v>
      </c>
      <c r="P11" s="159">
        <v>13.8</v>
      </c>
      <c r="Q11" s="159">
        <v>0</v>
      </c>
      <c r="R11" s="159">
        <f>_xll.qlMidEquivalent(P11,Q11)</f>
        <v>13.8</v>
      </c>
      <c r="S11" s="159">
        <f t="shared" si="5"/>
        <v>0</v>
      </c>
      <c r="T11" s="204"/>
      <c r="U11" s="158">
        <v>13.8</v>
      </c>
      <c r="V11" s="205"/>
      <c r="W11" s="160">
        <v>13.8</v>
      </c>
      <c r="X11" s="230">
        <f>_xll.qlSimpleQuoteSetValue(F11,ROUND(W11/10000,6),Trigger)</f>
        <v>-2.0000000000000052E-5</v>
      </c>
      <c r="Y11" s="208"/>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EUR6E12E5Y_Quote#0001</v>
      </c>
      <c r="G12" s="62" t="str">
        <f>_xll.ohRangeRetrieveError(F12)</f>
        <v/>
      </c>
      <c r="H12" s="127"/>
      <c r="J12" s="207"/>
      <c r="K12" s="299" t="s">
        <v>52</v>
      </c>
      <c r="L12" s="299" t="s">
        <v>61</v>
      </c>
      <c r="M12" s="299" t="s">
        <v>68</v>
      </c>
      <c r="N12" s="228" t="str">
        <f t="shared" si="4"/>
        <v>EUR6E12E5Y</v>
      </c>
      <c r="O12" s="300" t="str">
        <v>EUR6E12E5Y=ICAP</v>
      </c>
      <c r="P12" s="159">
        <v>13.9</v>
      </c>
      <c r="Q12" s="159">
        <v>0</v>
      </c>
      <c r="R12" s="159">
        <f>_xll.qlMidEquivalent(P12,Q12)</f>
        <v>13.9</v>
      </c>
      <c r="S12" s="159">
        <f t="shared" si="5"/>
        <v>0</v>
      </c>
      <c r="T12" s="204"/>
      <c r="U12" s="158">
        <v>13.9</v>
      </c>
      <c r="V12" s="205"/>
      <c r="W12" s="160">
        <v>13.9</v>
      </c>
      <c r="X12" s="230">
        <f>_xll.qlSimpleQuoteSetValue(F12,ROUND(W12/10000,6),Trigger)</f>
        <v>-3.0000000000000079E-5</v>
      </c>
      <c r="Y12" s="208"/>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EUR6E12E6Y_Quote#0001</v>
      </c>
      <c r="G13" s="62" t="str">
        <f>_xll.ohRangeRetrieveError(F13)</f>
        <v/>
      </c>
      <c r="H13" s="127"/>
      <c r="J13" s="207"/>
      <c r="K13" s="299" t="s">
        <v>51</v>
      </c>
      <c r="L13" s="299" t="s">
        <v>61</v>
      </c>
      <c r="M13" s="299" t="s">
        <v>68</v>
      </c>
      <c r="N13" s="228" t="str">
        <f t="shared" si="4"/>
        <v>EUR6E12E6Y</v>
      </c>
      <c r="O13" s="300" t="str">
        <v>EUR6E12E6Y=ICAP</v>
      </c>
      <c r="P13" s="159">
        <v>13.8</v>
      </c>
      <c r="Q13" s="159">
        <v>0</v>
      </c>
      <c r="R13" s="159">
        <f>_xll.qlMidEquivalent(P13,Q13)</f>
        <v>13.8</v>
      </c>
      <c r="S13" s="159">
        <f t="shared" si="5"/>
        <v>0</v>
      </c>
      <c r="T13" s="204"/>
      <c r="U13" s="158">
        <v>13.8</v>
      </c>
      <c r="V13" s="205"/>
      <c r="W13" s="160">
        <v>13.8</v>
      </c>
      <c r="X13" s="230">
        <f>_xll.qlSimpleQuoteSetValue(F13,ROUND(W13/10000,6),Trigger)</f>
        <v>-4.0000000000000105E-5</v>
      </c>
      <c r="Y13" s="208"/>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EUR6E12E7Y_Quote#0001</v>
      </c>
      <c r="G14" s="62" t="str">
        <f>_xll.ohRangeRetrieveError(F14)</f>
        <v/>
      </c>
      <c r="H14" s="127"/>
      <c r="J14" s="207"/>
      <c r="K14" s="299" t="s">
        <v>50</v>
      </c>
      <c r="L14" s="299" t="s">
        <v>61</v>
      </c>
      <c r="M14" s="299" t="s">
        <v>68</v>
      </c>
      <c r="N14" s="228" t="str">
        <f t="shared" si="4"/>
        <v>EUR6E12E7Y</v>
      </c>
      <c r="O14" s="300" t="str">
        <v>EUR6E12E7Y=ICAP</v>
      </c>
      <c r="P14" s="159">
        <v>13.7</v>
      </c>
      <c r="Q14" s="159">
        <v>0</v>
      </c>
      <c r="R14" s="159">
        <f>_xll.qlMidEquivalent(P14,Q14)</f>
        <v>13.7</v>
      </c>
      <c r="S14" s="159">
        <f t="shared" si="5"/>
        <v>0</v>
      </c>
      <c r="T14" s="204"/>
      <c r="U14" s="158">
        <v>13.7</v>
      </c>
      <c r="V14" s="205"/>
      <c r="W14" s="160">
        <v>13.7</v>
      </c>
      <c r="X14" s="230">
        <f>_xll.qlSimpleQuoteSetValue(F14,ROUND(W14/10000,6),Trigger)</f>
        <v>-3.0000000000000079E-5</v>
      </c>
      <c r="Y14" s="208"/>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EUR6E12E8Y_Quote#0001</v>
      </c>
      <c r="G15" s="62" t="str">
        <f>_xll.ohRangeRetrieveError(F15)</f>
        <v/>
      </c>
      <c r="H15" s="127"/>
      <c r="J15" s="207"/>
      <c r="K15" s="299" t="s">
        <v>49</v>
      </c>
      <c r="L15" s="299" t="s">
        <v>61</v>
      </c>
      <c r="M15" s="299" t="s">
        <v>68</v>
      </c>
      <c r="N15" s="228" t="str">
        <f t="shared" si="4"/>
        <v>EUR6E12E8Y</v>
      </c>
      <c r="O15" s="300" t="str">
        <v>EUR6E12E8Y=ICAP</v>
      </c>
      <c r="P15" s="159">
        <v>13.4</v>
      </c>
      <c r="Q15" s="159">
        <v>0</v>
      </c>
      <c r="R15" s="159">
        <f>_xll.qlMidEquivalent(P15,Q15)</f>
        <v>13.4</v>
      </c>
      <c r="S15" s="159">
        <f t="shared" si="5"/>
        <v>0</v>
      </c>
      <c r="T15" s="204"/>
      <c r="U15" s="158">
        <v>13.4</v>
      </c>
      <c r="V15" s="205"/>
      <c r="W15" s="160">
        <v>13.4</v>
      </c>
      <c r="X15" s="230">
        <f>_xll.qlSimpleQuoteSetValue(F15,ROUND(W15/10000,6),Trigger)</f>
        <v>-3.9999999999999888E-5</v>
      </c>
      <c r="Y15" s="208"/>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EUR6E12E9Y_Quote#0001</v>
      </c>
      <c r="G16" s="62" t="str">
        <f>_xll.ohRangeRetrieveError(F16)</f>
        <v/>
      </c>
      <c r="H16" s="127"/>
      <c r="J16" s="207"/>
      <c r="K16" s="299" t="s">
        <v>48</v>
      </c>
      <c r="L16" s="299" t="s">
        <v>61</v>
      </c>
      <c r="M16" s="299" t="s">
        <v>68</v>
      </c>
      <c r="N16" s="228" t="str">
        <f t="shared" si="4"/>
        <v>EUR6E12E9Y</v>
      </c>
      <c r="O16" s="300" t="str">
        <v>EUR6E12E9Y=ICAP</v>
      </c>
      <c r="P16" s="159">
        <v>13.1</v>
      </c>
      <c r="Q16" s="159">
        <v>0</v>
      </c>
      <c r="R16" s="159">
        <f>_xll.qlMidEquivalent(P16,Q16)</f>
        <v>13.1</v>
      </c>
      <c r="S16" s="159">
        <f t="shared" si="5"/>
        <v>0</v>
      </c>
      <c r="T16" s="204"/>
      <c r="U16" s="158">
        <v>13.1</v>
      </c>
      <c r="V16" s="205"/>
      <c r="W16" s="160">
        <v>13.1</v>
      </c>
      <c r="X16" s="230">
        <f>_xll.qlSimpleQuoteSetValue(F16,ROUND(W16/10000,6),Trigger)</f>
        <v>-4.0000000000000105E-5</v>
      </c>
      <c r="Y16" s="208"/>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EUR6E12E10Y_Quote#0001</v>
      </c>
      <c r="G17" s="62" t="str">
        <f>_xll.ohRangeRetrieveError(F17)</f>
        <v/>
      </c>
      <c r="H17" s="127"/>
      <c r="J17" s="207"/>
      <c r="K17" s="299" t="s">
        <v>47</v>
      </c>
      <c r="L17" s="299" t="s">
        <v>61</v>
      </c>
      <c r="M17" s="299" t="s">
        <v>68</v>
      </c>
      <c r="N17" s="228" t="str">
        <f t="shared" si="4"/>
        <v>EUR6E12E10Y</v>
      </c>
      <c r="O17" s="300" t="str">
        <v>EUR6E12E10Y=ICAP</v>
      </c>
      <c r="P17" s="159">
        <v>12.7</v>
      </c>
      <c r="Q17" s="159">
        <v>0</v>
      </c>
      <c r="R17" s="159">
        <f>_xll.qlMidEquivalent(P17,Q17)</f>
        <v>12.7</v>
      </c>
      <c r="S17" s="159">
        <f t="shared" si="5"/>
        <v>0</v>
      </c>
      <c r="T17" s="204"/>
      <c r="U17" s="158">
        <v>12.7</v>
      </c>
      <c r="V17" s="205"/>
      <c r="W17" s="160">
        <v>12.7</v>
      </c>
      <c r="X17" s="230">
        <f>_xll.qlSimpleQuoteSetValue(F17,ROUND(W17/10000,6),Trigger)</f>
        <v>-4.9999999999999914E-5</v>
      </c>
      <c r="Y17" s="208"/>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EUR6E12E11Y_Quote#0001</v>
      </c>
      <c r="G18" s="62" t="str">
        <f>_xll.ohRangeRetrieveError(F18)</f>
        <v/>
      </c>
      <c r="H18" s="127"/>
      <c r="J18" s="207"/>
      <c r="K18" s="299" t="s">
        <v>46</v>
      </c>
      <c r="L18" s="299" t="s">
        <v>61</v>
      </c>
      <c r="M18" s="299" t="s">
        <v>68</v>
      </c>
      <c r="N18" s="228" t="str">
        <f t="shared" si="4"/>
        <v>EUR6E12E11Y</v>
      </c>
      <c r="O18" s="300" t="str">
        <v>EUR6E12E11Y=ICAP</v>
      </c>
      <c r="P18" s="159">
        <v>12.3</v>
      </c>
      <c r="Q18" s="159">
        <v>0</v>
      </c>
      <c r="R18" s="159">
        <f>_xll.qlMidEquivalent(P18,Q18)</f>
        <v>12.3</v>
      </c>
      <c r="S18" s="159">
        <f t="shared" si="5"/>
        <v>0</v>
      </c>
      <c r="T18" s="204"/>
      <c r="U18" s="158">
        <v>12.3</v>
      </c>
      <c r="V18" s="205"/>
      <c r="W18" s="160">
        <v>12.3</v>
      </c>
      <c r="X18" s="230">
        <f>_xll.qlSimpleQuoteSetValue(F18,ROUND(W18/10000,6),Trigger)</f>
        <v>-4.0000000000000105E-5</v>
      </c>
      <c r="Y18" s="208"/>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EUR6E12E12Y_Quote#0001</v>
      </c>
      <c r="G19" s="62" t="str">
        <f>_xll.ohRangeRetrieveError(F19)</f>
        <v/>
      </c>
      <c r="H19" s="127"/>
      <c r="J19" s="207"/>
      <c r="K19" s="299" t="s">
        <v>45</v>
      </c>
      <c r="L19" s="299" t="s">
        <v>61</v>
      </c>
      <c r="M19" s="299" t="s">
        <v>68</v>
      </c>
      <c r="N19" s="228" t="str">
        <f t="shared" si="4"/>
        <v>EUR6E12E12Y</v>
      </c>
      <c r="O19" s="300" t="str">
        <v>EUR6E12E12Y=ICAP</v>
      </c>
      <c r="P19" s="159">
        <v>11.8</v>
      </c>
      <c r="Q19" s="159">
        <v>0</v>
      </c>
      <c r="R19" s="159">
        <f>_xll.qlMidEquivalent(P19,Q19)</f>
        <v>11.8</v>
      </c>
      <c r="S19" s="159">
        <f t="shared" si="5"/>
        <v>0</v>
      </c>
      <c r="T19" s="204"/>
      <c r="U19" s="158">
        <v>11.8</v>
      </c>
      <c r="V19" s="205"/>
      <c r="W19" s="160">
        <v>11.8</v>
      </c>
      <c r="X19" s="230">
        <f>_xll.qlSimpleQuoteSetValue(F19,ROUND(W19/10000,6),Trigger)</f>
        <v>-3.9999999999999888E-5</v>
      </c>
      <c r="Y19" s="208"/>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EUR6E12E13Y_Quote#0001</v>
      </c>
      <c r="G20" s="62" t="str">
        <f>_xll.ohRangeRetrieveError(F20)</f>
        <v/>
      </c>
      <c r="H20" s="127"/>
      <c r="J20" s="207"/>
      <c r="K20" s="299" t="s">
        <v>44</v>
      </c>
      <c r="L20" s="299" t="s">
        <v>61</v>
      </c>
      <c r="M20" s="299" t="s">
        <v>68</v>
      </c>
      <c r="N20" s="228" t="str">
        <f t="shared" si="4"/>
        <v>EUR6E12E13Y</v>
      </c>
      <c r="O20" s="300" t="str">
        <v>EUR6E12E13Y=ICAP</v>
      </c>
      <c r="P20" s="159" t="s">
        <v>145</v>
      </c>
      <c r="Q20" s="159" t="s">
        <v>145</v>
      </c>
      <c r="R20" s="159" t="e">
        <f>_xll.qlMidEquivalent(P20,Q20)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EUR6E12E14Y_Quote#0001</v>
      </c>
      <c r="G21" s="62" t="str">
        <f>_xll.ohRangeRetrieveError(F21)</f>
        <v/>
      </c>
      <c r="H21" s="127"/>
      <c r="J21" s="207"/>
      <c r="K21" s="299" t="s">
        <v>43</v>
      </c>
      <c r="L21" s="299" t="s">
        <v>61</v>
      </c>
      <c r="M21" s="299" t="s">
        <v>68</v>
      </c>
      <c r="N21" s="228" t="str">
        <f t="shared" si="4"/>
        <v>EUR6E12E14Y</v>
      </c>
      <c r="O21" s="300" t="str">
        <v>EUR6E12E14Y=ICAP</v>
      </c>
      <c r="P21" s="159" t="s">
        <v>145</v>
      </c>
      <c r="Q21" s="159" t="s">
        <v>145</v>
      </c>
      <c r="R21" s="159" t="e">
        <f>_xll.qlMidEquivalent(P21,Q21)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EUR6E12E15Y_Quote#0001</v>
      </c>
      <c r="G22" s="62" t="str">
        <f>_xll.ohRangeRetrieveError(F22)</f>
        <v/>
      </c>
      <c r="H22" s="127"/>
      <c r="J22" s="207"/>
      <c r="K22" s="299" t="s">
        <v>42</v>
      </c>
      <c r="L22" s="299" t="s">
        <v>61</v>
      </c>
      <c r="M22" s="299" t="s">
        <v>68</v>
      </c>
      <c r="N22" s="228" t="str">
        <f t="shared" si="4"/>
        <v>EUR6E12E15Y</v>
      </c>
      <c r="O22" s="300" t="str">
        <v>EUR6E12E15Y=ICAP</v>
      </c>
      <c r="P22" s="159">
        <v>10.4</v>
      </c>
      <c r="Q22" s="159">
        <v>0</v>
      </c>
      <c r="R22" s="159">
        <f>_xll.qlMidEquivalent(P22,Q22)</f>
        <v>10.4</v>
      </c>
      <c r="S22" s="159">
        <f t="shared" si="5"/>
        <v>0</v>
      </c>
      <c r="T22" s="204"/>
      <c r="U22" s="158">
        <v>10.4</v>
      </c>
      <c r="V22" s="205"/>
      <c r="W22" s="160">
        <v>10.4</v>
      </c>
      <c r="X22" s="230">
        <f>_xll.qlSimpleQuoteSetValue(F22,ROUND(W22/10000,6),Trigger)</f>
        <v>-3.0000000000000079E-5</v>
      </c>
      <c r="Y22" s="208"/>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EUR6E12E16Y_Quote#0001</v>
      </c>
      <c r="G23" s="62" t="str">
        <f>_xll.ohRangeRetrieveError(F23)</f>
        <v/>
      </c>
      <c r="H23" s="127"/>
      <c r="J23" s="207"/>
      <c r="K23" s="299" t="s">
        <v>41</v>
      </c>
      <c r="L23" s="299" t="s">
        <v>61</v>
      </c>
      <c r="M23" s="299" t="s">
        <v>68</v>
      </c>
      <c r="N23" s="228" t="str">
        <f t="shared" si="4"/>
        <v>EUR6E12E16Y</v>
      </c>
      <c r="O23" s="300" t="str">
        <v>EUR6E12E16Y=ICAP</v>
      </c>
      <c r="P23" s="159" t="s">
        <v>145</v>
      </c>
      <c r="Q23" s="159" t="s">
        <v>145</v>
      </c>
      <c r="R23" s="159" t="e">
        <f>_xll.qlMidEquivalent(P23,Q23)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EUR6E12E17Y_Quote#0001</v>
      </c>
      <c r="G24" s="62" t="str">
        <f>_xll.ohRangeRetrieveError(F24)</f>
        <v/>
      </c>
      <c r="H24" s="127"/>
      <c r="J24" s="207"/>
      <c r="K24" s="299" t="s">
        <v>40</v>
      </c>
      <c r="L24" s="299" t="s">
        <v>61</v>
      </c>
      <c r="M24" s="299" t="s">
        <v>68</v>
      </c>
      <c r="N24" s="228" t="str">
        <f t="shared" si="4"/>
        <v>EUR6E12E17Y</v>
      </c>
      <c r="O24" s="300" t="str">
        <v>EUR6E12E17Y=ICAP</v>
      </c>
      <c r="P24" s="159" t="s">
        <v>145</v>
      </c>
      <c r="Q24" s="159" t="s">
        <v>145</v>
      </c>
      <c r="R24" s="159" t="e">
        <f>_xll.qlMidEquivalent(P24,Q24)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EUR6E12E18Y_Quote#0001</v>
      </c>
      <c r="G25" s="62" t="str">
        <f>_xll.ohRangeRetrieveError(F25)</f>
        <v/>
      </c>
      <c r="H25" s="127"/>
      <c r="J25" s="207"/>
      <c r="K25" s="299" t="s">
        <v>39</v>
      </c>
      <c r="L25" s="299" t="s">
        <v>61</v>
      </c>
      <c r="M25" s="299" t="s">
        <v>68</v>
      </c>
      <c r="N25" s="228" t="str">
        <f t="shared" si="4"/>
        <v>EUR6E12E18Y</v>
      </c>
      <c r="O25" s="300" t="str">
        <v>EUR6E12E18Y=ICAP</v>
      </c>
      <c r="P25" s="159" t="s">
        <v>145</v>
      </c>
      <c r="Q25" s="159" t="s">
        <v>145</v>
      </c>
      <c r="R25" s="159" t="e">
        <f>_xll.qlMidEquivalent(P25,Q25)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EUR6E12E19Y_Quote#0001</v>
      </c>
      <c r="G26" s="62" t="str">
        <f>_xll.ohRangeRetrieveError(F26)</f>
        <v/>
      </c>
      <c r="H26" s="127"/>
      <c r="J26" s="207"/>
      <c r="K26" s="299" t="s">
        <v>38</v>
      </c>
      <c r="L26" s="299" t="s">
        <v>61</v>
      </c>
      <c r="M26" s="299" t="s">
        <v>68</v>
      </c>
      <c r="N26" s="228" t="str">
        <f t="shared" si="4"/>
        <v>EUR6E12E19Y</v>
      </c>
      <c r="O26" s="300" t="str">
        <v>EUR6E12E19Y=ICAP</v>
      </c>
      <c r="P26" s="159" t="s">
        <v>145</v>
      </c>
      <c r="Q26" s="159" t="s">
        <v>145</v>
      </c>
      <c r="R26" s="159" t="e">
        <f>_xll.qlMidEquivalent(P26,Q26)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EUR6E12E20Y_Quote#0001</v>
      </c>
      <c r="G27" s="62" t="str">
        <f>_xll.ohRangeRetrieveError(F27)</f>
        <v/>
      </c>
      <c r="H27" s="127"/>
      <c r="J27" s="207"/>
      <c r="K27" s="299" t="s">
        <v>37</v>
      </c>
      <c r="L27" s="299" t="s">
        <v>61</v>
      </c>
      <c r="M27" s="299" t="s">
        <v>68</v>
      </c>
      <c r="N27" s="228" t="str">
        <f t="shared" si="4"/>
        <v>EUR6E12E20Y</v>
      </c>
      <c r="O27" s="300" t="str">
        <v>EUR6E12E20Y=ICAP</v>
      </c>
      <c r="P27" s="159">
        <v>9</v>
      </c>
      <c r="Q27" s="159">
        <v>0</v>
      </c>
      <c r="R27" s="159">
        <f>_xll.qlMidEquivalent(P27,Q27)</f>
        <v>9</v>
      </c>
      <c r="S27" s="159">
        <f t="shared" si="5"/>
        <v>0</v>
      </c>
      <c r="T27" s="204"/>
      <c r="U27" s="158">
        <v>9</v>
      </c>
      <c r="V27" s="205"/>
      <c r="W27" s="160">
        <v>9</v>
      </c>
      <c r="X27" s="230">
        <f>_xll.qlSimpleQuoteSetValue(F27,ROUND(W27/10000,6),Trigger)</f>
        <v>-2.0000000000000052E-5</v>
      </c>
      <c r="Y27" s="208"/>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EUR6E12E21Y_Quote#0001</v>
      </c>
      <c r="G28" s="62" t="str">
        <f>_xll.ohRangeRetrieveError(F28)</f>
        <v/>
      </c>
      <c r="H28" s="127"/>
      <c r="J28" s="207"/>
      <c r="K28" s="299" t="s">
        <v>36</v>
      </c>
      <c r="L28" s="299" t="s">
        <v>61</v>
      </c>
      <c r="M28" s="299" t="s">
        <v>68</v>
      </c>
      <c r="N28" s="228" t="str">
        <f t="shared" si="4"/>
        <v>EUR6E12E21Y</v>
      </c>
      <c r="O28" s="300" t="str">
        <v>EUR6E12E21Y=ICAP</v>
      </c>
      <c r="P28" s="159" t="s">
        <v>145</v>
      </c>
      <c r="Q28" s="159" t="s">
        <v>145</v>
      </c>
      <c r="R28" s="159" t="e">
        <f>_xll.qlMidEquivalent(P28,Q28)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EUR6E12E22Y_Quote#0001</v>
      </c>
      <c r="G29" s="62" t="str">
        <f>_xll.ohRangeRetrieveError(F29)</f>
        <v/>
      </c>
      <c r="H29" s="127"/>
      <c r="J29" s="207"/>
      <c r="K29" s="299" t="s">
        <v>35</v>
      </c>
      <c r="L29" s="299" t="s">
        <v>61</v>
      </c>
      <c r="M29" s="299" t="s">
        <v>68</v>
      </c>
      <c r="N29" s="228" t="str">
        <f t="shared" si="4"/>
        <v>EUR6E12E22Y</v>
      </c>
      <c r="O29" s="300" t="str">
        <v>EUR6E12E22Y=ICAP</v>
      </c>
      <c r="P29" s="159" t="s">
        <v>145</v>
      </c>
      <c r="Q29" s="159" t="s">
        <v>145</v>
      </c>
      <c r="R29" s="159" t="e">
        <f>_xll.qlMidEquivalent(P29,Q29)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EUR6E12E23Y_Quote#0001</v>
      </c>
      <c r="G30" s="62" t="str">
        <f>_xll.ohRangeRetrieveError(F30)</f>
        <v/>
      </c>
      <c r="H30" s="127"/>
      <c r="J30" s="207"/>
      <c r="K30" s="299" t="s">
        <v>34</v>
      </c>
      <c r="L30" s="299" t="s">
        <v>61</v>
      </c>
      <c r="M30" s="299" t="s">
        <v>68</v>
      </c>
      <c r="N30" s="228" t="str">
        <f t="shared" si="4"/>
        <v>EUR6E12E23Y</v>
      </c>
      <c r="O30" s="300" t="str">
        <v>EUR6E12E23Y=ICAP</v>
      </c>
      <c r="P30" s="159" t="s">
        <v>145</v>
      </c>
      <c r="Q30" s="159" t="s">
        <v>145</v>
      </c>
      <c r="R30" s="159" t="e">
        <f>_xll.qlMidEquivalent(P30,Q30)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EUR6E12E24Y_Quote#0001</v>
      </c>
      <c r="G31" s="62" t="str">
        <f>_xll.ohRangeRetrieveError(F31)</f>
        <v/>
      </c>
      <c r="H31" s="127"/>
      <c r="J31" s="207"/>
      <c r="K31" s="299" t="s">
        <v>33</v>
      </c>
      <c r="L31" s="299" t="s">
        <v>61</v>
      </c>
      <c r="M31" s="299" t="s">
        <v>68</v>
      </c>
      <c r="N31" s="228" t="str">
        <f t="shared" si="4"/>
        <v>EUR6E12E24Y</v>
      </c>
      <c r="O31" s="300" t="str">
        <v>EUR6E12E24Y=ICAP</v>
      </c>
      <c r="P31" s="159" t="s">
        <v>145</v>
      </c>
      <c r="Q31" s="159" t="s">
        <v>145</v>
      </c>
      <c r="R31" s="159" t="e">
        <f>_xll.qlMidEquivalent(P31,Q31)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EUR6E12E25Y_Quote#0001</v>
      </c>
      <c r="G32" s="62" t="str">
        <f>_xll.ohRangeRetrieveError(F32)</f>
        <v/>
      </c>
      <c r="H32" s="127"/>
      <c r="J32" s="207"/>
      <c r="K32" s="299" t="s">
        <v>32</v>
      </c>
      <c r="L32" s="299" t="s">
        <v>61</v>
      </c>
      <c r="M32" s="299" t="s">
        <v>68</v>
      </c>
      <c r="N32" s="228" t="str">
        <f t="shared" si="4"/>
        <v>EUR6E12E25Y</v>
      </c>
      <c r="O32" s="300" t="str">
        <v>EUR6E12E25Y=ICAP</v>
      </c>
      <c r="P32" s="159">
        <v>8.1</v>
      </c>
      <c r="Q32" s="159">
        <v>0</v>
      </c>
      <c r="R32" s="159">
        <f>_xll.qlMidEquivalent(P32,Q32)</f>
        <v>8.1</v>
      </c>
      <c r="S32" s="159">
        <f t="shared" si="5"/>
        <v>0</v>
      </c>
      <c r="T32" s="204"/>
      <c r="U32" s="158">
        <v>8.1</v>
      </c>
      <c r="V32" s="205"/>
      <c r="W32" s="160">
        <v>8.1</v>
      </c>
      <c r="X32" s="230">
        <f>_xll.qlSimpleQuoteSetValue(F32,ROUND(W32/10000,6),Trigger)</f>
        <v>-2.0000000000000052E-5</v>
      </c>
      <c r="Y32" s="208"/>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EUR6E12E26Y_Quote#0001</v>
      </c>
      <c r="G33" s="62" t="str">
        <f>_xll.ohRangeRetrieveError(F33)</f>
        <v/>
      </c>
      <c r="H33" s="127"/>
      <c r="J33" s="207"/>
      <c r="K33" s="299" t="s">
        <v>31</v>
      </c>
      <c r="L33" s="299" t="s">
        <v>61</v>
      </c>
      <c r="M33" s="299" t="s">
        <v>68</v>
      </c>
      <c r="N33" s="228" t="str">
        <f t="shared" si="4"/>
        <v>EUR6E12E26Y</v>
      </c>
      <c r="O33" s="300" t="str">
        <v>EUR6E12E26Y=ICAP</v>
      </c>
      <c r="P33" s="159" t="s">
        <v>145</v>
      </c>
      <c r="Q33" s="159" t="s">
        <v>145</v>
      </c>
      <c r="R33" s="159" t="e">
        <f>_xll.qlMidEquivalent(P33,Q33)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EUR6E12E27Y_Quote#0001</v>
      </c>
      <c r="G34" s="62" t="str">
        <f>_xll.ohRangeRetrieveError(F34)</f>
        <v/>
      </c>
      <c r="H34" s="127"/>
      <c r="J34" s="207"/>
      <c r="K34" s="299" t="s">
        <v>30</v>
      </c>
      <c r="L34" s="299" t="s">
        <v>61</v>
      </c>
      <c r="M34" s="299" t="s">
        <v>68</v>
      </c>
      <c r="N34" s="228" t="str">
        <f t="shared" si="4"/>
        <v>EUR6E12E27Y</v>
      </c>
      <c r="O34" s="300" t="str">
        <v>EUR6E12E27Y=ICAP</v>
      </c>
      <c r="P34" s="159" t="s">
        <v>145</v>
      </c>
      <c r="Q34" s="159" t="s">
        <v>145</v>
      </c>
      <c r="R34" s="159" t="e">
        <f>_xll.qlMidEquivalent(P34,Q34)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EUR6E12E28Y_Quote#0001</v>
      </c>
      <c r="G35" s="62" t="str">
        <f>_xll.ohRangeRetrieveError(F35)</f>
        <v/>
      </c>
      <c r="H35" s="127"/>
      <c r="J35" s="207"/>
      <c r="K35" s="299" t="s">
        <v>29</v>
      </c>
      <c r="L35" s="299" t="s">
        <v>61</v>
      </c>
      <c r="M35" s="299" t="s">
        <v>68</v>
      </c>
      <c r="N35" s="228" t="str">
        <f t="shared" si="4"/>
        <v>EUR6E12E28Y</v>
      </c>
      <c r="O35" s="300" t="str">
        <v>EUR6E12E28Y=ICAP</v>
      </c>
      <c r="P35" s="159" t="s">
        <v>145</v>
      </c>
      <c r="Q35" s="159" t="s">
        <v>145</v>
      </c>
      <c r="R35" s="159" t="e">
        <f>_xll.qlMidEquivalent(P35,Q35)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EUR6E12E29Y_Quote#0001</v>
      </c>
      <c r="G36" s="62" t="str">
        <f>_xll.ohRangeRetrieveError(F36)</f>
        <v/>
      </c>
      <c r="H36" s="127"/>
      <c r="J36" s="207"/>
      <c r="K36" s="299" t="s">
        <v>28</v>
      </c>
      <c r="L36" s="299" t="s">
        <v>61</v>
      </c>
      <c r="M36" s="299" t="s">
        <v>68</v>
      </c>
      <c r="N36" s="228" t="str">
        <f t="shared" si="4"/>
        <v>EUR6E12E29Y</v>
      </c>
      <c r="O36" s="300" t="str">
        <v>EUR6E12E29Y=ICAP</v>
      </c>
      <c r="P36" s="159" t="s">
        <v>145</v>
      </c>
      <c r="Q36" s="159" t="s">
        <v>145</v>
      </c>
      <c r="R36" s="159" t="e">
        <f>_xll.qlMidEquivalent(P36,Q36)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EUR6E12E30Y_Quote#0001</v>
      </c>
      <c r="G37" s="62" t="str">
        <f>_xll.ohRangeRetrieveError(F37)</f>
        <v/>
      </c>
      <c r="H37" s="127"/>
      <c r="J37" s="207"/>
      <c r="K37" s="299" t="s">
        <v>27</v>
      </c>
      <c r="L37" s="299" t="s">
        <v>61</v>
      </c>
      <c r="M37" s="299" t="s">
        <v>68</v>
      </c>
      <c r="N37" s="228" t="str">
        <f t="shared" si="4"/>
        <v>EUR6E12E30Y</v>
      </c>
      <c r="O37" s="300" t="str">
        <v>EUR6E12E30Y=ICAP</v>
      </c>
      <c r="P37" s="159">
        <v>7.5</v>
      </c>
      <c r="Q37" s="159">
        <v>0</v>
      </c>
      <c r="R37" s="159">
        <f>_xll.qlMidEquivalent(P37,Q37)</f>
        <v>7.5</v>
      </c>
      <c r="S37" s="159">
        <f t="shared" si="5"/>
        <v>0</v>
      </c>
      <c r="T37" s="204"/>
      <c r="U37" s="158">
        <v>7.5</v>
      </c>
      <c r="V37" s="205"/>
      <c r="W37" s="160">
        <v>7.5</v>
      </c>
      <c r="X37" s="230">
        <f>_xll.qlSimpleQuoteSetValue(F37,ROUND(W37/10000,6),Trigger)</f>
        <v>-1.9999999999999944E-5</v>
      </c>
      <c r="Y37" s="208"/>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EUR6E12E35Y_Quote#0001</v>
      </c>
      <c r="G38" s="62" t="str">
        <f>_xll.ohRangeRetrieveError(F38)</f>
        <v/>
      </c>
      <c r="H38" s="127"/>
      <c r="J38" s="207"/>
      <c r="K38" s="299" t="s">
        <v>26</v>
      </c>
      <c r="L38" s="299" t="s">
        <v>61</v>
      </c>
      <c r="M38" s="299" t="s">
        <v>68</v>
      </c>
      <c r="N38" s="228" t="str">
        <f t="shared" si="4"/>
        <v>EUR6E12E35Y</v>
      </c>
      <c r="O38" s="300" t="str">
        <v>EUR6E12E35Y=ICAP</v>
      </c>
      <c r="P38" s="159" t="s">
        <v>145</v>
      </c>
      <c r="Q38" s="159" t="s">
        <v>145</v>
      </c>
      <c r="R38" s="159" t="e">
        <f>_xll.qlMidEquivalent(P38,Q38)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EUR6E12E40Y_Quote#0001</v>
      </c>
      <c r="G39" s="62" t="str">
        <f>_xll.ohRangeRetrieveError(F39)</f>
        <v/>
      </c>
      <c r="H39" s="127"/>
      <c r="J39" s="207"/>
      <c r="K39" s="299" t="s">
        <v>25</v>
      </c>
      <c r="L39" s="299" t="s">
        <v>61</v>
      </c>
      <c r="M39" s="299" t="s">
        <v>68</v>
      </c>
      <c r="N39" s="228" t="str">
        <f t="shared" si="4"/>
        <v>EUR6E12E40Y</v>
      </c>
      <c r="O39" s="300" t="str">
        <v>EUR6E12E40Y=ICAP</v>
      </c>
      <c r="P39" s="159">
        <v>6.7</v>
      </c>
      <c r="Q39" s="159">
        <v>0</v>
      </c>
      <c r="R39" s="159">
        <f>_xll.qlMidEquivalent(P39,Q39)</f>
        <v>6.7</v>
      </c>
      <c r="S39" s="159">
        <f t="shared" si="5"/>
        <v>0</v>
      </c>
      <c r="T39" s="204"/>
      <c r="U39" s="158">
        <v>6.7</v>
      </c>
      <c r="V39" s="205"/>
      <c r="W39" s="160">
        <v>6.7</v>
      </c>
      <c r="X39" s="230">
        <f>_xll.qlSimpleQuoteSetValue(F39,ROUND(W39/10000,6),Trigger)</f>
        <v>-1.9999999999999944E-5</v>
      </c>
      <c r="Y39" s="208"/>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EUR6E12E50Y_Quote#0001</v>
      </c>
      <c r="G40" s="62" t="str">
        <f>_xll.ohRangeRetrieveError(F40)</f>
        <v/>
      </c>
      <c r="H40" s="127"/>
      <c r="J40" s="207"/>
      <c r="K40" s="299" t="s">
        <v>24</v>
      </c>
      <c r="L40" s="299" t="s">
        <v>61</v>
      </c>
      <c r="M40" s="299" t="s">
        <v>68</v>
      </c>
      <c r="N40" s="228" t="str">
        <f t="shared" si="4"/>
        <v>EUR6E12E50Y</v>
      </c>
      <c r="O40" s="300" t="str">
        <v>EUR6E12E50Y=ICAP</v>
      </c>
      <c r="P40" s="159">
        <v>6.2</v>
      </c>
      <c r="Q40" s="159">
        <v>0</v>
      </c>
      <c r="R40" s="159">
        <f>_xll.qlMidEquivalent(P40,Q40)</f>
        <v>6.2</v>
      </c>
      <c r="S40" s="159">
        <f t="shared" si="5"/>
        <v>0</v>
      </c>
      <c r="T40" s="204"/>
      <c r="U40" s="158">
        <v>6.2</v>
      </c>
      <c r="V40" s="205"/>
      <c r="W40" s="160">
        <v>6.2</v>
      </c>
      <c r="X40" s="230">
        <f>_xll.qlSimpleQuoteSetValue(F40,ROUND(W40/10000,6),Trigger)</f>
        <v>-2.0000000000000052E-5</v>
      </c>
      <c r="Y40" s="208"/>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EUR6E12E60Y_Quote#0001</v>
      </c>
      <c r="G41" s="64" t="str">
        <f>_xll.ohRangeRetrieveError(F41)</f>
        <v/>
      </c>
      <c r="H41" s="127"/>
      <c r="J41" s="207"/>
      <c r="K41" s="299" t="s">
        <v>23</v>
      </c>
      <c r="L41" s="299" t="s">
        <v>61</v>
      </c>
      <c r="M41" s="299" t="s">
        <v>68</v>
      </c>
      <c r="N41" s="228" t="str">
        <f t="shared" si="4"/>
        <v>EUR6E12E60Y</v>
      </c>
      <c r="O41" s="300" t="str">
        <v>EUR6E12E60Y=ICAP</v>
      </c>
      <c r="P41" s="159">
        <v>5.8</v>
      </c>
      <c r="Q41" s="159">
        <v>0</v>
      </c>
      <c r="R41" s="159">
        <f>_xll.qlMidEquivalent(P41,Q41)</f>
        <v>5.8</v>
      </c>
      <c r="S41" s="161">
        <f t="shared" si="5"/>
        <v>0</v>
      </c>
      <c r="T41" s="204"/>
      <c r="U41" s="158">
        <v>5.8</v>
      </c>
      <c r="V41" s="205"/>
      <c r="W41" s="160">
        <v>5.8</v>
      </c>
      <c r="X41" s="230">
        <f>_xll.qlSimpleQuoteSetValue(F41,ROUND(W41/10000,6),Trigger)</f>
        <v>-1.9999999999999944E-5</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79"/>
      <c r="B1" s="86"/>
      <c r="C1" s="86"/>
      <c r="D1" s="86"/>
      <c r="E1" s="86"/>
      <c r="F1" s="367"/>
      <c r="G1" s="86"/>
      <c r="H1" s="87"/>
      <c r="J1" s="235" t="s">
        <v>230</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5"/>
      <c r="L2" s="205"/>
      <c r="M2" s="205"/>
      <c r="N2" s="205"/>
      <c r="O2" s="294" t="str">
        <f>VLOOKUP(J1,AreaTable,2,FALSE)</f>
        <v>ICAP</v>
      </c>
      <c r="P2" s="205"/>
      <c r="Q2" s="205"/>
      <c r="R2" s="202"/>
      <c r="S2" s="202"/>
      <c r="T2" s="205"/>
      <c r="U2" s="205"/>
      <c r="V2" s="205"/>
      <c r="W2" s="205"/>
      <c r="X2" s="224">
        <f>_xll.ohTrigger(X5:X15)</f>
        <v>3</v>
      </c>
      <c r="Y2" s="249"/>
    </row>
    <row r="3" spans="1:25" ht="11.25" customHeight="1" x14ac:dyDescent="0.2">
      <c r="A3" s="88"/>
      <c r="B3" s="203"/>
      <c r="C3" s="203"/>
      <c r="D3" s="203"/>
      <c r="E3" s="203"/>
      <c r="F3" s="91"/>
      <c r="G3" s="203"/>
      <c r="H3" s="245"/>
      <c r="J3" s="207"/>
      <c r="K3" s="205"/>
      <c r="L3" s="202"/>
      <c r="M3" s="202"/>
      <c r="N3" s="202"/>
      <c r="O3" s="202"/>
      <c r="P3" s="202"/>
      <c r="Q3" s="202"/>
      <c r="R3" s="202"/>
      <c r="S3" s="202"/>
      <c r="T3" s="205"/>
      <c r="U3" s="205"/>
      <c r="V3" s="205"/>
      <c r="W3" s="202"/>
      <c r="X3" s="203"/>
      <c r="Y3" s="208"/>
    </row>
    <row r="4" spans="1:25" s="377" customFormat="1" ht="21" customHeight="1" x14ac:dyDescent="0.25">
      <c r="A4" s="373"/>
      <c r="B4" s="244"/>
      <c r="C4" s="244"/>
      <c r="D4" s="244"/>
      <c r="E4" s="220" t="s">
        <v>183</v>
      </c>
      <c r="F4" s="220" t="s">
        <v>210</v>
      </c>
      <c r="G4" s="246" t="s">
        <v>209</v>
      </c>
      <c r="H4" s="375"/>
      <c r="J4" s="373"/>
      <c r="K4" s="221"/>
      <c r="L4" s="223"/>
      <c r="M4" s="221"/>
      <c r="N4" s="221"/>
      <c r="O4" s="222" t="str">
        <f>_xll.RData(O5:O15,P4:Q4,,ReutersRtMode,,P5)</f>
        <v>Not Signed In</v>
      </c>
      <c r="P4" s="212" t="s">
        <v>119</v>
      </c>
      <c r="Q4" s="212" t="s">
        <v>95</v>
      </c>
      <c r="R4" s="213" t="s">
        <v>221</v>
      </c>
      <c r="S4" s="213" t="s">
        <v>206</v>
      </c>
      <c r="T4" s="374"/>
      <c r="U4" s="212" t="s">
        <v>116</v>
      </c>
      <c r="V4" s="374"/>
      <c r="W4" s="221" t="s">
        <v>114</v>
      </c>
      <c r="X4" s="221" t="s">
        <v>113</v>
      </c>
      <c r="Y4" s="375"/>
    </row>
    <row r="5" spans="1:25" ht="11.25" customHeight="1" x14ac:dyDescent="0.2">
      <c r="A5" s="207"/>
      <c r="B5" s="146"/>
      <c r="C5" s="278">
        <f>L5</f>
        <v>2</v>
      </c>
      <c r="D5" s="279" t="str">
        <f>M5</f>
        <v>X1S</v>
      </c>
      <c r="E5" s="280" t="str">
        <f t="shared" ref="E5:E15" si="0">Currency&amp;$C5&amp;$D5&amp;$B5&amp;QuoteSuffix</f>
        <v>EUR2X1S_Quote</v>
      </c>
      <c r="F5" s="280" t="str">
        <f>_xll.qlSimpleQuote(Currency&amp;$C5&amp;$D5&amp;$B5&amp;QuoteSuffix,,RateTickValue,Permanent,Trigger,ObjectOverwrite)</f>
        <v>EUR2X1S_Quote#0001</v>
      </c>
      <c r="G5" s="281" t="str">
        <f>_xll.ohRangeRetrieveError(F5)</f>
        <v/>
      </c>
      <c r="H5" s="249"/>
      <c r="J5" s="207"/>
      <c r="K5" s="299"/>
      <c r="L5" s="299">
        <v>2</v>
      </c>
      <c r="M5" s="299" t="s">
        <v>81</v>
      </c>
      <c r="N5" s="300" t="str">
        <f t="shared" ref="N5:N15" si="1">Currency&amp;$L5&amp;$M5&amp;$K5</f>
        <v>EUR2X1S</v>
      </c>
      <c r="O5" s="300" t="str">
        <f t="array" ref="O5:O15">Instruments&amp;"="&amp;VLOOKUP(Contributor,ContributorTable,2,FALSE)</f>
        <v>EUR2X1S=ICAP</v>
      </c>
      <c r="P5" s="266">
        <v>-0.16400000000000001</v>
      </c>
      <c r="Q5" s="266">
        <v>-0.11399999999999999</v>
      </c>
      <c r="R5" s="266">
        <f>IF(ISERROR(AVERAGE(P5,Q5)),#NUM!,AVERAGE(P5,Q5))</f>
        <v>-0.13900000000000001</v>
      </c>
      <c r="S5" s="266">
        <f>(R5-P5)*2</f>
        <v>4.9999999999999989E-2</v>
      </c>
      <c r="T5" s="298"/>
      <c r="U5" s="149">
        <v>-0.13900000000000001</v>
      </c>
      <c r="V5" s="298"/>
      <c r="W5" s="266">
        <f t="array" ref="W5:W15">QuoteLive</f>
        <v>-0.13900000000000001</v>
      </c>
      <c r="X5" s="303">
        <f>_xll.qlSimpleQuoteSetValue(F5,W5/100,Trigger)</f>
        <v>-2.1000000000000033E-4</v>
      </c>
      <c r="Y5" s="208"/>
    </row>
    <row r="6" spans="1:25" ht="11.25" customHeight="1" x14ac:dyDescent="0.2">
      <c r="A6" s="207"/>
      <c r="B6" s="147"/>
      <c r="C6" s="283">
        <f t="shared" ref="C6:C15" si="2">L6</f>
        <v>3</v>
      </c>
      <c r="D6" s="284" t="str">
        <f t="shared" ref="D6:D15" si="3">M6</f>
        <v>X1S</v>
      </c>
      <c r="E6" s="285" t="str">
        <f t="shared" si="0"/>
        <v>EUR3X1S_Quote</v>
      </c>
      <c r="F6" s="285" t="str">
        <f>_xll.qlSimpleQuote(Currency&amp;$C6&amp;$D6&amp;$B6&amp;QuoteSuffix,,RateTickValue,Permanent,Trigger,ObjectOverwrite)</f>
        <v>EUR3X1S_Quote#0001</v>
      </c>
      <c r="G6" s="286" t="str">
        <f>_xll.ohRangeRetrieveError(F6)</f>
        <v/>
      </c>
      <c r="H6" s="249"/>
      <c r="J6" s="207"/>
      <c r="K6" s="299"/>
      <c r="L6" s="299">
        <v>3</v>
      </c>
      <c r="M6" s="299" t="s">
        <v>81</v>
      </c>
      <c r="N6" s="300" t="str">
        <f t="shared" si="1"/>
        <v>EUR3X1S</v>
      </c>
      <c r="O6" s="300" t="str">
        <v>EUR3X1S=ICAP</v>
      </c>
      <c r="P6" s="266">
        <v>-0.17799999999999999</v>
      </c>
      <c r="Q6" s="266">
        <v>-0.128</v>
      </c>
      <c r="R6" s="266">
        <f t="shared" ref="R6:R15" si="4">IF(ISERROR(AVERAGE(P6,Q6)),#NUM!,AVERAGE(P6,Q6))</f>
        <v>-0.153</v>
      </c>
      <c r="S6" s="266">
        <f t="shared" ref="S6:S15" si="5">(R6-P6)*2</f>
        <v>4.9999999999999989E-2</v>
      </c>
      <c r="T6" s="298"/>
      <c r="U6" s="149">
        <v>-0.153</v>
      </c>
      <c r="V6" s="298"/>
      <c r="W6" s="266">
        <v>-0.153</v>
      </c>
      <c r="X6" s="303">
        <f>_xll.qlSimpleQuoteSetValue(F6,W6/100,Trigger)</f>
        <v>-3.5000000000000005E-4</v>
      </c>
      <c r="Y6" s="208"/>
    </row>
    <row r="7" spans="1:25" ht="11.25" customHeight="1" x14ac:dyDescent="0.2">
      <c r="A7" s="207"/>
      <c r="B7" s="147"/>
      <c r="C7" s="283">
        <f t="shared" si="2"/>
        <v>4</v>
      </c>
      <c r="D7" s="284" t="str">
        <f t="shared" si="3"/>
        <v>X1S</v>
      </c>
      <c r="E7" s="285" t="str">
        <f t="shared" si="0"/>
        <v>EUR4X1S_Quote</v>
      </c>
      <c r="F7" s="285" t="str">
        <f>_xll.qlSimpleQuote(Currency&amp;$C7&amp;$D7&amp;$B7&amp;QuoteSuffix,,RateTickValue,Permanent,Trigger,ObjectOverwrite)</f>
        <v>EUR4X1S_Quote#0001</v>
      </c>
      <c r="G7" s="286" t="str">
        <f>_xll.ohRangeRetrieveError(F7)</f>
        <v/>
      </c>
      <c r="H7" s="249"/>
      <c r="J7" s="207"/>
      <c r="K7" s="299"/>
      <c r="L7" s="299">
        <v>4</v>
      </c>
      <c r="M7" s="299" t="s">
        <v>81</v>
      </c>
      <c r="N7" s="300" t="str">
        <f t="shared" si="1"/>
        <v>EUR4X1S</v>
      </c>
      <c r="O7" s="300" t="str">
        <v>EUR4X1S=ICAP</v>
      </c>
      <c r="P7" s="266">
        <v>-0.19</v>
      </c>
      <c r="Q7" s="266">
        <v>-0.13999999999999999</v>
      </c>
      <c r="R7" s="266">
        <f t="shared" si="4"/>
        <v>-0.16499999999999998</v>
      </c>
      <c r="S7" s="266">
        <f t="shared" si="5"/>
        <v>5.0000000000000044E-2</v>
      </c>
      <c r="T7" s="298"/>
      <c r="U7" s="149">
        <v>-0.16499999999999998</v>
      </c>
      <c r="V7" s="298"/>
      <c r="W7" s="266">
        <v>-0.16499999999999998</v>
      </c>
      <c r="X7" s="303">
        <f>_xll.qlSimpleQuoteSetValue(F7,W7/100,Trigger)</f>
        <v>-4.3999999999999985E-4</v>
      </c>
      <c r="Y7" s="208"/>
    </row>
    <row r="8" spans="1:25" ht="11.25" customHeight="1" x14ac:dyDescent="0.2">
      <c r="A8" s="207"/>
      <c r="B8" s="147"/>
      <c r="C8" s="283">
        <f t="shared" si="2"/>
        <v>5</v>
      </c>
      <c r="D8" s="284" t="str">
        <f t="shared" si="3"/>
        <v>X1S</v>
      </c>
      <c r="E8" s="285" t="str">
        <f t="shared" si="0"/>
        <v>EUR5X1S_Quote</v>
      </c>
      <c r="F8" s="285" t="str">
        <f>_xll.qlSimpleQuote(Currency&amp;$C8&amp;$D8&amp;$B8&amp;QuoteSuffix,,RateTickValue,Permanent,Trigger,ObjectOverwrite)</f>
        <v>EUR5X1S_Quote#0001</v>
      </c>
      <c r="G8" s="286" t="str">
        <f>_xll.ohRangeRetrieveError(F8)</f>
        <v/>
      </c>
      <c r="H8" s="249"/>
      <c r="J8" s="207"/>
      <c r="K8" s="299"/>
      <c r="L8" s="299">
        <v>5</v>
      </c>
      <c r="M8" s="299" t="s">
        <v>81</v>
      </c>
      <c r="N8" s="300" t="str">
        <f t="shared" si="1"/>
        <v>EUR5X1S</v>
      </c>
      <c r="O8" s="300" t="str">
        <v>EUR5X1S=ICAP</v>
      </c>
      <c r="P8" s="266">
        <v>-0.19800000000000001</v>
      </c>
      <c r="Q8" s="266">
        <v>-0.14799999999999999</v>
      </c>
      <c r="R8" s="266">
        <f t="shared" si="4"/>
        <v>-0.17299999999999999</v>
      </c>
      <c r="S8" s="266">
        <f t="shared" si="5"/>
        <v>5.0000000000000044E-2</v>
      </c>
      <c r="T8" s="298"/>
      <c r="U8" s="149">
        <v>-0.17299999999999999</v>
      </c>
      <c r="V8" s="298"/>
      <c r="W8" s="266">
        <v>-0.17299999999999999</v>
      </c>
      <c r="X8" s="303">
        <f>_xll.qlSimpleQuoteSetValue(F8,W8/100,Trigger)</f>
        <v>-4.9999999999999979E-4</v>
      </c>
      <c r="Y8" s="208"/>
    </row>
    <row r="9" spans="1:25" ht="11.25" customHeight="1" x14ac:dyDescent="0.2">
      <c r="A9" s="207"/>
      <c r="B9" s="147"/>
      <c r="C9" s="283">
        <f t="shared" si="2"/>
        <v>6</v>
      </c>
      <c r="D9" s="284" t="str">
        <f t="shared" si="3"/>
        <v>X1S</v>
      </c>
      <c r="E9" s="285" t="str">
        <f t="shared" si="0"/>
        <v>EUR6X1S_Quote</v>
      </c>
      <c r="F9" s="285" t="str">
        <f>_xll.qlSimpleQuote(Currency&amp;$C9&amp;$D9&amp;$B9&amp;QuoteSuffix,,RateTickValue,Permanent,Trigger,ObjectOverwrite)</f>
        <v>EUR6X1S_Quote#0001</v>
      </c>
      <c r="G9" s="286" t="str">
        <f>_xll.ohRangeRetrieveError(F9)</f>
        <v/>
      </c>
      <c r="H9" s="249"/>
      <c r="J9" s="207"/>
      <c r="K9" s="299"/>
      <c r="L9" s="299">
        <v>6</v>
      </c>
      <c r="M9" s="299" t="s">
        <v>81</v>
      </c>
      <c r="N9" s="300" t="str">
        <f t="shared" si="1"/>
        <v>EUR6X1S</v>
      </c>
      <c r="O9" s="300" t="str">
        <v>EUR6X1S=ICAP</v>
      </c>
      <c r="P9" s="266">
        <v>-0.20400000000000001</v>
      </c>
      <c r="Q9" s="266">
        <v>-0.154</v>
      </c>
      <c r="R9" s="266">
        <f t="shared" si="4"/>
        <v>-0.17899999999999999</v>
      </c>
      <c r="S9" s="266">
        <f t="shared" si="5"/>
        <v>5.0000000000000044E-2</v>
      </c>
      <c r="T9" s="298"/>
      <c r="U9" s="149">
        <v>-0.17899999999999999</v>
      </c>
      <c r="V9" s="298"/>
      <c r="W9" s="266">
        <v>-0.17899999999999999</v>
      </c>
      <c r="X9" s="303">
        <f>_xll.qlSimpleQuoteSetValue(F9,W9/100,Trigger)</f>
        <v>-5.4999999999999992E-4</v>
      </c>
      <c r="Y9" s="208"/>
    </row>
    <row r="10" spans="1:25" ht="11.25" customHeight="1" x14ac:dyDescent="0.2">
      <c r="A10" s="207"/>
      <c r="B10" s="147"/>
      <c r="C10" s="283">
        <f t="shared" si="2"/>
        <v>7</v>
      </c>
      <c r="D10" s="284" t="str">
        <f t="shared" si="3"/>
        <v>X1S</v>
      </c>
      <c r="E10" s="285" t="str">
        <f t="shared" si="0"/>
        <v>EUR7X1S_Quote</v>
      </c>
      <c r="F10" s="285" t="str">
        <f>_xll.qlSimpleQuote(Currency&amp;$C10&amp;$D10&amp;$B10&amp;QuoteSuffix,,RateTickValue,Permanent,Trigger,ObjectOverwrite)</f>
        <v>EUR7X1S_Quote#0001</v>
      </c>
      <c r="G10" s="286" t="str">
        <f>_xll.ohRangeRetrieveError(F10)</f>
        <v/>
      </c>
      <c r="H10" s="249"/>
      <c r="J10" s="207"/>
      <c r="K10" s="299"/>
      <c r="L10" s="299">
        <v>7</v>
      </c>
      <c r="M10" s="299" t="s">
        <v>81</v>
      </c>
      <c r="N10" s="300" t="str">
        <f t="shared" si="1"/>
        <v>EUR7X1S</v>
      </c>
      <c r="O10" s="300" t="str">
        <v>EUR7X1S=ICAP</v>
      </c>
      <c r="P10" s="266">
        <v>-0.21000000000000002</v>
      </c>
      <c r="Q10" s="266">
        <v>-0.16</v>
      </c>
      <c r="R10" s="266">
        <f t="shared" si="4"/>
        <v>-0.185</v>
      </c>
      <c r="S10" s="266">
        <f t="shared" si="5"/>
        <v>5.0000000000000044E-2</v>
      </c>
      <c r="T10" s="298"/>
      <c r="U10" s="149">
        <v>-0.185</v>
      </c>
      <c r="V10" s="298"/>
      <c r="W10" s="266">
        <v>-0.185</v>
      </c>
      <c r="X10" s="303">
        <f>_xll.qlSimpleQuoteSetValue(F10,W10/100,Trigger)</f>
        <v>-6.0000000000000006E-4</v>
      </c>
      <c r="Y10" s="208"/>
    </row>
    <row r="11" spans="1:25" ht="11.25" customHeight="1" x14ac:dyDescent="0.2">
      <c r="A11" s="207"/>
      <c r="B11" s="147"/>
      <c r="C11" s="283">
        <f t="shared" si="2"/>
        <v>8</v>
      </c>
      <c r="D11" s="284" t="str">
        <f t="shared" si="3"/>
        <v>X1S</v>
      </c>
      <c r="E11" s="285" t="str">
        <f t="shared" si="0"/>
        <v>EUR8X1S_Quote</v>
      </c>
      <c r="F11" s="285" t="str">
        <f>_xll.qlSimpleQuote(Currency&amp;$C11&amp;$D11&amp;$B11&amp;QuoteSuffix,,RateTickValue,Permanent,Trigger,ObjectOverwrite)</f>
        <v>EUR8X1S_Quote#0001</v>
      </c>
      <c r="G11" s="286" t="str">
        <f>_xll.ohRangeRetrieveError(F11)</f>
        <v/>
      </c>
      <c r="H11" s="249"/>
      <c r="J11" s="207"/>
      <c r="K11" s="299"/>
      <c r="L11" s="299">
        <v>8</v>
      </c>
      <c r="M11" s="299" t="s">
        <v>81</v>
      </c>
      <c r="N11" s="300" t="str">
        <f t="shared" si="1"/>
        <v>EUR8X1S</v>
      </c>
      <c r="O11" s="300" t="str">
        <v>EUR8X1S=ICAP</v>
      </c>
      <c r="P11" s="266">
        <v>-0.21600000000000003</v>
      </c>
      <c r="Q11" s="266">
        <v>-0.16599999999999998</v>
      </c>
      <c r="R11" s="266">
        <f t="shared" si="4"/>
        <v>-0.191</v>
      </c>
      <c r="S11" s="266">
        <f t="shared" si="5"/>
        <v>5.0000000000000044E-2</v>
      </c>
      <c r="T11" s="298"/>
      <c r="U11" s="149">
        <v>-0.191</v>
      </c>
      <c r="V11" s="298"/>
      <c r="W11" s="266">
        <v>-0.191</v>
      </c>
      <c r="X11" s="303">
        <f>_xll.qlSimpleQuoteSetValue(F11,W11/100,Trigger)</f>
        <v>-6.2999999999999992E-4</v>
      </c>
      <c r="Y11" s="208"/>
    </row>
    <row r="12" spans="1:25" ht="11.25" customHeight="1" x14ac:dyDescent="0.2">
      <c r="A12" s="207"/>
      <c r="B12" s="147"/>
      <c r="C12" s="283">
        <f t="shared" si="2"/>
        <v>9</v>
      </c>
      <c r="D12" s="284" t="str">
        <f t="shared" si="3"/>
        <v>X1S</v>
      </c>
      <c r="E12" s="285" t="str">
        <f t="shared" si="0"/>
        <v>EUR9X1S_Quote</v>
      </c>
      <c r="F12" s="285" t="str">
        <f>_xll.qlSimpleQuote(Currency&amp;$C12&amp;$D12&amp;$B12&amp;QuoteSuffix,,RateTickValue,Permanent,Trigger,ObjectOverwrite)</f>
        <v>EUR9X1S_Quote#0001</v>
      </c>
      <c r="G12" s="286" t="str">
        <f>_xll.ohRangeRetrieveError(F12)</f>
        <v/>
      </c>
      <c r="H12" s="249"/>
      <c r="J12" s="207"/>
      <c r="K12" s="299"/>
      <c r="L12" s="299">
        <v>9</v>
      </c>
      <c r="M12" s="299" t="s">
        <v>81</v>
      </c>
      <c r="N12" s="300" t="str">
        <f t="shared" si="1"/>
        <v>EUR9X1S</v>
      </c>
      <c r="O12" s="300" t="str">
        <v>EUR9X1S=ICAP</v>
      </c>
      <c r="P12" s="266">
        <v>-0.22000000000000003</v>
      </c>
      <c r="Q12" s="266">
        <v>-0.16999999999999998</v>
      </c>
      <c r="R12" s="266">
        <f t="shared" si="4"/>
        <v>-0.19500000000000001</v>
      </c>
      <c r="S12" s="266">
        <f t="shared" si="5"/>
        <v>5.0000000000000044E-2</v>
      </c>
      <c r="T12" s="298"/>
      <c r="U12" s="149">
        <v>-0.19500000000000001</v>
      </c>
      <c r="V12" s="298"/>
      <c r="W12" s="266">
        <v>-0.19500000000000001</v>
      </c>
      <c r="X12" s="303">
        <f>_xll.qlSimpleQuoteSetValue(F12,W12/100,Trigger)</f>
        <v>-6.4000000000000016E-4</v>
      </c>
      <c r="Y12" s="208"/>
    </row>
    <row r="13" spans="1:25" ht="11.25" customHeight="1" x14ac:dyDescent="0.2">
      <c r="A13" s="207"/>
      <c r="B13" s="147"/>
      <c r="C13" s="283">
        <f t="shared" si="2"/>
        <v>10</v>
      </c>
      <c r="D13" s="284" t="str">
        <f t="shared" si="3"/>
        <v>X1S</v>
      </c>
      <c r="E13" s="285" t="str">
        <f t="shared" si="0"/>
        <v>EUR10X1S_Quote</v>
      </c>
      <c r="F13" s="285" t="str">
        <f>_xll.qlSimpleQuote(Currency&amp;$C13&amp;$D13&amp;$B13&amp;QuoteSuffix,,RateTickValue,Permanent,Trigger,ObjectOverwrite)</f>
        <v>EUR10X1S_Quote#0001</v>
      </c>
      <c r="G13" s="286" t="str">
        <f>_xll.ohRangeRetrieveError(F13)</f>
        <v/>
      </c>
      <c r="H13" s="249"/>
      <c r="J13" s="207"/>
      <c r="K13" s="299"/>
      <c r="L13" s="299">
        <v>10</v>
      </c>
      <c r="M13" s="299" t="s">
        <v>81</v>
      </c>
      <c r="N13" s="300" t="str">
        <f t="shared" si="1"/>
        <v>EUR10X1S</v>
      </c>
      <c r="O13" s="300" t="str">
        <v>EUR10X1S=ICAP</v>
      </c>
      <c r="P13" s="266">
        <v>-0.22400000000000003</v>
      </c>
      <c r="Q13" s="266">
        <v>-0.17399999999999999</v>
      </c>
      <c r="R13" s="266">
        <f t="shared" si="4"/>
        <v>-0.19900000000000001</v>
      </c>
      <c r="S13" s="266">
        <f t="shared" si="5"/>
        <v>5.0000000000000044E-2</v>
      </c>
      <c r="T13" s="298"/>
      <c r="U13" s="149">
        <v>-0.19900000000000001</v>
      </c>
      <c r="V13" s="298"/>
      <c r="W13" s="266">
        <v>-0.19900000000000001</v>
      </c>
      <c r="X13" s="303">
        <f>_xll.qlSimpleQuoteSetValue(F13,W13/100,Trigger)</f>
        <v>-6.6E-4</v>
      </c>
      <c r="Y13" s="208"/>
    </row>
    <row r="14" spans="1:25" ht="11.25" customHeight="1" x14ac:dyDescent="0.2">
      <c r="A14" s="207"/>
      <c r="B14" s="147"/>
      <c r="C14" s="283">
        <f t="shared" si="2"/>
        <v>11</v>
      </c>
      <c r="D14" s="284" t="str">
        <f t="shared" si="3"/>
        <v>X1S</v>
      </c>
      <c r="E14" s="285" t="str">
        <f t="shared" si="0"/>
        <v>EUR11X1S_Quote</v>
      </c>
      <c r="F14" s="285" t="str">
        <f>_xll.qlSimpleQuote(Currency&amp;$C14&amp;$D14&amp;$B14&amp;QuoteSuffix,,RateTickValue,Permanent,Trigger,ObjectOverwrite)</f>
        <v>EUR11X1S_Quote#0001</v>
      </c>
      <c r="G14" s="286" t="str">
        <f>_xll.ohRangeRetrieveError(F14)</f>
        <v/>
      </c>
      <c r="H14" s="249"/>
      <c r="J14" s="207"/>
      <c r="K14" s="299"/>
      <c r="L14" s="299">
        <v>11</v>
      </c>
      <c r="M14" s="299" t="s">
        <v>81</v>
      </c>
      <c r="N14" s="300" t="str">
        <f t="shared" si="1"/>
        <v>EUR11X1S</v>
      </c>
      <c r="O14" s="300" t="str">
        <v>EUR11X1S=ICAP</v>
      </c>
      <c r="P14" s="266">
        <v>-0.22700000000000001</v>
      </c>
      <c r="Q14" s="266">
        <v>-0.17699999999999999</v>
      </c>
      <c r="R14" s="266">
        <f t="shared" si="4"/>
        <v>-0.20200000000000001</v>
      </c>
      <c r="S14" s="266">
        <f t="shared" si="5"/>
        <v>4.9999999999999989E-2</v>
      </c>
      <c r="T14" s="298"/>
      <c r="U14" s="149">
        <v>-0.20200000000000001</v>
      </c>
      <c r="V14" s="298"/>
      <c r="W14" s="266">
        <v>-0.20200000000000001</v>
      </c>
      <c r="X14" s="303">
        <f>_xll.qlSimpleQuoteSetValue(F14,W14/100,Trigger)</f>
        <v>-6.7000000000000002E-4</v>
      </c>
      <c r="Y14" s="208"/>
    </row>
    <row r="15" spans="1:25" ht="11.25" customHeight="1" x14ac:dyDescent="0.2">
      <c r="A15" s="207"/>
      <c r="B15" s="148"/>
      <c r="C15" s="287">
        <f t="shared" si="2"/>
        <v>12</v>
      </c>
      <c r="D15" s="288" t="str">
        <f t="shared" si="3"/>
        <v>X1S</v>
      </c>
      <c r="E15" s="289" t="str">
        <f t="shared" si="0"/>
        <v>EUR12X1S_Quote</v>
      </c>
      <c r="F15" s="289" t="str">
        <f>_xll.qlSimpleQuote(Currency&amp;$C15&amp;$D15&amp;$B15&amp;QuoteSuffix,,RateTickValue,Permanent,Trigger,ObjectOverwrite)</f>
        <v>EUR12X1S_Quote#0001</v>
      </c>
      <c r="G15" s="290" t="str">
        <f>_xll.ohRangeRetrieveError(F15)</f>
        <v/>
      </c>
      <c r="H15" s="249"/>
      <c r="J15" s="207"/>
      <c r="K15" s="301"/>
      <c r="L15" s="301">
        <v>12</v>
      </c>
      <c r="M15" s="301" t="s">
        <v>81</v>
      </c>
      <c r="N15" s="302" t="str">
        <f t="shared" si="1"/>
        <v>EUR12X1S</v>
      </c>
      <c r="O15" s="302" t="str">
        <v>EUR12X1S=ICAP</v>
      </c>
      <c r="P15" s="268">
        <v>-0.22900000000000001</v>
      </c>
      <c r="Q15" s="268">
        <v>-0.17899999999999999</v>
      </c>
      <c r="R15" s="268">
        <f t="shared" si="4"/>
        <v>-0.20400000000000001</v>
      </c>
      <c r="S15" s="268">
        <f t="shared" si="5"/>
        <v>4.9999999999999989E-2</v>
      </c>
      <c r="T15" s="298"/>
      <c r="U15" s="151">
        <v>-0.20400000000000001</v>
      </c>
      <c r="V15" s="298"/>
      <c r="W15" s="268">
        <v>-0.20400000000000001</v>
      </c>
      <c r="X15" s="304">
        <f>_xll.qlSimpleQuoteSetValue(F15,W15/100,Trigger)</f>
        <v>-6.8000000000000005E-4</v>
      </c>
      <c r="Y15" s="208"/>
    </row>
    <row r="16" spans="1:25" ht="11.25" customHeight="1" x14ac:dyDescent="0.2">
      <c r="A16" s="250"/>
      <c r="B16" s="251"/>
      <c r="C16" s="251"/>
      <c r="D16" s="251"/>
      <c r="E16" s="251"/>
      <c r="F16" s="252"/>
      <c r="G16" s="252"/>
      <c r="H16" s="253"/>
      <c r="J16" s="250"/>
      <c r="K16" s="251"/>
      <c r="L16" s="251"/>
      <c r="M16" s="251"/>
      <c r="N16" s="251"/>
      <c r="O16" s="251"/>
      <c r="P16" s="251"/>
      <c r="Q16" s="251"/>
      <c r="R16" s="251"/>
      <c r="S16" s="251"/>
      <c r="T16" s="251"/>
      <c r="U16" s="251"/>
      <c r="V16" s="251"/>
      <c r="W16" s="251"/>
      <c r="X16" s="251"/>
      <c r="Y16" s="292"/>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31"/>
      <c r="B1" s="236"/>
      <c r="C1" s="86"/>
      <c r="D1" s="86"/>
      <c r="E1" s="86"/>
      <c r="F1" s="367"/>
      <c r="G1" s="86"/>
      <c r="H1" s="87"/>
      <c r="J1" s="235" t="s">
        <v>214</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3</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183</v>
      </c>
      <c r="F4" s="220" t="s">
        <v>210</v>
      </c>
      <c r="G4" s="246" t="s">
        <v>209</v>
      </c>
      <c r="H4" s="249"/>
      <c r="J4" s="207"/>
      <c r="K4" s="221"/>
      <c r="L4" s="223"/>
      <c r="M4" s="221"/>
      <c r="N4" s="221" t="s">
        <v>150</v>
      </c>
      <c r="O4" s="222" t="str">
        <f>_xll.RData(O5:O41,P4:Q4,,ReutersRtMode,,P5)</f>
        <v>Not Signed In</v>
      </c>
      <c r="P4" s="212" t="s">
        <v>119</v>
      </c>
      <c r="Q4" s="212" t="s">
        <v>95</v>
      </c>
      <c r="R4" s="213" t="s">
        <v>221</v>
      </c>
      <c r="S4" s="213" t="s">
        <v>206</v>
      </c>
      <c r="T4" s="205"/>
      <c r="U4" s="212" t="s">
        <v>116</v>
      </c>
      <c r="V4" s="205"/>
      <c r="W4" s="221" t="s">
        <v>114</v>
      </c>
      <c r="X4" s="221" t="s">
        <v>113</v>
      </c>
      <c r="Y4" s="208"/>
    </row>
    <row r="5" spans="1:25" ht="11.25" customHeight="1" x14ac:dyDescent="0.2">
      <c r="A5" s="207"/>
      <c r="B5" s="147" t="str">
        <f t="shared" ref="B5:B41" si="0">K5</f>
        <v>1Y</v>
      </c>
      <c r="C5" s="283" t="str">
        <f t="shared" ref="C5:C41" si="1">L5</f>
        <v>AB</v>
      </c>
      <c r="D5" s="284" t="str">
        <f t="shared" ref="D5:D41" si="2">M5</f>
        <v>1E</v>
      </c>
      <c r="E5" s="285" t="str">
        <f t="shared" ref="E5:E41" si="3">Currency&amp;$C5&amp;$D5&amp;$B5&amp;QuoteSuffix</f>
        <v>EURAB1E1Y_Quote</v>
      </c>
      <c r="F5" s="285" t="str">
        <f>_xll.qlSimpleQuote(Currency&amp;$C5&amp;$D5&amp;$B5&amp;QuoteSuffix,,RateTickValue,Permanent,Trigger,ObjectOverwrite)</f>
        <v>EURAB1E1Y_Quote#0001</v>
      </c>
      <c r="G5" s="286" t="str">
        <f>_xll.ohRangeRetrieveError(F5)</f>
        <v/>
      </c>
      <c r="H5" s="249"/>
      <c r="J5" s="207"/>
      <c r="K5" s="299" t="s">
        <v>5</v>
      </c>
      <c r="L5" s="299" t="s">
        <v>86</v>
      </c>
      <c r="M5" s="299" t="s">
        <v>62</v>
      </c>
      <c r="N5" s="300" t="str">
        <f t="shared" ref="N5:N41" si="4">Currency&amp;$L5&amp;$M5&amp;$K5</f>
        <v>EURAB1E1Y</v>
      </c>
      <c r="O5" s="300" t="str">
        <f t="array" ref="O5:O41">Instruments&amp;"="&amp;VLOOKUP(Contributor,ContributorTable,2,FALSE)</f>
        <v>EURAB1E1Y=ICAP</v>
      </c>
      <c r="P5" s="266">
        <v>-0.24199999999999999</v>
      </c>
      <c r="Q5" s="266">
        <v>-0.17199999999999999</v>
      </c>
      <c r="R5" s="266">
        <f t="shared" ref="R5:R41" si="5">IF(ISERROR(AVERAGE(P5,Q5)),#NUM!,AVERAGE(P5,Q5))</f>
        <v>-0.20699999999999999</v>
      </c>
      <c r="S5" s="266">
        <f t="shared" ref="S5:S41" si="6">(R5-P5)*2</f>
        <v>7.0000000000000007E-2</v>
      </c>
      <c r="T5" s="298"/>
      <c r="U5" s="149">
        <v>-0.20699999999999999</v>
      </c>
      <c r="V5" s="298"/>
      <c r="W5" s="266">
        <f t="array" ref="W5:W41">QuoteLive</f>
        <v>-0.20699999999999999</v>
      </c>
      <c r="X5" s="303">
        <f>_xll.qlSimpleQuoteSetValue(F5,W5/100,Trigger)</f>
        <v>-6.7999999999999962E-4</v>
      </c>
      <c r="Y5" s="208"/>
    </row>
    <row r="6" spans="1:25" ht="11.25" customHeight="1" x14ac:dyDescent="0.2">
      <c r="A6" s="207"/>
      <c r="B6" s="147" t="str">
        <f t="shared" si="0"/>
        <v>15M</v>
      </c>
      <c r="C6" s="283" t="str">
        <f t="shared" si="1"/>
        <v>AB</v>
      </c>
      <c r="D6" s="284" t="str">
        <f t="shared" si="2"/>
        <v>1E</v>
      </c>
      <c r="E6" s="285" t="str">
        <f t="shared" si="3"/>
        <v>EURAB1E15M_Quote</v>
      </c>
      <c r="F6" s="285" t="str">
        <f>_xll.qlSimpleQuote(Currency&amp;$C6&amp;$D6&amp;$B6&amp;QuoteSuffix,,RateTickValue,Permanent,Trigger,ObjectOverwrite)</f>
        <v>EURAB1E15M_Quote#0001</v>
      </c>
      <c r="G6" s="286" t="str">
        <f>_xll.ohRangeRetrieveError(F6)</f>
        <v/>
      </c>
      <c r="H6" s="249"/>
      <c r="J6" s="207"/>
      <c r="K6" s="299" t="s">
        <v>65</v>
      </c>
      <c r="L6" s="299" t="s">
        <v>86</v>
      </c>
      <c r="M6" s="299" t="s">
        <v>62</v>
      </c>
      <c r="N6" s="300" t="str">
        <f t="shared" si="4"/>
        <v>EURAB1E15M</v>
      </c>
      <c r="O6" s="300" t="str">
        <v>EURAB1E15M=ICAP</v>
      </c>
      <c r="P6" s="266" t="s">
        <v>145</v>
      </c>
      <c r="Q6" s="266" t="s">
        <v>145</v>
      </c>
      <c r="R6" s="266" t="e">
        <f t="shared" si="5"/>
        <v>#NUM!</v>
      </c>
      <c r="S6" s="266" t="e">
        <f t="shared" si="6"/>
        <v>#NUM!</v>
      </c>
      <c r="T6" s="298"/>
      <c r="U6" s="149" t="e">
        <v>#NUM!</v>
      </c>
      <c r="V6" s="298"/>
      <c r="W6" s="266" t="e">
        <v>#NUM!</v>
      </c>
      <c r="X6" s="303">
        <f>_xll.qlSimpleQuoteSetValue(F6,W6/100,Trigger)</f>
        <v>0</v>
      </c>
      <c r="Y6" s="208"/>
    </row>
    <row r="7" spans="1:25" ht="11.25" customHeight="1" x14ac:dyDescent="0.2">
      <c r="A7" s="207"/>
      <c r="B7" s="147" t="str">
        <f t="shared" si="0"/>
        <v>18M</v>
      </c>
      <c r="C7" s="283" t="str">
        <f t="shared" si="1"/>
        <v>AB</v>
      </c>
      <c r="D7" s="284" t="str">
        <f t="shared" si="2"/>
        <v>1E</v>
      </c>
      <c r="E7" s="285" t="str">
        <f t="shared" si="3"/>
        <v>EURAB1E18M_Quote</v>
      </c>
      <c r="F7" s="285" t="str">
        <f>_xll.qlSimpleQuote(Currency&amp;$C7&amp;$D7&amp;$B7&amp;QuoteSuffix,,RateTickValue,Permanent,Trigger,ObjectOverwrite)</f>
        <v>EURAB1E18M_Quote#0001</v>
      </c>
      <c r="G7" s="286" t="str">
        <f>_xll.ohRangeRetrieveError(F7)</f>
        <v/>
      </c>
      <c r="H7" s="249"/>
      <c r="J7" s="207"/>
      <c r="K7" s="299" t="s">
        <v>64</v>
      </c>
      <c r="L7" s="299" t="s">
        <v>86</v>
      </c>
      <c r="M7" s="299" t="s">
        <v>62</v>
      </c>
      <c r="N7" s="300" t="str">
        <f t="shared" si="4"/>
        <v>EURAB1E18M</v>
      </c>
      <c r="O7" s="300" t="str">
        <v>EURAB1E18M=ICAP</v>
      </c>
      <c r="P7" s="266" t="s">
        <v>145</v>
      </c>
      <c r="Q7" s="266" t="s">
        <v>145</v>
      </c>
      <c r="R7" s="266" t="e">
        <f t="shared" si="5"/>
        <v>#NUM!</v>
      </c>
      <c r="S7" s="266" t="e">
        <f t="shared" si="6"/>
        <v>#NUM!</v>
      </c>
      <c r="T7" s="298"/>
      <c r="U7" s="149" t="e">
        <v>#NUM!</v>
      </c>
      <c r="V7" s="298"/>
      <c r="W7" s="266" t="e">
        <v>#NUM!</v>
      </c>
      <c r="X7" s="303">
        <f>_xll.qlSimpleQuoteSetValue(F7,W7/100,Trigger)</f>
        <v>0</v>
      </c>
      <c r="Y7" s="208"/>
    </row>
    <row r="8" spans="1:25" ht="11.25" customHeight="1" x14ac:dyDescent="0.2">
      <c r="A8" s="207"/>
      <c r="B8" s="147" t="str">
        <f t="shared" si="0"/>
        <v>21M</v>
      </c>
      <c r="C8" s="283" t="str">
        <f t="shared" si="1"/>
        <v>AB</v>
      </c>
      <c r="D8" s="284" t="str">
        <f t="shared" si="2"/>
        <v>1E</v>
      </c>
      <c r="E8" s="285" t="str">
        <f t="shared" si="3"/>
        <v>EURAB1E21M_Quote</v>
      </c>
      <c r="F8" s="285" t="str">
        <f>_xll.qlSimpleQuote(Currency&amp;$C8&amp;$D8&amp;$B8&amp;QuoteSuffix,,RateTickValue,Permanent,Trigger,ObjectOverwrite)</f>
        <v>EURAB1E21M_Quote#0001</v>
      </c>
      <c r="G8" s="286" t="str">
        <f>_xll.ohRangeRetrieveError(F8)</f>
        <v/>
      </c>
      <c r="H8" s="249"/>
      <c r="J8" s="207"/>
      <c r="K8" s="299" t="s">
        <v>63</v>
      </c>
      <c r="L8" s="299" t="s">
        <v>86</v>
      </c>
      <c r="M8" s="299" t="s">
        <v>62</v>
      </c>
      <c r="N8" s="300" t="str">
        <f t="shared" si="4"/>
        <v>EURAB1E21M</v>
      </c>
      <c r="O8" s="300" t="str">
        <v>EURAB1E21M=ICAP</v>
      </c>
      <c r="P8" s="266" t="s">
        <v>145</v>
      </c>
      <c r="Q8" s="266" t="s">
        <v>145</v>
      </c>
      <c r="R8" s="266" t="e">
        <f t="shared" si="5"/>
        <v>#NUM!</v>
      </c>
      <c r="S8" s="266" t="e">
        <f t="shared" si="6"/>
        <v>#NUM!</v>
      </c>
      <c r="T8" s="298"/>
      <c r="U8" s="149" t="e">
        <v>#NUM!</v>
      </c>
      <c r="V8" s="298"/>
      <c r="W8" s="266" t="e">
        <v>#NUM!</v>
      </c>
      <c r="X8" s="303">
        <f>_xll.qlSimpleQuoteSetValue(F8,W8/100,Trigger)</f>
        <v>0</v>
      </c>
      <c r="Y8" s="208"/>
    </row>
    <row r="9" spans="1:25" ht="11.25" customHeight="1" x14ac:dyDescent="0.2">
      <c r="A9" s="207"/>
      <c r="B9" s="147" t="str">
        <f t="shared" si="0"/>
        <v>2Y</v>
      </c>
      <c r="C9" s="283" t="str">
        <f t="shared" si="1"/>
        <v>AB</v>
      </c>
      <c r="D9" s="284" t="str">
        <f t="shared" si="2"/>
        <v>1E</v>
      </c>
      <c r="E9" s="285" t="str">
        <f t="shared" si="3"/>
        <v>EURAB1E2Y_Quote</v>
      </c>
      <c r="F9" s="285" t="str">
        <f>_xll.qlSimpleQuote(Currency&amp;$C9&amp;$D9&amp;$B9&amp;QuoteSuffix,,RateTickValue,Permanent,Trigger,ObjectOverwrite)</f>
        <v>EURAB1E2Y_Quote#0001</v>
      </c>
      <c r="G9" s="286" t="str">
        <f>_xll.ohRangeRetrieveError(F9)</f>
        <v/>
      </c>
      <c r="H9" s="249"/>
      <c r="J9" s="207"/>
      <c r="K9" s="299" t="s">
        <v>55</v>
      </c>
      <c r="L9" s="299" t="s">
        <v>86</v>
      </c>
      <c r="M9" s="299" t="s">
        <v>62</v>
      </c>
      <c r="N9" s="300" t="str">
        <f t="shared" si="4"/>
        <v>EURAB1E2Y</v>
      </c>
      <c r="O9" s="300" t="str">
        <v>EURAB1E2Y=ICAP</v>
      </c>
      <c r="P9" s="266">
        <v>-0.23599999999999999</v>
      </c>
      <c r="Q9" s="266">
        <v>-0.16599999999999998</v>
      </c>
      <c r="R9" s="266">
        <f t="shared" si="5"/>
        <v>-0.20099999999999998</v>
      </c>
      <c r="S9" s="266">
        <f t="shared" si="6"/>
        <v>7.0000000000000007E-2</v>
      </c>
      <c r="T9" s="298"/>
      <c r="U9" s="149">
        <v>-0.20099999999999998</v>
      </c>
      <c r="V9" s="298"/>
      <c r="W9" s="266">
        <v>-0.20099999999999998</v>
      </c>
      <c r="X9" s="303">
        <f>_xll.qlSimpleQuoteSetValue(F9,W9/100,Trigger)</f>
        <v>-7.199999999999995E-4</v>
      </c>
      <c r="Y9" s="208"/>
    </row>
    <row r="10" spans="1:25" ht="11.25" customHeight="1" x14ac:dyDescent="0.2">
      <c r="A10" s="207"/>
      <c r="B10" s="147" t="str">
        <f t="shared" si="0"/>
        <v>3Y</v>
      </c>
      <c r="C10" s="283" t="str">
        <f t="shared" si="1"/>
        <v>AB</v>
      </c>
      <c r="D10" s="284" t="str">
        <f t="shared" si="2"/>
        <v>1E</v>
      </c>
      <c r="E10" s="285" t="str">
        <f t="shared" si="3"/>
        <v>EURAB1E3Y_Quote</v>
      </c>
      <c r="F10" s="285" t="str">
        <f>_xll.qlSimpleQuote(Currency&amp;$C10&amp;$D10&amp;$B10&amp;QuoteSuffix,,RateTickValue,Permanent,Trigger,ObjectOverwrite)</f>
        <v>EURAB1E3Y_Quote#0001</v>
      </c>
      <c r="G10" s="286" t="str">
        <f>_xll.ohRangeRetrieveError(F10)</f>
        <v/>
      </c>
      <c r="H10" s="249"/>
      <c r="J10" s="207"/>
      <c r="K10" s="299" t="s">
        <v>54</v>
      </c>
      <c r="L10" s="299" t="s">
        <v>86</v>
      </c>
      <c r="M10" s="299" t="s">
        <v>62</v>
      </c>
      <c r="N10" s="300" t="str">
        <f t="shared" si="4"/>
        <v>EURAB1E3Y</v>
      </c>
      <c r="O10" s="300" t="str">
        <v>EURAB1E3Y=ICAP</v>
      </c>
      <c r="P10" s="266">
        <v>-0.182</v>
      </c>
      <c r="Q10" s="266">
        <v>-0.11200000000000002</v>
      </c>
      <c r="R10" s="266">
        <f t="shared" si="5"/>
        <v>-0.14700000000000002</v>
      </c>
      <c r="S10" s="266">
        <f t="shared" si="6"/>
        <v>6.9999999999999951E-2</v>
      </c>
      <c r="T10" s="298"/>
      <c r="U10" s="149">
        <v>-0.14700000000000002</v>
      </c>
      <c r="V10" s="298"/>
      <c r="W10" s="266">
        <v>-0.14700000000000002</v>
      </c>
      <c r="X10" s="303">
        <f>_xll.qlSimpleQuoteSetValue(F10,W10/100,Trigger)</f>
        <v>-7.400000000000001E-4</v>
      </c>
      <c r="Y10" s="208"/>
    </row>
    <row r="11" spans="1:25" ht="11.25" customHeight="1" x14ac:dyDescent="0.2">
      <c r="A11" s="207"/>
      <c r="B11" s="147" t="str">
        <f t="shared" si="0"/>
        <v>4Y</v>
      </c>
      <c r="C11" s="283" t="str">
        <f t="shared" si="1"/>
        <v>AB</v>
      </c>
      <c r="D11" s="284" t="str">
        <f t="shared" si="2"/>
        <v>1E</v>
      </c>
      <c r="E11" s="285" t="str">
        <f t="shared" si="3"/>
        <v>EURAB1E4Y_Quote</v>
      </c>
      <c r="F11" s="285" t="str">
        <f>_xll.qlSimpleQuote(Currency&amp;$C11&amp;$D11&amp;$B11&amp;QuoteSuffix,,RateTickValue,Permanent,Trigger,ObjectOverwrite)</f>
        <v>EURAB1E4Y_Quote#0001</v>
      </c>
      <c r="G11" s="286" t="str">
        <f>_xll.ohRangeRetrieveError(F11)</f>
        <v/>
      </c>
      <c r="H11" s="249"/>
      <c r="J11" s="207"/>
      <c r="K11" s="299" t="s">
        <v>53</v>
      </c>
      <c r="L11" s="299" t="s">
        <v>86</v>
      </c>
      <c r="M11" s="299" t="s">
        <v>62</v>
      </c>
      <c r="N11" s="300" t="str">
        <f t="shared" si="4"/>
        <v>EURAB1E4Y</v>
      </c>
      <c r="O11" s="300" t="str">
        <v>EURAB1E4Y=ICAP</v>
      </c>
      <c r="P11" s="266">
        <v>-8.8000000000000009E-2</v>
      </c>
      <c r="Q11" s="266">
        <v>-1.7999999999999999E-2</v>
      </c>
      <c r="R11" s="266">
        <f t="shared" si="5"/>
        <v>-5.3000000000000005E-2</v>
      </c>
      <c r="S11" s="266">
        <f t="shared" si="6"/>
        <v>7.0000000000000007E-2</v>
      </c>
      <c r="T11" s="298"/>
      <c r="U11" s="149">
        <v>-5.3000000000000005E-2</v>
      </c>
      <c r="V11" s="298"/>
      <c r="W11" s="266">
        <v>-5.3000000000000005E-2</v>
      </c>
      <c r="X11" s="303">
        <f>_xll.qlSimpleQuoteSetValue(F11,W11/100,Trigger)</f>
        <v>-7.400000000000001E-4</v>
      </c>
      <c r="Y11" s="208"/>
    </row>
    <row r="12" spans="1:25" ht="11.25" customHeight="1" x14ac:dyDescent="0.2">
      <c r="A12" s="207"/>
      <c r="B12" s="147" t="str">
        <f t="shared" si="0"/>
        <v>5Y</v>
      </c>
      <c r="C12" s="283" t="str">
        <f t="shared" si="1"/>
        <v>AB</v>
      </c>
      <c r="D12" s="284" t="str">
        <f t="shared" si="2"/>
        <v>1E</v>
      </c>
      <c r="E12" s="285" t="str">
        <f t="shared" si="3"/>
        <v>EURAB1E5Y_Quote</v>
      </c>
      <c r="F12" s="285" t="str">
        <f>_xll.qlSimpleQuote(Currency&amp;$C12&amp;$D12&amp;$B12&amp;QuoteSuffix,,RateTickValue,Permanent,Trigger,ObjectOverwrite)</f>
        <v>EURAB1E5Y_Quote#0001</v>
      </c>
      <c r="G12" s="286" t="str">
        <f>_xll.ohRangeRetrieveError(F12)</f>
        <v/>
      </c>
      <c r="H12" s="249"/>
      <c r="J12" s="207"/>
      <c r="K12" s="299" t="s">
        <v>52</v>
      </c>
      <c r="L12" s="299" t="s">
        <v>86</v>
      </c>
      <c r="M12" s="299" t="s">
        <v>62</v>
      </c>
      <c r="N12" s="300" t="str">
        <f t="shared" si="4"/>
        <v>EURAB1E5Y</v>
      </c>
      <c r="O12" s="300" t="str">
        <v>EURAB1E5Y=ICAP</v>
      </c>
      <c r="P12" s="266">
        <v>2.7000000000000003E-2</v>
      </c>
      <c r="Q12" s="266">
        <v>9.7000000000000003E-2</v>
      </c>
      <c r="R12" s="266">
        <f t="shared" si="5"/>
        <v>6.2E-2</v>
      </c>
      <c r="S12" s="266">
        <f t="shared" si="6"/>
        <v>6.9999999999999993E-2</v>
      </c>
      <c r="T12" s="298"/>
      <c r="U12" s="149">
        <v>6.2E-2</v>
      </c>
      <c r="V12" s="298"/>
      <c r="W12" s="266">
        <v>6.2E-2</v>
      </c>
      <c r="X12" s="303">
        <f>_xll.qlSimpleQuoteSetValue(F12,W12/100,Trigger)</f>
        <v>-7.400000000000001E-4</v>
      </c>
      <c r="Y12" s="208"/>
    </row>
    <row r="13" spans="1:25" ht="11.25" customHeight="1" x14ac:dyDescent="0.2">
      <c r="A13" s="207"/>
      <c r="B13" s="147" t="str">
        <f t="shared" si="0"/>
        <v>6Y</v>
      </c>
      <c r="C13" s="283" t="str">
        <f t="shared" si="1"/>
        <v>AB</v>
      </c>
      <c r="D13" s="284" t="str">
        <f t="shared" si="2"/>
        <v>1E</v>
      </c>
      <c r="E13" s="285" t="str">
        <f t="shared" si="3"/>
        <v>EURAB1E6Y_Quote</v>
      </c>
      <c r="F13" s="285" t="str">
        <f>_xll.qlSimpleQuote(Currency&amp;$C13&amp;$D13&amp;$B13&amp;QuoteSuffix,,RateTickValue,Permanent,Trigger,ObjectOverwrite)</f>
        <v>EURAB1E6Y_Quote#0001</v>
      </c>
      <c r="G13" s="286" t="str">
        <f>_xll.ohRangeRetrieveError(F13)</f>
        <v/>
      </c>
      <c r="H13" s="249"/>
      <c r="J13" s="207"/>
      <c r="K13" s="299" t="s">
        <v>51</v>
      </c>
      <c r="L13" s="299" t="s">
        <v>86</v>
      </c>
      <c r="M13" s="299" t="s">
        <v>62</v>
      </c>
      <c r="N13" s="300" t="str">
        <f t="shared" si="4"/>
        <v>EURAB1E6Y</v>
      </c>
      <c r="O13" s="300" t="str">
        <v>EURAB1E6Y=ICAP</v>
      </c>
      <c r="P13" s="266">
        <v>0.159</v>
      </c>
      <c r="Q13" s="266">
        <v>0.22900000000000001</v>
      </c>
      <c r="R13" s="266">
        <f t="shared" si="5"/>
        <v>0.19400000000000001</v>
      </c>
      <c r="S13" s="266">
        <f t="shared" si="6"/>
        <v>7.0000000000000007E-2</v>
      </c>
      <c r="T13" s="298"/>
      <c r="U13" s="149">
        <v>0.19400000000000001</v>
      </c>
      <c r="V13" s="298"/>
      <c r="W13" s="266">
        <v>0.19400000000000001</v>
      </c>
      <c r="X13" s="303">
        <f>_xll.qlSimpleQuoteSetValue(F13,W13/100,Trigger)</f>
        <v>-7.2999999999999996E-4</v>
      </c>
      <c r="Y13" s="208"/>
    </row>
    <row r="14" spans="1:25" ht="11.25" customHeight="1" x14ac:dyDescent="0.2">
      <c r="A14" s="207"/>
      <c r="B14" s="147" t="str">
        <f t="shared" si="0"/>
        <v>7Y</v>
      </c>
      <c r="C14" s="283" t="str">
        <f t="shared" si="1"/>
        <v>AB</v>
      </c>
      <c r="D14" s="284" t="str">
        <f t="shared" si="2"/>
        <v>1E</v>
      </c>
      <c r="E14" s="285" t="str">
        <f t="shared" si="3"/>
        <v>EURAB1E7Y_Quote</v>
      </c>
      <c r="F14" s="285" t="str">
        <f>_xll.qlSimpleQuote(Currency&amp;$C14&amp;$D14&amp;$B14&amp;QuoteSuffix,,RateTickValue,Permanent,Trigger,ObjectOverwrite)</f>
        <v>EURAB1E7Y_Quote#0001</v>
      </c>
      <c r="G14" s="286" t="str">
        <f>_xll.ohRangeRetrieveError(F14)</f>
        <v/>
      </c>
      <c r="H14" s="249"/>
      <c r="J14" s="207"/>
      <c r="K14" s="299" t="s">
        <v>50</v>
      </c>
      <c r="L14" s="299" t="s">
        <v>86</v>
      </c>
      <c r="M14" s="299" t="s">
        <v>62</v>
      </c>
      <c r="N14" s="300" t="str">
        <f t="shared" si="4"/>
        <v>EURAB1E7Y</v>
      </c>
      <c r="O14" s="300" t="str">
        <v>EURAB1E7Y=ICAP</v>
      </c>
      <c r="P14" s="266">
        <v>0.29799999999999999</v>
      </c>
      <c r="Q14" s="266">
        <v>0.36799999999999999</v>
      </c>
      <c r="R14" s="266">
        <f t="shared" si="5"/>
        <v>0.33299999999999996</v>
      </c>
      <c r="S14" s="266">
        <f t="shared" si="6"/>
        <v>6.9999999999999951E-2</v>
      </c>
      <c r="T14" s="298"/>
      <c r="U14" s="149">
        <v>0.33299999999999996</v>
      </c>
      <c r="V14" s="298"/>
      <c r="W14" s="266">
        <v>0.33299999999999996</v>
      </c>
      <c r="X14" s="303">
        <f>_xll.qlSimpleQuoteSetValue(F14,W14/100,Trigger)</f>
        <v>-6.8000000000000092E-4</v>
      </c>
      <c r="Y14" s="208"/>
    </row>
    <row r="15" spans="1:25" ht="11.25" customHeight="1" x14ac:dyDescent="0.2">
      <c r="A15" s="207"/>
      <c r="B15" s="147" t="str">
        <f t="shared" si="0"/>
        <v>8Y</v>
      </c>
      <c r="C15" s="283" t="str">
        <f t="shared" si="1"/>
        <v>AB</v>
      </c>
      <c r="D15" s="284" t="str">
        <f t="shared" si="2"/>
        <v>1E</v>
      </c>
      <c r="E15" s="285" t="str">
        <f t="shared" si="3"/>
        <v>EURAB1E8Y_Quote</v>
      </c>
      <c r="F15" s="285" t="str">
        <f>_xll.qlSimpleQuote(Currency&amp;$C15&amp;$D15&amp;$B15&amp;QuoteSuffix,,RateTickValue,Permanent,Trigger,ObjectOverwrite)</f>
        <v>EURAB1E8Y_Quote#0001</v>
      </c>
      <c r="G15" s="286" t="str">
        <f>_xll.ohRangeRetrieveError(F15)</f>
        <v/>
      </c>
      <c r="H15" s="249"/>
      <c r="J15" s="207"/>
      <c r="K15" s="299" t="s">
        <v>49</v>
      </c>
      <c r="L15" s="299" t="s">
        <v>86</v>
      </c>
      <c r="M15" s="299" t="s">
        <v>62</v>
      </c>
      <c r="N15" s="300" t="str">
        <f t="shared" si="4"/>
        <v>EURAB1E8Y</v>
      </c>
      <c r="O15" s="300" t="str">
        <v>EURAB1E8Y=ICAP</v>
      </c>
      <c r="P15" s="266">
        <v>0.434</v>
      </c>
      <c r="Q15" s="266">
        <v>0.504</v>
      </c>
      <c r="R15" s="266">
        <f t="shared" si="5"/>
        <v>0.46899999999999997</v>
      </c>
      <c r="S15" s="266">
        <f t="shared" si="6"/>
        <v>6.9999999999999951E-2</v>
      </c>
      <c r="T15" s="298"/>
      <c r="U15" s="149">
        <v>0.46899999999999997</v>
      </c>
      <c r="V15" s="298"/>
      <c r="W15" s="266">
        <v>0.46899999999999997</v>
      </c>
      <c r="X15" s="303">
        <f>_xll.qlSimpleQuoteSetValue(F15,W15/100,Trigger)</f>
        <v>-6.2000000000000076E-4</v>
      </c>
      <c r="Y15" s="208"/>
    </row>
    <row r="16" spans="1:25" ht="11.25" customHeight="1" x14ac:dyDescent="0.2">
      <c r="A16" s="207"/>
      <c r="B16" s="147" t="str">
        <f t="shared" si="0"/>
        <v>9Y</v>
      </c>
      <c r="C16" s="283" t="str">
        <f t="shared" si="1"/>
        <v>AB</v>
      </c>
      <c r="D16" s="284" t="str">
        <f t="shared" si="2"/>
        <v>1E</v>
      </c>
      <c r="E16" s="285" t="str">
        <f t="shared" si="3"/>
        <v>EURAB1E9Y_Quote</v>
      </c>
      <c r="F16" s="285" t="str">
        <f>_xll.qlSimpleQuote(Currency&amp;$C16&amp;$D16&amp;$B16&amp;QuoteSuffix,,RateTickValue,Permanent,Trigger,ObjectOverwrite)</f>
        <v>EURAB1E9Y_Quote#0001</v>
      </c>
      <c r="G16" s="286" t="str">
        <f>_xll.ohRangeRetrieveError(F16)</f>
        <v/>
      </c>
      <c r="H16" s="249"/>
      <c r="J16" s="207"/>
      <c r="K16" s="299" t="s">
        <v>48</v>
      </c>
      <c r="L16" s="299" t="s">
        <v>86</v>
      </c>
      <c r="M16" s="299" t="s">
        <v>62</v>
      </c>
      <c r="N16" s="300" t="str">
        <f t="shared" si="4"/>
        <v>EURAB1E9Y</v>
      </c>
      <c r="O16" s="300" t="str">
        <v>EURAB1E9Y=ICAP</v>
      </c>
      <c r="P16" s="266">
        <v>0.56100000000000005</v>
      </c>
      <c r="Q16" s="266">
        <v>0.63100000000000001</v>
      </c>
      <c r="R16" s="266">
        <f t="shared" si="5"/>
        <v>0.59600000000000009</v>
      </c>
      <c r="S16" s="266">
        <f t="shared" si="6"/>
        <v>7.0000000000000062E-2</v>
      </c>
      <c r="T16" s="298"/>
      <c r="U16" s="149">
        <v>0.59600000000000009</v>
      </c>
      <c r="V16" s="298"/>
      <c r="W16" s="266">
        <v>0.59600000000000009</v>
      </c>
      <c r="X16" s="303">
        <f>_xll.qlSimpleQuoteSetValue(F16,W16/100,Trigger)</f>
        <v>-5.7999999999999805E-4</v>
      </c>
      <c r="Y16" s="208"/>
    </row>
    <row r="17" spans="1:25" ht="11.25" customHeight="1" x14ac:dyDescent="0.2">
      <c r="A17" s="207"/>
      <c r="B17" s="147" t="str">
        <f t="shared" si="0"/>
        <v>10Y</v>
      </c>
      <c r="C17" s="283" t="str">
        <f t="shared" si="1"/>
        <v>AB</v>
      </c>
      <c r="D17" s="284" t="str">
        <f t="shared" si="2"/>
        <v>1E</v>
      </c>
      <c r="E17" s="285" t="str">
        <f t="shared" si="3"/>
        <v>EURAB1E10Y_Quote</v>
      </c>
      <c r="F17" s="285" t="str">
        <f>_xll.qlSimpleQuote(Currency&amp;$C17&amp;$D17&amp;$B17&amp;QuoteSuffix,,RateTickValue,Permanent,Trigger,ObjectOverwrite)</f>
        <v>EURAB1E10Y_Quote#0001</v>
      </c>
      <c r="G17" s="286" t="str">
        <f>_xll.ohRangeRetrieveError(F17)</f>
        <v/>
      </c>
      <c r="H17" s="249"/>
      <c r="J17" s="207"/>
      <c r="K17" s="299" t="s">
        <v>47</v>
      </c>
      <c r="L17" s="299" t="s">
        <v>86</v>
      </c>
      <c r="M17" s="299" t="s">
        <v>62</v>
      </c>
      <c r="N17" s="300" t="str">
        <f t="shared" si="4"/>
        <v>EURAB1E10Y</v>
      </c>
      <c r="O17" s="300" t="str">
        <v>EURAB1E10Y=ICAP</v>
      </c>
      <c r="P17" s="266">
        <v>0.67699999999999994</v>
      </c>
      <c r="Q17" s="266">
        <v>0.747</v>
      </c>
      <c r="R17" s="266">
        <f t="shared" si="5"/>
        <v>0.71199999999999997</v>
      </c>
      <c r="S17" s="266">
        <f t="shared" si="6"/>
        <v>7.0000000000000062E-2</v>
      </c>
      <c r="T17" s="298"/>
      <c r="U17" s="149">
        <v>0.71199999999999997</v>
      </c>
      <c r="V17" s="298"/>
      <c r="W17" s="266">
        <v>0.71199999999999997</v>
      </c>
      <c r="X17" s="303">
        <f>_xll.qlSimpleQuoteSetValue(F17,W17/100,Trigger)</f>
        <v>-5.100000000000009E-4</v>
      </c>
      <c r="Y17" s="208"/>
    </row>
    <row r="18" spans="1:25" ht="11.25" customHeight="1" x14ac:dyDescent="0.2">
      <c r="A18" s="207"/>
      <c r="B18" s="147" t="str">
        <f t="shared" si="0"/>
        <v>11Y</v>
      </c>
      <c r="C18" s="283" t="str">
        <f t="shared" si="1"/>
        <v>AB</v>
      </c>
      <c r="D18" s="284" t="str">
        <f t="shared" si="2"/>
        <v>1E</v>
      </c>
      <c r="E18" s="285" t="str">
        <f t="shared" si="3"/>
        <v>EURAB1E11Y_Quote</v>
      </c>
      <c r="F18" s="285" t="str">
        <f>_xll.qlSimpleQuote(Currency&amp;$C18&amp;$D18&amp;$B18&amp;QuoteSuffix,,RateTickValue,Permanent,Trigger,ObjectOverwrite)</f>
        <v>EURAB1E11Y_Quote#0001</v>
      </c>
      <c r="G18" s="286" t="str">
        <f>_xll.ohRangeRetrieveError(F18)</f>
        <v/>
      </c>
      <c r="H18" s="249"/>
      <c r="J18" s="207"/>
      <c r="K18" s="299" t="s">
        <v>46</v>
      </c>
      <c r="L18" s="299" t="s">
        <v>86</v>
      </c>
      <c r="M18" s="299" t="s">
        <v>62</v>
      </c>
      <c r="N18" s="300" t="str">
        <f t="shared" si="4"/>
        <v>EURAB1E11Y</v>
      </c>
      <c r="O18" s="300" t="str">
        <v>EURAB1E11Y=ICAP</v>
      </c>
      <c r="P18" s="266">
        <v>0.78099999999999992</v>
      </c>
      <c r="Q18" s="266">
        <v>0.85099999999999998</v>
      </c>
      <c r="R18" s="266">
        <f t="shared" si="5"/>
        <v>0.81599999999999995</v>
      </c>
      <c r="S18" s="266">
        <f t="shared" si="6"/>
        <v>7.0000000000000062E-2</v>
      </c>
      <c r="T18" s="298"/>
      <c r="U18" s="149">
        <v>0.81599999999999995</v>
      </c>
      <c r="V18" s="298"/>
      <c r="W18" s="266">
        <v>0.81599999999999995</v>
      </c>
      <c r="X18" s="303">
        <f>_xll.qlSimpleQuoteSetValue(F18,W18/100,Trigger)</f>
        <v>-4.8000000000000126E-4</v>
      </c>
      <c r="Y18" s="208"/>
    </row>
    <row r="19" spans="1:25" ht="11.25" customHeight="1" x14ac:dyDescent="0.2">
      <c r="A19" s="207"/>
      <c r="B19" s="147" t="str">
        <f t="shared" si="0"/>
        <v>12Y</v>
      </c>
      <c r="C19" s="283" t="str">
        <f t="shared" si="1"/>
        <v>AB</v>
      </c>
      <c r="D19" s="284" t="str">
        <f t="shared" si="2"/>
        <v>1E</v>
      </c>
      <c r="E19" s="285" t="str">
        <f t="shared" si="3"/>
        <v>EURAB1E12Y_Quote</v>
      </c>
      <c r="F19" s="285" t="str">
        <f>_xll.qlSimpleQuote(Currency&amp;$C19&amp;$D19&amp;$B19&amp;QuoteSuffix,,RateTickValue,Permanent,Trigger,ObjectOverwrite)</f>
        <v>EURAB1E12Y_Quote#0001</v>
      </c>
      <c r="G19" s="286" t="str">
        <f>_xll.ohRangeRetrieveError(F19)</f>
        <v/>
      </c>
      <c r="H19" s="249"/>
      <c r="J19" s="207"/>
      <c r="K19" s="299" t="s">
        <v>45</v>
      </c>
      <c r="L19" s="299" t="s">
        <v>86</v>
      </c>
      <c r="M19" s="299" t="s">
        <v>62</v>
      </c>
      <c r="N19" s="300" t="str">
        <f t="shared" si="4"/>
        <v>EURAB1E12Y</v>
      </c>
      <c r="O19" s="300" t="str">
        <v>EURAB1E12Y=ICAP</v>
      </c>
      <c r="P19" s="266">
        <v>0.875</v>
      </c>
      <c r="Q19" s="266">
        <v>0.94499999999999995</v>
      </c>
      <c r="R19" s="266">
        <f t="shared" si="5"/>
        <v>0.90999999999999992</v>
      </c>
      <c r="S19" s="266">
        <f t="shared" si="6"/>
        <v>6.999999999999984E-2</v>
      </c>
      <c r="T19" s="298"/>
      <c r="U19" s="149">
        <v>0.90999999999999992</v>
      </c>
      <c r="V19" s="298"/>
      <c r="W19" s="266">
        <v>0.90999999999999992</v>
      </c>
      <c r="X19" s="303">
        <f>_xll.qlSimpleQuoteSetValue(F19,W19/100,Trigger)</f>
        <v>-4.3000000000000156E-4</v>
      </c>
      <c r="Y19" s="208"/>
    </row>
    <row r="20" spans="1:25" ht="11.25" customHeight="1" x14ac:dyDescent="0.2">
      <c r="A20" s="207"/>
      <c r="B20" s="147" t="str">
        <f t="shared" si="0"/>
        <v>13Y</v>
      </c>
      <c r="C20" s="283" t="str">
        <f t="shared" si="1"/>
        <v>AB</v>
      </c>
      <c r="D20" s="284" t="str">
        <f t="shared" si="2"/>
        <v>1E</v>
      </c>
      <c r="E20" s="285" t="str">
        <f t="shared" si="3"/>
        <v>EURAB1E13Y_Quote</v>
      </c>
      <c r="F20" s="285" t="str">
        <f>_xll.qlSimpleQuote(Currency&amp;$C20&amp;$D20&amp;$B20&amp;QuoteSuffix,,RateTickValue,Permanent,Trigger,ObjectOverwrite)</f>
        <v>EURAB1E13Y_Quote#0001</v>
      </c>
      <c r="G20" s="286" t="str">
        <f>_xll.ohRangeRetrieveError(F20)</f>
        <v/>
      </c>
      <c r="H20" s="249"/>
      <c r="J20" s="207"/>
      <c r="K20" s="299" t="s">
        <v>44</v>
      </c>
      <c r="L20" s="299" t="s">
        <v>86</v>
      </c>
      <c r="M20" s="299" t="s">
        <v>62</v>
      </c>
      <c r="N20" s="300" t="str">
        <f t="shared" si="4"/>
        <v>EURAB1E13Y</v>
      </c>
      <c r="O20" s="300" t="str">
        <v>EURAB1E13Y=ICAP</v>
      </c>
      <c r="P20" s="266" t="s">
        <v>145</v>
      </c>
      <c r="Q20" s="266" t="s">
        <v>145</v>
      </c>
      <c r="R20" s="266" t="e">
        <f t="shared" si="5"/>
        <v>#NUM!</v>
      </c>
      <c r="S20" s="266" t="e">
        <f t="shared" si="6"/>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1"/>
        <v>AB</v>
      </c>
      <c r="D21" s="284" t="str">
        <f t="shared" si="2"/>
        <v>1E</v>
      </c>
      <c r="E21" s="285" t="str">
        <f t="shared" si="3"/>
        <v>EURAB1E14Y_Quote</v>
      </c>
      <c r="F21" s="285" t="str">
        <f>_xll.qlSimpleQuote(Currency&amp;$C21&amp;$D21&amp;$B21&amp;QuoteSuffix,,RateTickValue,Permanent,Trigger,ObjectOverwrite)</f>
        <v>EURAB1E14Y_Quote#0001</v>
      </c>
      <c r="G21" s="286" t="str">
        <f>_xll.ohRangeRetrieveError(F21)</f>
        <v/>
      </c>
      <c r="H21" s="249"/>
      <c r="J21" s="207"/>
      <c r="K21" s="299" t="s">
        <v>43</v>
      </c>
      <c r="L21" s="299" t="s">
        <v>86</v>
      </c>
      <c r="M21" s="299" t="s">
        <v>62</v>
      </c>
      <c r="N21" s="300" t="str">
        <f t="shared" si="4"/>
        <v>EURAB1E14Y</v>
      </c>
      <c r="O21" s="300" t="str">
        <v>EURAB1E14Y=ICAP</v>
      </c>
      <c r="P21" s="266" t="s">
        <v>145</v>
      </c>
      <c r="Q21" s="266" t="s">
        <v>145</v>
      </c>
      <c r="R21" s="266" t="e">
        <f t="shared" si="5"/>
        <v>#NUM!</v>
      </c>
      <c r="S21" s="266" t="e">
        <f t="shared" si="6"/>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1"/>
        <v>AB</v>
      </c>
      <c r="D22" s="284" t="str">
        <f t="shared" si="2"/>
        <v>1E</v>
      </c>
      <c r="E22" s="285" t="str">
        <f t="shared" si="3"/>
        <v>EURAB1E15Y_Quote</v>
      </c>
      <c r="F22" s="285" t="str">
        <f>_xll.qlSimpleQuote(Currency&amp;$C22&amp;$D22&amp;$B22&amp;QuoteSuffix,,RateTickValue,Permanent,Trigger,ObjectOverwrite)</f>
        <v>EURAB1E15Y_Quote#0001</v>
      </c>
      <c r="G22" s="286" t="str">
        <f>_xll.ohRangeRetrieveError(F22)</f>
        <v/>
      </c>
      <c r="H22" s="249"/>
      <c r="J22" s="207"/>
      <c r="K22" s="299" t="s">
        <v>42</v>
      </c>
      <c r="L22" s="299" t="s">
        <v>86</v>
      </c>
      <c r="M22" s="299" t="s">
        <v>62</v>
      </c>
      <c r="N22" s="300" t="str">
        <f t="shared" si="4"/>
        <v>EURAB1E15Y</v>
      </c>
      <c r="O22" s="300" t="str">
        <v>EURAB1E15Y=ICAP</v>
      </c>
      <c r="P22" s="266">
        <v>1.089</v>
      </c>
      <c r="Q22" s="266">
        <v>1.159</v>
      </c>
      <c r="R22" s="266">
        <f t="shared" si="5"/>
        <v>1.1240000000000001</v>
      </c>
      <c r="S22" s="266">
        <f t="shared" si="6"/>
        <v>7.0000000000000284E-2</v>
      </c>
      <c r="T22" s="298"/>
      <c r="U22" s="149">
        <v>1.1240000000000001</v>
      </c>
      <c r="V22" s="298"/>
      <c r="W22" s="266">
        <v>1.1240000000000001</v>
      </c>
      <c r="X22" s="303">
        <f>_xll.qlSimpleQuoteSetValue(F22,W22/100,Trigger)</f>
        <v>-3.5999999999999921E-4</v>
      </c>
      <c r="Y22" s="208"/>
    </row>
    <row r="23" spans="1:25" ht="11.25" customHeight="1" x14ac:dyDescent="0.2">
      <c r="A23" s="207"/>
      <c r="B23" s="147" t="str">
        <f t="shared" si="0"/>
        <v>16Y</v>
      </c>
      <c r="C23" s="283" t="str">
        <f t="shared" si="1"/>
        <v>AB</v>
      </c>
      <c r="D23" s="284" t="str">
        <f t="shared" si="2"/>
        <v>1E</v>
      </c>
      <c r="E23" s="285" t="str">
        <f t="shared" si="3"/>
        <v>EURAB1E16Y_Quote</v>
      </c>
      <c r="F23" s="285" t="str">
        <f>_xll.qlSimpleQuote(Currency&amp;$C23&amp;$D23&amp;$B23&amp;QuoteSuffix,,RateTickValue,Permanent,Trigger,ObjectOverwrite)</f>
        <v>EURAB1E16Y_Quote#0001</v>
      </c>
      <c r="G23" s="286" t="str">
        <f>_xll.ohRangeRetrieveError(F23)</f>
        <v/>
      </c>
      <c r="H23" s="249"/>
      <c r="J23" s="207"/>
      <c r="K23" s="299" t="s">
        <v>41</v>
      </c>
      <c r="L23" s="299" t="s">
        <v>86</v>
      </c>
      <c r="M23" s="299" t="s">
        <v>62</v>
      </c>
      <c r="N23" s="300" t="str">
        <f t="shared" si="4"/>
        <v>EURAB1E16Y</v>
      </c>
      <c r="O23" s="300" t="str">
        <v>EURAB1E16Y=ICAP</v>
      </c>
      <c r="P23" s="266" t="s">
        <v>145</v>
      </c>
      <c r="Q23" s="266" t="s">
        <v>145</v>
      </c>
      <c r="R23" s="266" t="e">
        <f t="shared" si="5"/>
        <v>#NUM!</v>
      </c>
      <c r="S23" s="266" t="e">
        <f t="shared" si="6"/>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1"/>
        <v>AB</v>
      </c>
      <c r="D24" s="284" t="str">
        <f t="shared" si="2"/>
        <v>1E</v>
      </c>
      <c r="E24" s="285" t="str">
        <f t="shared" si="3"/>
        <v>EURAB1E17Y_Quote</v>
      </c>
      <c r="F24" s="285" t="str">
        <f>_xll.qlSimpleQuote(Currency&amp;$C24&amp;$D24&amp;$B24&amp;QuoteSuffix,,RateTickValue,Permanent,Trigger,ObjectOverwrite)</f>
        <v>EURAB1E17Y_Quote#0001</v>
      </c>
      <c r="G24" s="286" t="str">
        <f>_xll.ohRangeRetrieveError(F24)</f>
        <v/>
      </c>
      <c r="H24" s="249"/>
      <c r="J24" s="207"/>
      <c r="K24" s="299" t="s">
        <v>40</v>
      </c>
      <c r="L24" s="299" t="s">
        <v>86</v>
      </c>
      <c r="M24" s="299" t="s">
        <v>62</v>
      </c>
      <c r="N24" s="300" t="str">
        <f t="shared" si="4"/>
        <v>EURAB1E17Y</v>
      </c>
      <c r="O24" s="300" t="str">
        <v>EURAB1E17Y=ICAP</v>
      </c>
      <c r="P24" s="266" t="s">
        <v>145</v>
      </c>
      <c r="Q24" s="266" t="s">
        <v>145</v>
      </c>
      <c r="R24" s="266" t="e">
        <f t="shared" si="5"/>
        <v>#NUM!</v>
      </c>
      <c r="S24" s="266" t="e">
        <f t="shared" si="6"/>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1"/>
        <v>AB</v>
      </c>
      <c r="D25" s="284" t="str">
        <f t="shared" si="2"/>
        <v>1E</v>
      </c>
      <c r="E25" s="285" t="str">
        <f t="shared" si="3"/>
        <v>EURAB1E18Y_Quote</v>
      </c>
      <c r="F25" s="285" t="str">
        <f>_xll.qlSimpleQuote(Currency&amp;$C25&amp;$D25&amp;$B25&amp;QuoteSuffix,,RateTickValue,Permanent,Trigger,ObjectOverwrite)</f>
        <v>EURAB1E18Y_Quote#0001</v>
      </c>
      <c r="G25" s="286" t="str">
        <f>_xll.ohRangeRetrieveError(F25)</f>
        <v/>
      </c>
      <c r="H25" s="249"/>
      <c r="J25" s="207"/>
      <c r="K25" s="299" t="s">
        <v>39</v>
      </c>
      <c r="L25" s="299" t="s">
        <v>86</v>
      </c>
      <c r="M25" s="299" t="s">
        <v>62</v>
      </c>
      <c r="N25" s="300" t="str">
        <f t="shared" si="4"/>
        <v>EURAB1E18Y</v>
      </c>
      <c r="O25" s="300" t="str">
        <v>EURAB1E18Y=ICAP</v>
      </c>
      <c r="P25" s="266" t="s">
        <v>145</v>
      </c>
      <c r="Q25" s="266" t="s">
        <v>145</v>
      </c>
      <c r="R25" s="266" t="e">
        <f t="shared" si="5"/>
        <v>#NUM!</v>
      </c>
      <c r="S25" s="266" t="e">
        <f t="shared" si="6"/>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1"/>
        <v>AB</v>
      </c>
      <c r="D26" s="284" t="str">
        <f t="shared" si="2"/>
        <v>1E</v>
      </c>
      <c r="E26" s="285" t="str">
        <f t="shared" si="3"/>
        <v>EURAB1E19Y_Quote</v>
      </c>
      <c r="F26" s="285" t="str">
        <f>_xll.qlSimpleQuote(Currency&amp;$C26&amp;$D26&amp;$B26&amp;QuoteSuffix,,RateTickValue,Permanent,Trigger,ObjectOverwrite)</f>
        <v>EURAB1E19Y_Quote#0001</v>
      </c>
      <c r="G26" s="286" t="str">
        <f>_xll.ohRangeRetrieveError(F26)</f>
        <v/>
      </c>
      <c r="H26" s="249"/>
      <c r="J26" s="207"/>
      <c r="K26" s="299" t="s">
        <v>38</v>
      </c>
      <c r="L26" s="299" t="s">
        <v>86</v>
      </c>
      <c r="M26" s="299" t="s">
        <v>62</v>
      </c>
      <c r="N26" s="300" t="str">
        <f t="shared" si="4"/>
        <v>EURAB1E19Y</v>
      </c>
      <c r="O26" s="300" t="str">
        <v>EURAB1E19Y=ICAP</v>
      </c>
      <c r="P26" s="266" t="s">
        <v>145</v>
      </c>
      <c r="Q26" s="266" t="s">
        <v>145</v>
      </c>
      <c r="R26" s="266" t="e">
        <f t="shared" si="5"/>
        <v>#NUM!</v>
      </c>
      <c r="S26" s="266" t="e">
        <f t="shared" si="6"/>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1"/>
        <v>AB</v>
      </c>
      <c r="D27" s="284" t="str">
        <f t="shared" si="2"/>
        <v>1E</v>
      </c>
      <c r="E27" s="285" t="str">
        <f t="shared" si="3"/>
        <v>EURAB1E20Y_Quote</v>
      </c>
      <c r="F27" s="285" t="str">
        <f>_xll.qlSimpleQuote(Currency&amp;$C27&amp;$D27&amp;$B27&amp;QuoteSuffix,,RateTickValue,Permanent,Trigger,ObjectOverwrite)</f>
        <v>EURAB1E20Y_Quote#0001</v>
      </c>
      <c r="G27" s="286" t="str">
        <f>_xll.ohRangeRetrieveError(F27)</f>
        <v/>
      </c>
      <c r="H27" s="249"/>
      <c r="J27" s="207"/>
      <c r="K27" s="299" t="s">
        <v>37</v>
      </c>
      <c r="L27" s="299" t="s">
        <v>86</v>
      </c>
      <c r="M27" s="299" t="s">
        <v>62</v>
      </c>
      <c r="N27" s="300" t="str">
        <f t="shared" si="4"/>
        <v>EURAB1E20Y</v>
      </c>
      <c r="O27" s="300" t="str">
        <v>EURAB1E20Y=ICAP</v>
      </c>
      <c r="P27" s="266">
        <v>1.284</v>
      </c>
      <c r="Q27" s="266">
        <v>1.3540000000000001</v>
      </c>
      <c r="R27" s="266">
        <f t="shared" si="5"/>
        <v>1.319</v>
      </c>
      <c r="S27" s="266">
        <f t="shared" si="6"/>
        <v>6.999999999999984E-2</v>
      </c>
      <c r="T27" s="298"/>
      <c r="U27" s="149">
        <v>1.319</v>
      </c>
      <c r="V27" s="298"/>
      <c r="W27" s="266">
        <v>1.319</v>
      </c>
      <c r="X27" s="303">
        <f>_xll.qlSimpleQuoteSetValue(F27,W27/100,Trigger)</f>
        <v>-1.9999999999999879E-4</v>
      </c>
      <c r="Y27" s="208"/>
    </row>
    <row r="28" spans="1:25" ht="11.25" customHeight="1" x14ac:dyDescent="0.2">
      <c r="A28" s="207"/>
      <c r="B28" s="147" t="str">
        <f t="shared" si="0"/>
        <v>21Y</v>
      </c>
      <c r="C28" s="283" t="str">
        <f t="shared" si="1"/>
        <v>AB</v>
      </c>
      <c r="D28" s="284" t="str">
        <f t="shared" si="2"/>
        <v>1E</v>
      </c>
      <c r="E28" s="285" t="str">
        <f t="shared" si="3"/>
        <v>EURAB1E21Y_Quote</v>
      </c>
      <c r="F28" s="285" t="str">
        <f>_xll.qlSimpleQuote(Currency&amp;$C28&amp;$D28&amp;$B28&amp;QuoteSuffix,,RateTickValue,Permanent,Trigger,ObjectOverwrite)</f>
        <v>EURAB1E21Y_Quote#0001</v>
      </c>
      <c r="G28" s="286" t="str">
        <f>_xll.ohRangeRetrieveError(F28)</f>
        <v/>
      </c>
      <c r="H28" s="249"/>
      <c r="J28" s="207"/>
      <c r="K28" s="299" t="s">
        <v>36</v>
      </c>
      <c r="L28" s="299" t="s">
        <v>86</v>
      </c>
      <c r="M28" s="299" t="s">
        <v>62</v>
      </c>
      <c r="N28" s="300" t="str">
        <f t="shared" si="4"/>
        <v>EURAB1E21Y</v>
      </c>
      <c r="O28" s="300" t="str">
        <v>EURAB1E21Y=ICAP</v>
      </c>
      <c r="P28" s="266" t="s">
        <v>145</v>
      </c>
      <c r="Q28" s="266" t="s">
        <v>145</v>
      </c>
      <c r="R28" s="266" t="e">
        <f t="shared" si="5"/>
        <v>#NUM!</v>
      </c>
      <c r="S28" s="266" t="e">
        <f t="shared" si="6"/>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1"/>
        <v>AB</v>
      </c>
      <c r="D29" s="284" t="str">
        <f t="shared" si="2"/>
        <v>1E</v>
      </c>
      <c r="E29" s="285" t="str">
        <f t="shared" si="3"/>
        <v>EURAB1E22Y_Quote</v>
      </c>
      <c r="F29" s="285" t="str">
        <f>_xll.qlSimpleQuote(Currency&amp;$C29&amp;$D29&amp;$B29&amp;QuoteSuffix,,RateTickValue,Permanent,Trigger,ObjectOverwrite)</f>
        <v>EURAB1E22Y_Quote#0001</v>
      </c>
      <c r="G29" s="286" t="str">
        <f>_xll.ohRangeRetrieveError(F29)</f>
        <v/>
      </c>
      <c r="H29" s="249"/>
      <c r="J29" s="207"/>
      <c r="K29" s="299" t="s">
        <v>35</v>
      </c>
      <c r="L29" s="299" t="s">
        <v>86</v>
      </c>
      <c r="M29" s="299" t="s">
        <v>62</v>
      </c>
      <c r="N29" s="300" t="str">
        <f t="shared" si="4"/>
        <v>EURAB1E22Y</v>
      </c>
      <c r="O29" s="300" t="str">
        <v>EURAB1E22Y=ICAP</v>
      </c>
      <c r="P29" s="266" t="s">
        <v>145</v>
      </c>
      <c r="Q29" s="266" t="s">
        <v>145</v>
      </c>
      <c r="R29" s="266" t="e">
        <f t="shared" si="5"/>
        <v>#NUM!</v>
      </c>
      <c r="S29" s="266" t="e">
        <f t="shared" si="6"/>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1"/>
        <v>AB</v>
      </c>
      <c r="D30" s="284" t="str">
        <f t="shared" si="2"/>
        <v>1E</v>
      </c>
      <c r="E30" s="285" t="str">
        <f t="shared" si="3"/>
        <v>EURAB1E23Y_Quote</v>
      </c>
      <c r="F30" s="285" t="str">
        <f>_xll.qlSimpleQuote(Currency&amp;$C30&amp;$D30&amp;$B30&amp;QuoteSuffix,,RateTickValue,Permanent,Trigger,ObjectOverwrite)</f>
        <v>EURAB1E23Y_Quote#0001</v>
      </c>
      <c r="G30" s="286" t="str">
        <f>_xll.ohRangeRetrieveError(F30)</f>
        <v/>
      </c>
      <c r="H30" s="249"/>
      <c r="J30" s="207"/>
      <c r="K30" s="299" t="s">
        <v>34</v>
      </c>
      <c r="L30" s="299" t="s">
        <v>86</v>
      </c>
      <c r="M30" s="299" t="s">
        <v>62</v>
      </c>
      <c r="N30" s="300" t="str">
        <f t="shared" si="4"/>
        <v>EURAB1E23Y</v>
      </c>
      <c r="O30" s="300" t="str">
        <v>EURAB1E23Y=ICAP</v>
      </c>
      <c r="P30" s="266" t="s">
        <v>145</v>
      </c>
      <c r="Q30" s="266" t="s">
        <v>145</v>
      </c>
      <c r="R30" s="266" t="e">
        <f t="shared" si="5"/>
        <v>#NUM!</v>
      </c>
      <c r="S30" s="266" t="e">
        <f t="shared" si="6"/>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1"/>
        <v>AB</v>
      </c>
      <c r="D31" s="284" t="str">
        <f t="shared" si="2"/>
        <v>1E</v>
      </c>
      <c r="E31" s="285" t="str">
        <f t="shared" si="3"/>
        <v>EURAB1E24Y_Quote</v>
      </c>
      <c r="F31" s="285" t="str">
        <f>_xll.qlSimpleQuote(Currency&amp;$C31&amp;$D31&amp;$B31&amp;QuoteSuffix,,RateTickValue,Permanent,Trigger,ObjectOverwrite)</f>
        <v>EURAB1E24Y_Quote#0001</v>
      </c>
      <c r="G31" s="286" t="str">
        <f>_xll.ohRangeRetrieveError(F31)</f>
        <v/>
      </c>
      <c r="H31" s="249"/>
      <c r="J31" s="207"/>
      <c r="K31" s="299" t="s">
        <v>33</v>
      </c>
      <c r="L31" s="299" t="s">
        <v>86</v>
      </c>
      <c r="M31" s="299" t="s">
        <v>62</v>
      </c>
      <c r="N31" s="300" t="str">
        <f t="shared" si="4"/>
        <v>EURAB1E24Y</v>
      </c>
      <c r="O31" s="300" t="str">
        <v>EURAB1E24Y=ICAP</v>
      </c>
      <c r="P31" s="266" t="s">
        <v>145</v>
      </c>
      <c r="Q31" s="266" t="s">
        <v>145</v>
      </c>
      <c r="R31" s="266" t="e">
        <f t="shared" si="5"/>
        <v>#NUM!</v>
      </c>
      <c r="S31" s="266" t="e">
        <f t="shared" si="6"/>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1"/>
        <v>AB</v>
      </c>
      <c r="D32" s="284" t="str">
        <f t="shared" si="2"/>
        <v>1E</v>
      </c>
      <c r="E32" s="285" t="str">
        <f t="shared" si="3"/>
        <v>EURAB1E25Y_Quote</v>
      </c>
      <c r="F32" s="285" t="str">
        <f>_xll.qlSimpleQuote(Currency&amp;$C32&amp;$D32&amp;$B32&amp;QuoteSuffix,,RateTickValue,Permanent,Trigger,ObjectOverwrite)</f>
        <v>EURAB1E25Y_Quote#0001</v>
      </c>
      <c r="G32" s="286" t="str">
        <f>_xll.ohRangeRetrieveError(F32)</f>
        <v/>
      </c>
      <c r="H32" s="249"/>
      <c r="J32" s="207"/>
      <c r="K32" s="299" t="s">
        <v>32</v>
      </c>
      <c r="L32" s="299" t="s">
        <v>86</v>
      </c>
      <c r="M32" s="299" t="s">
        <v>62</v>
      </c>
      <c r="N32" s="300" t="str">
        <f t="shared" si="4"/>
        <v>EURAB1E25Y</v>
      </c>
      <c r="O32" s="300" t="str">
        <v>EURAB1E25Y=ICAP</v>
      </c>
      <c r="P32" s="266">
        <v>1.351</v>
      </c>
      <c r="Q32" s="266">
        <v>1.421</v>
      </c>
      <c r="R32" s="266">
        <f t="shared" si="5"/>
        <v>1.3860000000000001</v>
      </c>
      <c r="S32" s="266">
        <f t="shared" si="6"/>
        <v>7.0000000000000284E-2</v>
      </c>
      <c r="T32" s="298"/>
      <c r="U32" s="149">
        <v>1.3860000000000001</v>
      </c>
      <c r="V32" s="298"/>
      <c r="W32" s="266">
        <v>1.3860000000000001</v>
      </c>
      <c r="X32" s="303">
        <f>_xll.qlSimpleQuoteSetValue(F32,W32/100,Trigger)</f>
        <v>-4.9999999999999697E-5</v>
      </c>
      <c r="Y32" s="208"/>
    </row>
    <row r="33" spans="1:31" ht="11.25" customHeight="1" x14ac:dyDescent="0.2">
      <c r="A33" s="207"/>
      <c r="B33" s="147" t="str">
        <f t="shared" si="0"/>
        <v>26Y</v>
      </c>
      <c r="C33" s="283" t="str">
        <f t="shared" si="1"/>
        <v>AB</v>
      </c>
      <c r="D33" s="284" t="str">
        <f t="shared" si="2"/>
        <v>1E</v>
      </c>
      <c r="E33" s="285" t="str">
        <f t="shared" si="3"/>
        <v>EURAB1E26Y_Quote</v>
      </c>
      <c r="F33" s="285" t="str">
        <f>_xll.qlSimpleQuote(Currency&amp;$C33&amp;$D33&amp;$B33&amp;QuoteSuffix,,RateTickValue,Permanent,Trigger,ObjectOverwrite)</f>
        <v>EURAB1E26Y_Quote#0001</v>
      </c>
      <c r="G33" s="286" t="str">
        <f>_xll.ohRangeRetrieveError(F33)</f>
        <v/>
      </c>
      <c r="H33" s="249"/>
      <c r="J33" s="207"/>
      <c r="K33" s="299" t="s">
        <v>31</v>
      </c>
      <c r="L33" s="299" t="s">
        <v>86</v>
      </c>
      <c r="M33" s="299" t="s">
        <v>62</v>
      </c>
      <c r="N33" s="300" t="str">
        <f t="shared" si="4"/>
        <v>EURAB1E26Y</v>
      </c>
      <c r="O33" s="300" t="str">
        <v>EURAB1E26Y=ICAP</v>
      </c>
      <c r="P33" s="266" t="s">
        <v>145</v>
      </c>
      <c r="Q33" s="266" t="s">
        <v>145</v>
      </c>
      <c r="R33" s="266" t="e">
        <f t="shared" si="5"/>
        <v>#NUM!</v>
      </c>
      <c r="S33" s="266" t="e">
        <f t="shared" si="6"/>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1"/>
        <v>AB</v>
      </c>
      <c r="D34" s="284" t="str">
        <f t="shared" si="2"/>
        <v>1E</v>
      </c>
      <c r="E34" s="285" t="str">
        <f t="shared" si="3"/>
        <v>EURAB1E27Y_Quote</v>
      </c>
      <c r="F34" s="285" t="str">
        <f>_xll.qlSimpleQuote(Currency&amp;$C34&amp;$D34&amp;$B34&amp;QuoteSuffix,,RateTickValue,Permanent,Trigger,ObjectOverwrite)</f>
        <v>EURAB1E27Y_Quote#0001</v>
      </c>
      <c r="G34" s="286" t="str">
        <f>_xll.ohRangeRetrieveError(F34)</f>
        <v/>
      </c>
      <c r="H34" s="249"/>
      <c r="J34" s="207"/>
      <c r="K34" s="299" t="s">
        <v>30</v>
      </c>
      <c r="L34" s="299" t="s">
        <v>86</v>
      </c>
      <c r="M34" s="299" t="s">
        <v>62</v>
      </c>
      <c r="N34" s="300" t="str">
        <f t="shared" si="4"/>
        <v>EURAB1E27Y</v>
      </c>
      <c r="O34" s="300" t="str">
        <v>EURAB1E27Y=ICAP</v>
      </c>
      <c r="P34" s="266" t="s">
        <v>145</v>
      </c>
      <c r="Q34" s="266" t="s">
        <v>145</v>
      </c>
      <c r="R34" s="266" t="e">
        <f t="shared" si="5"/>
        <v>#NUM!</v>
      </c>
      <c r="S34" s="266" t="e">
        <f t="shared" si="6"/>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1"/>
        <v>AB</v>
      </c>
      <c r="D35" s="284" t="str">
        <f t="shared" si="2"/>
        <v>1E</v>
      </c>
      <c r="E35" s="285" t="str">
        <f t="shared" si="3"/>
        <v>EURAB1E28Y_Quote</v>
      </c>
      <c r="F35" s="285" t="str">
        <f>_xll.qlSimpleQuote(Currency&amp;$C35&amp;$D35&amp;$B35&amp;QuoteSuffix,,RateTickValue,Permanent,Trigger,ObjectOverwrite)</f>
        <v>EURAB1E28Y_Quote#0001</v>
      </c>
      <c r="G35" s="286" t="str">
        <f>_xll.ohRangeRetrieveError(F35)</f>
        <v/>
      </c>
      <c r="H35" s="249"/>
      <c r="J35" s="207"/>
      <c r="K35" s="299" t="s">
        <v>29</v>
      </c>
      <c r="L35" s="299" t="s">
        <v>86</v>
      </c>
      <c r="M35" s="299" t="s">
        <v>62</v>
      </c>
      <c r="N35" s="300" t="str">
        <f t="shared" si="4"/>
        <v>EURAB1E28Y</v>
      </c>
      <c r="O35" s="300" t="str">
        <v>EURAB1E28Y=ICAP</v>
      </c>
      <c r="P35" s="266" t="s">
        <v>145</v>
      </c>
      <c r="Q35" s="266" t="s">
        <v>145</v>
      </c>
      <c r="R35" s="266" t="e">
        <f t="shared" si="5"/>
        <v>#NUM!</v>
      </c>
      <c r="S35" s="266" t="e">
        <f t="shared" si="6"/>
        <v>#NUM!</v>
      </c>
      <c r="T35" s="298"/>
      <c r="U35" s="149" t="e">
        <v>#NUM!</v>
      </c>
      <c r="V35" s="298"/>
      <c r="W35" s="266" t="e">
        <v>#NUM!</v>
      </c>
      <c r="X35" s="303">
        <f>_xll.qlSimpleQuoteSetValue(F35,W35/100,Trigger)</f>
        <v>0</v>
      </c>
      <c r="Y35" s="208"/>
      <c r="AE35" s="173"/>
    </row>
    <row r="36" spans="1:31" ht="11.25" customHeight="1" x14ac:dyDescent="0.2">
      <c r="A36" s="207"/>
      <c r="B36" s="147" t="str">
        <f t="shared" si="0"/>
        <v>29Y</v>
      </c>
      <c r="C36" s="283" t="str">
        <f t="shared" si="1"/>
        <v>AB</v>
      </c>
      <c r="D36" s="284" t="str">
        <f t="shared" si="2"/>
        <v>1E</v>
      </c>
      <c r="E36" s="285" t="str">
        <f t="shared" si="3"/>
        <v>EURAB1E29Y_Quote</v>
      </c>
      <c r="F36" s="285" t="str">
        <f>_xll.qlSimpleQuote(Currency&amp;$C36&amp;$D36&amp;$B36&amp;QuoteSuffix,,RateTickValue,Permanent,Trigger,ObjectOverwrite)</f>
        <v>EURAB1E29Y_Quote#0001</v>
      </c>
      <c r="G36" s="286" t="str">
        <f>_xll.ohRangeRetrieveError(F36)</f>
        <v/>
      </c>
      <c r="H36" s="249"/>
      <c r="J36" s="207"/>
      <c r="K36" s="299" t="s">
        <v>28</v>
      </c>
      <c r="L36" s="299" t="s">
        <v>86</v>
      </c>
      <c r="M36" s="299" t="s">
        <v>62</v>
      </c>
      <c r="N36" s="300" t="str">
        <f t="shared" si="4"/>
        <v>EURAB1E29Y</v>
      </c>
      <c r="O36" s="300" t="str">
        <v>EURAB1E29Y=ICAP</v>
      </c>
      <c r="P36" s="266" t="s">
        <v>145</v>
      </c>
      <c r="Q36" s="266" t="s">
        <v>145</v>
      </c>
      <c r="R36" s="266" t="e">
        <f t="shared" si="5"/>
        <v>#NUM!</v>
      </c>
      <c r="S36" s="266" t="e">
        <f t="shared" si="6"/>
        <v>#NUM!</v>
      </c>
      <c r="T36" s="298"/>
      <c r="U36" s="149" t="e">
        <v>#NUM!</v>
      </c>
      <c r="V36" s="298"/>
      <c r="W36" s="266" t="e">
        <v>#NUM!</v>
      </c>
      <c r="X36" s="303">
        <f>_xll.qlSimpleQuoteSetValue(F36,W36/100,Trigger)</f>
        <v>0</v>
      </c>
      <c r="Y36" s="208"/>
      <c r="AE36" s="173"/>
    </row>
    <row r="37" spans="1:31" ht="11.25" customHeight="1" x14ac:dyDescent="0.2">
      <c r="A37" s="207"/>
      <c r="B37" s="147" t="str">
        <f t="shared" si="0"/>
        <v>30Y</v>
      </c>
      <c r="C37" s="283" t="str">
        <f t="shared" si="1"/>
        <v>AB</v>
      </c>
      <c r="D37" s="284" t="str">
        <f t="shared" si="2"/>
        <v>1E</v>
      </c>
      <c r="E37" s="285" t="str">
        <f t="shared" si="3"/>
        <v>EURAB1E30Y_Quote</v>
      </c>
      <c r="F37" s="285" t="str">
        <f>_xll.qlSimpleQuote(Currency&amp;$C37&amp;$D37&amp;$B37&amp;QuoteSuffix,,RateTickValue,Permanent,Trigger,ObjectOverwrite)</f>
        <v>EURAB1E30Y_Quote#0001</v>
      </c>
      <c r="G37" s="286" t="str">
        <f>_xll.ohRangeRetrieveError(F37)</f>
        <v/>
      </c>
      <c r="H37" s="249"/>
      <c r="J37" s="207"/>
      <c r="K37" s="299" t="s">
        <v>27</v>
      </c>
      <c r="L37" s="299" t="s">
        <v>86</v>
      </c>
      <c r="M37" s="299" t="s">
        <v>62</v>
      </c>
      <c r="N37" s="300" t="str">
        <f t="shared" si="4"/>
        <v>EURAB1E30Y</v>
      </c>
      <c r="O37" s="300" t="str">
        <v>EURAB1E30Y=ICAP</v>
      </c>
      <c r="P37" s="266">
        <v>1.379</v>
      </c>
      <c r="Q37" s="266">
        <v>1.4490000000000001</v>
      </c>
      <c r="R37" s="266">
        <f t="shared" si="5"/>
        <v>1.4140000000000001</v>
      </c>
      <c r="S37" s="266">
        <f t="shared" si="6"/>
        <v>7.0000000000000284E-2</v>
      </c>
      <c r="T37" s="298"/>
      <c r="U37" s="149">
        <v>1.4140000000000001</v>
      </c>
      <c r="V37" s="298"/>
      <c r="W37" s="266">
        <v>1.4140000000000001</v>
      </c>
      <c r="X37" s="303">
        <f>_xll.qlSimpleQuoteSetValue(F37,W37/100,Trigger)</f>
        <v>8.000000000000021E-5</v>
      </c>
      <c r="Y37" s="208"/>
      <c r="AE37" s="173"/>
    </row>
    <row r="38" spans="1:31" ht="11.25" customHeight="1" x14ac:dyDescent="0.2">
      <c r="A38" s="207"/>
      <c r="B38" s="147" t="str">
        <f t="shared" si="0"/>
        <v>35Y</v>
      </c>
      <c r="C38" s="283" t="str">
        <f t="shared" si="1"/>
        <v>AB</v>
      </c>
      <c r="D38" s="284" t="str">
        <f t="shared" si="2"/>
        <v>1E</v>
      </c>
      <c r="E38" s="285" t="str">
        <f t="shared" si="3"/>
        <v>EURAB1E35Y_Quote</v>
      </c>
      <c r="F38" s="285" t="str">
        <f>_xll.qlSimpleQuote(Currency&amp;$C38&amp;$D38&amp;$B38&amp;QuoteSuffix,,RateTickValue,Permanent,Trigger,ObjectOverwrite)</f>
        <v>EURAB1E35Y_Quote#0001</v>
      </c>
      <c r="G38" s="286" t="str">
        <f>_xll.ohRangeRetrieveError(F38)</f>
        <v/>
      </c>
      <c r="H38" s="249"/>
      <c r="J38" s="207"/>
      <c r="K38" s="299" t="s">
        <v>26</v>
      </c>
      <c r="L38" s="299" t="s">
        <v>86</v>
      </c>
      <c r="M38" s="299" t="s">
        <v>62</v>
      </c>
      <c r="N38" s="300" t="str">
        <f t="shared" si="4"/>
        <v>EURAB1E35Y</v>
      </c>
      <c r="O38" s="300" t="str">
        <v>EURAB1E35Y=ICAP</v>
      </c>
      <c r="P38" s="266" t="s">
        <v>145</v>
      </c>
      <c r="Q38" s="266" t="s">
        <v>145</v>
      </c>
      <c r="R38" s="266" t="e">
        <f t="shared" si="5"/>
        <v>#NUM!</v>
      </c>
      <c r="S38" s="266" t="e">
        <f t="shared" si="6"/>
        <v>#NUM!</v>
      </c>
      <c r="T38" s="298"/>
      <c r="U38" s="149" t="e">
        <v>#NUM!</v>
      </c>
      <c r="V38" s="298"/>
      <c r="W38" s="266" t="e">
        <v>#NUM!</v>
      </c>
      <c r="X38" s="303">
        <f>_xll.qlSimpleQuoteSetValue(F38,W38/100,Trigger)</f>
        <v>0</v>
      </c>
      <c r="Y38" s="208"/>
      <c r="AE38" s="173"/>
    </row>
    <row r="39" spans="1:31" ht="11.25" customHeight="1" x14ac:dyDescent="0.2">
      <c r="A39" s="207"/>
      <c r="B39" s="147" t="str">
        <f t="shared" si="0"/>
        <v>40Y</v>
      </c>
      <c r="C39" s="283" t="str">
        <f t="shared" si="1"/>
        <v>AB</v>
      </c>
      <c r="D39" s="284" t="str">
        <f t="shared" si="2"/>
        <v>1E</v>
      </c>
      <c r="E39" s="285" t="str">
        <f t="shared" si="3"/>
        <v>EURAB1E40Y_Quote</v>
      </c>
      <c r="F39" s="285" t="str">
        <f>_xll.qlSimpleQuote(Currency&amp;$C39&amp;$D39&amp;$B39&amp;QuoteSuffix,,RateTickValue,Permanent,Trigger,ObjectOverwrite)</f>
        <v>EURAB1E40Y_Quote#0001</v>
      </c>
      <c r="G39" s="286" t="str">
        <f>_xll.ohRangeRetrieveError(F39)</f>
        <v/>
      </c>
      <c r="H39" s="249"/>
      <c r="J39" s="207"/>
      <c r="K39" s="299" t="s">
        <v>25</v>
      </c>
      <c r="L39" s="299" t="s">
        <v>86</v>
      </c>
      <c r="M39" s="299" t="s">
        <v>62</v>
      </c>
      <c r="N39" s="300" t="str">
        <f t="shared" si="4"/>
        <v>EURAB1E40Y</v>
      </c>
      <c r="O39" s="300" t="str">
        <v>EURAB1E40Y=ICAP</v>
      </c>
      <c r="P39" s="266">
        <v>1.4059999999999999</v>
      </c>
      <c r="Q39" s="266">
        <v>1.476</v>
      </c>
      <c r="R39" s="266">
        <f t="shared" si="5"/>
        <v>1.4409999999999998</v>
      </c>
      <c r="S39" s="266">
        <f t="shared" si="6"/>
        <v>6.999999999999984E-2</v>
      </c>
      <c r="T39" s="298"/>
      <c r="U39" s="149">
        <v>1.4409999999999998</v>
      </c>
      <c r="V39" s="298"/>
      <c r="W39" s="266">
        <v>1.4409999999999998</v>
      </c>
      <c r="X39" s="303">
        <f>_xll.qlSimpleQuoteSetValue(F39,W39/100,Trigger)</f>
        <v>1.4999999999999736E-4</v>
      </c>
      <c r="Y39" s="208"/>
      <c r="AE39" s="173"/>
    </row>
    <row r="40" spans="1:31" ht="11.25" customHeight="1" x14ac:dyDescent="0.2">
      <c r="A40" s="207"/>
      <c r="B40" s="147" t="str">
        <f t="shared" si="0"/>
        <v>50Y</v>
      </c>
      <c r="C40" s="283" t="str">
        <f t="shared" si="1"/>
        <v>AB</v>
      </c>
      <c r="D40" s="284" t="str">
        <f t="shared" si="2"/>
        <v>1E</v>
      </c>
      <c r="E40" s="285" t="str">
        <f t="shared" si="3"/>
        <v>EURAB1E50Y_Quote</v>
      </c>
      <c r="F40" s="285" t="str">
        <f>_xll.qlSimpleQuote(Currency&amp;$C40&amp;$D40&amp;$B40&amp;QuoteSuffix,,RateTickValue,Permanent,Trigger,ObjectOverwrite)</f>
        <v>EURAB1E50Y_Quote#0001</v>
      </c>
      <c r="G40" s="286" t="str">
        <f>_xll.ohRangeRetrieveError(F40)</f>
        <v/>
      </c>
      <c r="H40" s="249"/>
      <c r="J40" s="207"/>
      <c r="K40" s="299" t="s">
        <v>24</v>
      </c>
      <c r="L40" s="299" t="s">
        <v>86</v>
      </c>
      <c r="M40" s="299" t="s">
        <v>62</v>
      </c>
      <c r="N40" s="300" t="str">
        <f t="shared" si="4"/>
        <v>EURAB1E50Y</v>
      </c>
      <c r="O40" s="300" t="str">
        <v>EURAB1E50Y=ICAP</v>
      </c>
      <c r="P40" s="266">
        <v>1.3719999999999999</v>
      </c>
      <c r="Q40" s="266">
        <v>1.4419999999999999</v>
      </c>
      <c r="R40" s="266">
        <f t="shared" si="5"/>
        <v>1.407</v>
      </c>
      <c r="S40" s="266">
        <f t="shared" si="6"/>
        <v>7.0000000000000284E-2</v>
      </c>
      <c r="T40" s="298"/>
      <c r="U40" s="149">
        <v>1.407</v>
      </c>
      <c r="V40" s="298"/>
      <c r="W40" s="266">
        <v>1.407</v>
      </c>
      <c r="X40" s="303">
        <f>_xll.qlSimpleQuoteSetValue(F40,W40/100,Trigger)</f>
        <v>1.7000000000000001E-4</v>
      </c>
      <c r="Y40" s="208"/>
      <c r="AE40" s="173"/>
    </row>
    <row r="41" spans="1:31" ht="11.25" customHeight="1" x14ac:dyDescent="0.2">
      <c r="A41" s="207"/>
      <c r="B41" s="148" t="str">
        <f t="shared" si="0"/>
        <v>60Y</v>
      </c>
      <c r="C41" s="287" t="str">
        <f t="shared" si="1"/>
        <v>AB</v>
      </c>
      <c r="D41" s="288" t="str">
        <f t="shared" si="2"/>
        <v>1E</v>
      </c>
      <c r="E41" s="289" t="str">
        <f t="shared" si="3"/>
        <v>EURAB1E60Y_Quote</v>
      </c>
      <c r="F41" s="289" t="str">
        <f>_xll.qlSimpleQuote(Currency&amp;$C41&amp;$D41&amp;$B41&amp;QuoteSuffix,,RateTickValue,Permanent,Trigger,ObjectOverwrite)</f>
        <v>EURAB1E60Y_Quote#0001</v>
      </c>
      <c r="G41" s="290" t="str">
        <f>_xll.ohRangeRetrieveError(F41)</f>
        <v/>
      </c>
      <c r="H41" s="249"/>
      <c r="J41" s="207"/>
      <c r="K41" s="299" t="s">
        <v>23</v>
      </c>
      <c r="L41" s="299" t="s">
        <v>86</v>
      </c>
      <c r="M41" s="299" t="s">
        <v>62</v>
      </c>
      <c r="N41" s="300" t="str">
        <f t="shared" si="4"/>
        <v>EURAB1E60Y</v>
      </c>
      <c r="O41" s="300" t="str">
        <v>EURAB1E60Y=ICAP</v>
      </c>
      <c r="P41" s="266">
        <v>1.3639999999999999</v>
      </c>
      <c r="Q41" s="266">
        <v>1.4339999999999999</v>
      </c>
      <c r="R41" s="266">
        <f t="shared" si="5"/>
        <v>1.399</v>
      </c>
      <c r="S41" s="268">
        <f t="shared" si="6"/>
        <v>7.0000000000000284E-2</v>
      </c>
      <c r="T41" s="298"/>
      <c r="U41" s="151">
        <v>1.399</v>
      </c>
      <c r="V41" s="298"/>
      <c r="W41" s="268">
        <v>1.399</v>
      </c>
      <c r="X41" s="304">
        <f>_xll.qlSimpleQuoteSetValue(F41,W41/100,Trigger)</f>
        <v>1.7000000000000001E-4</v>
      </c>
      <c r="Y41" s="208"/>
      <c r="AE41" s="173"/>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73" hidden="1" customWidth="1" outlineLevel="1"/>
    <col min="2" max="2" width="6" style="273" hidden="1" customWidth="1" outlineLevel="1"/>
    <col min="3" max="4" width="4" style="273" hidden="1" customWidth="1" outlineLevel="1"/>
    <col min="5" max="5" width="19.28515625" style="273" hidden="1" customWidth="1" outlineLevel="1"/>
    <col min="6" max="6" width="25.7109375" style="274" hidden="1" customWidth="1" outlineLevel="1"/>
    <col min="7" max="7" width="25.7109375" style="273" hidden="1" customWidth="1" outlineLevel="1"/>
    <col min="8" max="8" width="2.7109375" style="273" hidden="1" customWidth="1" outlineLevel="1"/>
    <col min="9" max="9" width="2.7109375" style="273" customWidth="1" collapsed="1"/>
    <col min="10" max="10" width="2.7109375" style="273" customWidth="1"/>
    <col min="11" max="13" width="4.28515625" style="273" customWidth="1"/>
    <col min="14" max="14" width="14.7109375" style="273" customWidth="1"/>
    <col min="15" max="15" width="18.7109375" style="273" customWidth="1"/>
    <col min="16" max="19" width="10.7109375" style="273" customWidth="1"/>
    <col min="20" max="20" width="2.7109375" style="273" customWidth="1"/>
    <col min="21" max="21" width="10.7109375" style="273" customWidth="1"/>
    <col min="22" max="22" width="2.7109375" style="273" customWidth="1"/>
    <col min="23" max="24" width="10.7109375" style="273" customWidth="1"/>
    <col min="25" max="26" width="2.7109375" style="273" customWidth="1"/>
    <col min="27" max="29" width="9.140625" style="273"/>
    <col min="30" max="30" width="2.7109375" style="273" customWidth="1"/>
    <col min="31" max="16384" width="9.140625" style="273"/>
  </cols>
  <sheetData>
    <row r="1" spans="1:25" ht="11.25" customHeight="1" x14ac:dyDescent="0.2">
      <c r="A1" s="331"/>
      <c r="B1" s="236"/>
      <c r="C1" s="86"/>
      <c r="D1" s="86"/>
      <c r="E1" s="86"/>
      <c r="F1" s="367"/>
      <c r="G1" s="86"/>
      <c r="H1" s="87"/>
      <c r="J1" s="235" t="s">
        <v>215</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3</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183</v>
      </c>
      <c r="F4" s="220" t="s">
        <v>210</v>
      </c>
      <c r="G4" s="246" t="s">
        <v>209</v>
      </c>
      <c r="H4" s="249"/>
      <c r="J4" s="207"/>
      <c r="K4" s="221"/>
      <c r="L4" s="223"/>
      <c r="M4" s="221"/>
      <c r="N4" s="221" t="s">
        <v>150</v>
      </c>
      <c r="O4" s="222" t="str">
        <f>_xll.RData(O5:O41,P4:Q4,,ReutersRtMode,,P5)</f>
        <v>Not Signed In</v>
      </c>
      <c r="P4" s="212" t="s">
        <v>119</v>
      </c>
      <c r="Q4" s="212" t="s">
        <v>95</v>
      </c>
      <c r="R4" s="213" t="s">
        <v>221</v>
      </c>
      <c r="S4" s="213" t="s">
        <v>206</v>
      </c>
      <c r="T4" s="205"/>
      <c r="U4" s="212" t="s">
        <v>116</v>
      </c>
      <c r="V4" s="205"/>
      <c r="W4" s="221" t="s">
        <v>114</v>
      </c>
      <c r="X4" s="221" t="s">
        <v>113</v>
      </c>
      <c r="Y4" s="208"/>
    </row>
    <row r="5" spans="1:25" ht="11.25" customHeight="1" x14ac:dyDescent="0.2">
      <c r="A5" s="207"/>
      <c r="B5" s="147" t="str">
        <f t="shared" ref="B5:D41" si="0">K5</f>
        <v>1Y</v>
      </c>
      <c r="C5" s="283" t="str">
        <f t="shared" si="0"/>
        <v>AB</v>
      </c>
      <c r="D5" s="284" t="str">
        <f t="shared" si="0"/>
        <v>3E</v>
      </c>
      <c r="E5" s="285" t="str">
        <f t="shared" ref="E5:E41" si="1">Currency&amp;$C5&amp;$D5&amp;$B5&amp;QuoteSuffix</f>
        <v>EURAB3E1Y_Quote</v>
      </c>
      <c r="F5" s="285" t="str">
        <f>_xll.qlSimpleQuote(Currency&amp;$C5&amp;$D5&amp;$B5&amp;QuoteSuffix,,RateTickValue,Permanent,Trigger,ObjectOverwrite)</f>
        <v>EURAB3E1Y_Quote#0001</v>
      </c>
      <c r="G5" s="286" t="str">
        <f>_xll.ohRangeRetrieveError(F5)</f>
        <v/>
      </c>
      <c r="H5" s="249"/>
      <c r="J5" s="207"/>
      <c r="K5" s="299" t="s">
        <v>5</v>
      </c>
      <c r="L5" s="299" t="s">
        <v>86</v>
      </c>
      <c r="M5" s="299" t="s">
        <v>67</v>
      </c>
      <c r="N5" s="300" t="str">
        <f t="shared" ref="N5:N41" si="2">Currency&amp;$L5&amp;$M5&amp;$K5</f>
        <v>EURAB3E1Y</v>
      </c>
      <c r="O5" s="300" t="str">
        <f t="array" ref="O5:O41">Instruments&amp;"="&amp;VLOOKUP(Contributor,ContributorTable,2,FALSE)</f>
        <v>EURAB3E1Y=ICAP</v>
      </c>
      <c r="P5" s="266">
        <v>-0.14699999999999999</v>
      </c>
      <c r="Q5" s="266">
        <v>-9.7000000000000003E-2</v>
      </c>
      <c r="R5" s="266">
        <f t="shared" ref="R5:R41" si="3">IF(ISERROR(AVERAGE(P5,Q5)),#NUM!,AVERAGE(P5,Q5))</f>
        <v>-0.122</v>
      </c>
      <c r="S5" s="266">
        <f t="shared" ref="S5:S41" si="4">(R5-P5)*2</f>
        <v>4.9999999999999989E-2</v>
      </c>
      <c r="T5" s="298"/>
      <c r="U5" s="149">
        <v>-0.122</v>
      </c>
      <c r="V5" s="298"/>
      <c r="W5" s="266">
        <f t="array" ref="W5:W41">QuoteLive</f>
        <v>-0.122</v>
      </c>
      <c r="X5" s="303">
        <f>_xll.qlSimpleQuoteSetValue(F5,W5/100,Trigger)</f>
        <v>-6.6E-4</v>
      </c>
      <c r="Y5" s="208"/>
    </row>
    <row r="6" spans="1:25" ht="11.25" customHeight="1" x14ac:dyDescent="0.2">
      <c r="A6" s="207"/>
      <c r="B6" s="147" t="str">
        <f t="shared" si="0"/>
        <v>15M</v>
      </c>
      <c r="C6" s="283" t="str">
        <f t="shared" si="0"/>
        <v>AB</v>
      </c>
      <c r="D6" s="284" t="str">
        <f t="shared" si="0"/>
        <v>3E</v>
      </c>
      <c r="E6" s="285" t="str">
        <f t="shared" si="1"/>
        <v>EURAB3E15M_Quote</v>
      </c>
      <c r="F6" s="285" t="str">
        <f>_xll.qlSimpleQuote(Currency&amp;$C6&amp;$D6&amp;$B6&amp;QuoteSuffix,,RateTickValue,Permanent,Trigger,ObjectOverwrite)</f>
        <v>EURAB3E15M_Quote#0001</v>
      </c>
      <c r="G6" s="286" t="str">
        <f>_xll.ohRangeRetrieveError(F6)</f>
        <v/>
      </c>
      <c r="H6" s="249"/>
      <c r="J6" s="207"/>
      <c r="K6" s="299" t="s">
        <v>65</v>
      </c>
      <c r="L6" s="299" t="s">
        <v>86</v>
      </c>
      <c r="M6" s="299" t="s">
        <v>67</v>
      </c>
      <c r="N6" s="300" t="str">
        <f t="shared" si="2"/>
        <v>EURAB3E15M</v>
      </c>
      <c r="O6" s="300" t="str">
        <v>EURAB3E15M=ICAP</v>
      </c>
      <c r="P6" s="266">
        <v>-0.152</v>
      </c>
      <c r="Q6" s="266">
        <v>-0.10200000000000001</v>
      </c>
      <c r="R6" s="266">
        <f t="shared" si="3"/>
        <v>-0.127</v>
      </c>
      <c r="S6" s="266">
        <f t="shared" si="4"/>
        <v>4.9999999999999989E-2</v>
      </c>
      <c r="T6" s="298"/>
      <c r="U6" s="149">
        <v>-0.127</v>
      </c>
      <c r="V6" s="298"/>
      <c r="W6" s="266">
        <v>-0.127</v>
      </c>
      <c r="X6" s="303">
        <f>_xll.qlSimpleQuoteSetValue(F6,W6/100,Trigger)</f>
        <v>-7.1000000000000013E-4</v>
      </c>
      <c r="Y6" s="208"/>
    </row>
    <row r="7" spans="1:25" ht="11.25" customHeight="1" x14ac:dyDescent="0.2">
      <c r="A7" s="207"/>
      <c r="B7" s="147" t="str">
        <f t="shared" si="0"/>
        <v>18M</v>
      </c>
      <c r="C7" s="283" t="str">
        <f t="shared" si="0"/>
        <v>AB</v>
      </c>
      <c r="D7" s="284" t="str">
        <f t="shared" si="0"/>
        <v>3E</v>
      </c>
      <c r="E7" s="285" t="str">
        <f t="shared" si="1"/>
        <v>EURAB3E18M_Quote</v>
      </c>
      <c r="F7" s="285" t="str">
        <f>_xll.qlSimpleQuote(Currency&amp;$C7&amp;$D7&amp;$B7&amp;QuoteSuffix,,RateTickValue,Permanent,Trigger,ObjectOverwrite)</f>
        <v>EURAB3E18M_Quote#0001</v>
      </c>
      <c r="G7" s="286" t="str">
        <f>_xll.ohRangeRetrieveError(F7)</f>
        <v/>
      </c>
      <c r="H7" s="249"/>
      <c r="J7" s="207"/>
      <c r="K7" s="299" t="s">
        <v>64</v>
      </c>
      <c r="L7" s="299" t="s">
        <v>86</v>
      </c>
      <c r="M7" s="299" t="s">
        <v>67</v>
      </c>
      <c r="N7" s="300" t="str">
        <f t="shared" si="2"/>
        <v>EURAB3E18M</v>
      </c>
      <c r="O7" s="300" t="str">
        <v>EURAB3E18M=ICAP</v>
      </c>
      <c r="P7" s="266">
        <v>-0.15</v>
      </c>
      <c r="Q7" s="266">
        <v>-0.1</v>
      </c>
      <c r="R7" s="266">
        <f t="shared" si="3"/>
        <v>-0.125</v>
      </c>
      <c r="S7" s="266">
        <f t="shared" si="4"/>
        <v>4.9999999999999989E-2</v>
      </c>
      <c r="T7" s="298"/>
      <c r="U7" s="149">
        <v>-0.125</v>
      </c>
      <c r="V7" s="298"/>
      <c r="W7" s="266">
        <v>-0.125</v>
      </c>
      <c r="X7" s="303">
        <f>_xll.qlSimpleQuoteSetValue(F7,W7/100,Trigger)</f>
        <v>-7.2000000000000005E-4</v>
      </c>
      <c r="Y7" s="208"/>
    </row>
    <row r="8" spans="1:25" ht="11.25" customHeight="1" x14ac:dyDescent="0.2">
      <c r="A8" s="207"/>
      <c r="B8" s="147" t="str">
        <f t="shared" si="0"/>
        <v>21M</v>
      </c>
      <c r="C8" s="283" t="str">
        <f t="shared" si="0"/>
        <v>AB</v>
      </c>
      <c r="D8" s="284" t="str">
        <f t="shared" si="0"/>
        <v>3E</v>
      </c>
      <c r="E8" s="285" t="str">
        <f t="shared" si="1"/>
        <v>EURAB3E21M_Quote</v>
      </c>
      <c r="F8" s="285" t="str">
        <f>_xll.qlSimpleQuote(Currency&amp;$C8&amp;$D8&amp;$B8&amp;QuoteSuffix,,RateTickValue,Permanent,Trigger,ObjectOverwrite)</f>
        <v>EURAB3E21M_Quote#0001</v>
      </c>
      <c r="G8" s="286" t="str">
        <f>_xll.ohRangeRetrieveError(F8)</f>
        <v/>
      </c>
      <c r="H8" s="249"/>
      <c r="J8" s="207"/>
      <c r="K8" s="299" t="s">
        <v>63</v>
      </c>
      <c r="L8" s="299" t="s">
        <v>86</v>
      </c>
      <c r="M8" s="299" t="s">
        <v>67</v>
      </c>
      <c r="N8" s="300" t="str">
        <f t="shared" si="2"/>
        <v>EURAB3E21M</v>
      </c>
      <c r="O8" s="300" t="str">
        <v>EURAB3E21M=ICAP</v>
      </c>
      <c r="P8" s="266">
        <v>-0.14699999999999999</v>
      </c>
      <c r="Q8" s="266">
        <v>-9.7000000000000003E-2</v>
      </c>
      <c r="R8" s="266">
        <f t="shared" si="3"/>
        <v>-0.122</v>
      </c>
      <c r="S8" s="266">
        <f t="shared" si="4"/>
        <v>4.9999999999999989E-2</v>
      </c>
      <c r="T8" s="298"/>
      <c r="U8" s="149">
        <v>-0.122</v>
      </c>
      <c r="V8" s="298"/>
      <c r="W8" s="266">
        <v>-0.122</v>
      </c>
      <c r="X8" s="303">
        <f>_xll.qlSimpleQuoteSetValue(F8,W8/100,Trigger)</f>
        <v>-7.2999999999999996E-4</v>
      </c>
      <c r="Y8" s="208"/>
    </row>
    <row r="9" spans="1:25" ht="11.25" customHeight="1" x14ac:dyDescent="0.2">
      <c r="A9" s="207"/>
      <c r="B9" s="147" t="str">
        <f t="shared" si="0"/>
        <v>2Y</v>
      </c>
      <c r="C9" s="283" t="str">
        <f t="shared" si="0"/>
        <v>AB</v>
      </c>
      <c r="D9" s="284" t="str">
        <f t="shared" si="0"/>
        <v>3E</v>
      </c>
      <c r="E9" s="285" t="str">
        <f t="shared" si="1"/>
        <v>EURAB3E2Y_Quote</v>
      </c>
      <c r="F9" s="285" t="str">
        <f>_xll.qlSimpleQuote(Currency&amp;$C9&amp;$D9&amp;$B9&amp;QuoteSuffix,,RateTickValue,Permanent,Trigger,ObjectOverwrite)</f>
        <v>EURAB3E2Y_Quote#0001</v>
      </c>
      <c r="G9" s="286" t="str">
        <f>_xll.ohRangeRetrieveError(F9)</f>
        <v/>
      </c>
      <c r="H9" s="249"/>
      <c r="J9" s="207"/>
      <c r="K9" s="299" t="s">
        <v>55</v>
      </c>
      <c r="L9" s="299" t="s">
        <v>86</v>
      </c>
      <c r="M9" s="299" t="s">
        <v>67</v>
      </c>
      <c r="N9" s="300" t="str">
        <f t="shared" si="2"/>
        <v>EURAB3E2Y</v>
      </c>
      <c r="O9" s="300" t="str">
        <v>EURAB3E2Y=ICAP</v>
      </c>
      <c r="P9" s="266">
        <v>-0.13900000000000001</v>
      </c>
      <c r="Q9" s="266">
        <v>-8.8999999999999996E-2</v>
      </c>
      <c r="R9" s="266">
        <f t="shared" si="3"/>
        <v>-0.114</v>
      </c>
      <c r="S9" s="266">
        <f t="shared" si="4"/>
        <v>5.0000000000000017E-2</v>
      </c>
      <c r="T9" s="298"/>
      <c r="U9" s="149">
        <v>-0.114</v>
      </c>
      <c r="V9" s="298"/>
      <c r="W9" s="266">
        <v>-0.114</v>
      </c>
      <c r="X9" s="303">
        <f>_xll.qlSimpleQuoteSetValue(F9,W9/100,Trigger)</f>
        <v>-7.5000000000000002E-4</v>
      </c>
      <c r="Y9" s="208"/>
    </row>
    <row r="10" spans="1:25" ht="11.25" customHeight="1" x14ac:dyDescent="0.2">
      <c r="A10" s="207"/>
      <c r="B10" s="147" t="str">
        <f t="shared" si="0"/>
        <v>3Y</v>
      </c>
      <c r="C10" s="283" t="str">
        <f t="shared" si="0"/>
        <v>AB</v>
      </c>
      <c r="D10" s="284" t="str">
        <f t="shared" si="0"/>
        <v>3E</v>
      </c>
      <c r="E10" s="285" t="str">
        <f t="shared" si="1"/>
        <v>EURAB3E3Y_Quote</v>
      </c>
      <c r="F10" s="285" t="str">
        <f>_xll.qlSimpleQuote(Currency&amp;$C10&amp;$D10&amp;$B10&amp;QuoteSuffix,,RateTickValue,Permanent,Trigger,ObjectOverwrite)</f>
        <v>EURAB3E3Y_Quote#0001</v>
      </c>
      <c r="G10" s="286" t="str">
        <f>_xll.ohRangeRetrieveError(F10)</f>
        <v/>
      </c>
      <c r="H10" s="249"/>
      <c r="J10" s="207"/>
      <c r="K10" s="299" t="s">
        <v>54</v>
      </c>
      <c r="L10" s="299" t="s">
        <v>86</v>
      </c>
      <c r="M10" s="299" t="s">
        <v>67</v>
      </c>
      <c r="N10" s="300" t="str">
        <f t="shared" si="2"/>
        <v>EURAB3E3Y</v>
      </c>
      <c r="O10" s="300" t="str">
        <v>EURAB3E3Y=ICAP</v>
      </c>
      <c r="P10" s="266">
        <v>-7.6999999999999999E-2</v>
      </c>
      <c r="Q10" s="266">
        <v>-2.7000000000000003E-2</v>
      </c>
      <c r="R10" s="266">
        <f t="shared" si="3"/>
        <v>-5.2000000000000005E-2</v>
      </c>
      <c r="S10" s="266">
        <f t="shared" si="4"/>
        <v>4.9999999999999989E-2</v>
      </c>
      <c r="T10" s="298"/>
      <c r="U10" s="149">
        <v>-5.2000000000000005E-2</v>
      </c>
      <c r="V10" s="298"/>
      <c r="W10" s="266">
        <v>-5.2000000000000005E-2</v>
      </c>
      <c r="X10" s="303">
        <f>_xll.qlSimpleQuoteSetValue(F10,W10/100,Trigger)</f>
        <v>-7.7000000000000007E-4</v>
      </c>
      <c r="Y10" s="208"/>
    </row>
    <row r="11" spans="1:25" ht="11.25" customHeight="1" x14ac:dyDescent="0.2">
      <c r="A11" s="207"/>
      <c r="B11" s="147" t="str">
        <f t="shared" si="0"/>
        <v>4Y</v>
      </c>
      <c r="C11" s="283" t="str">
        <f t="shared" si="0"/>
        <v>AB</v>
      </c>
      <c r="D11" s="284" t="str">
        <f t="shared" si="0"/>
        <v>3E</v>
      </c>
      <c r="E11" s="285" t="str">
        <f t="shared" si="1"/>
        <v>EURAB3E4Y_Quote</v>
      </c>
      <c r="F11" s="285" t="str">
        <f>_xll.qlSimpleQuote(Currency&amp;$C11&amp;$D11&amp;$B11&amp;QuoteSuffix,,RateTickValue,Permanent,Trigger,ObjectOverwrite)</f>
        <v>EURAB3E4Y_Quote#0001</v>
      </c>
      <c r="G11" s="286" t="str">
        <f>_xll.ohRangeRetrieveError(F11)</f>
        <v/>
      </c>
      <c r="H11" s="249"/>
      <c r="J11" s="207"/>
      <c r="K11" s="299" t="s">
        <v>53</v>
      </c>
      <c r="L11" s="299" t="s">
        <v>86</v>
      </c>
      <c r="M11" s="299" t="s">
        <v>67</v>
      </c>
      <c r="N11" s="300" t="str">
        <f t="shared" si="2"/>
        <v>EURAB3E4Y</v>
      </c>
      <c r="O11" s="300" t="str">
        <v>EURAB3E4Y=ICAP</v>
      </c>
      <c r="P11" s="266">
        <v>2.4E-2</v>
      </c>
      <c r="Q11" s="266">
        <v>7.3999999999999996E-2</v>
      </c>
      <c r="R11" s="266">
        <f t="shared" si="3"/>
        <v>4.9000000000000002E-2</v>
      </c>
      <c r="S11" s="266">
        <f t="shared" si="4"/>
        <v>0.05</v>
      </c>
      <c r="T11" s="298"/>
      <c r="U11" s="149">
        <v>4.9000000000000002E-2</v>
      </c>
      <c r="V11" s="298"/>
      <c r="W11" s="266">
        <v>4.9000000000000002E-2</v>
      </c>
      <c r="X11" s="303">
        <f>_xll.qlSimpleQuoteSetValue(F11,W11/100,Trigger)</f>
        <v>-7.6000000000000004E-4</v>
      </c>
      <c r="Y11" s="208"/>
    </row>
    <row r="12" spans="1:25" ht="11.25" customHeight="1" x14ac:dyDescent="0.2">
      <c r="A12" s="207"/>
      <c r="B12" s="147" t="str">
        <f t="shared" si="0"/>
        <v>5Y</v>
      </c>
      <c r="C12" s="283" t="str">
        <f t="shared" si="0"/>
        <v>AB</v>
      </c>
      <c r="D12" s="284" t="str">
        <f t="shared" si="0"/>
        <v>3E</v>
      </c>
      <c r="E12" s="285" t="str">
        <f t="shared" si="1"/>
        <v>EURAB3E5Y_Quote</v>
      </c>
      <c r="F12" s="285" t="str">
        <f>_xll.qlSimpleQuote(Currency&amp;$C12&amp;$D12&amp;$B12&amp;QuoteSuffix,,RateTickValue,Permanent,Trigger,ObjectOverwrite)</f>
        <v>EURAB3E5Y_Quote#0001</v>
      </c>
      <c r="G12" s="286" t="str">
        <f>_xll.ohRangeRetrieveError(F12)</f>
        <v/>
      </c>
      <c r="H12" s="249"/>
      <c r="J12" s="207"/>
      <c r="K12" s="299" t="s">
        <v>52</v>
      </c>
      <c r="L12" s="299" t="s">
        <v>86</v>
      </c>
      <c r="M12" s="299" t="s">
        <v>67</v>
      </c>
      <c r="N12" s="300" t="str">
        <f t="shared" si="2"/>
        <v>EURAB3E5Y</v>
      </c>
      <c r="O12" s="300" t="str">
        <v>EURAB3E5Y=ICAP</v>
      </c>
      <c r="P12" s="266">
        <v>0.14099999999999999</v>
      </c>
      <c r="Q12" s="266">
        <v>0.191</v>
      </c>
      <c r="R12" s="266">
        <f t="shared" si="3"/>
        <v>0.16599999999999998</v>
      </c>
      <c r="S12" s="266">
        <f t="shared" si="4"/>
        <v>4.9999999999999989E-2</v>
      </c>
      <c r="T12" s="298"/>
      <c r="U12" s="149">
        <v>0.16599999999999998</v>
      </c>
      <c r="V12" s="298"/>
      <c r="W12" s="266">
        <v>0.16599999999999998</v>
      </c>
      <c r="X12" s="303">
        <f>_xll.qlSimpleQuoteSetValue(F12,W12/100,Trigger)</f>
        <v>-7.6000000000000004E-4</v>
      </c>
      <c r="Y12" s="208"/>
    </row>
    <row r="13" spans="1:25" ht="11.25" customHeight="1" x14ac:dyDescent="0.2">
      <c r="A13" s="207"/>
      <c r="B13" s="147" t="str">
        <f t="shared" si="0"/>
        <v>6Y</v>
      </c>
      <c r="C13" s="283" t="str">
        <f t="shared" si="0"/>
        <v>AB</v>
      </c>
      <c r="D13" s="284" t="str">
        <f t="shared" si="0"/>
        <v>3E</v>
      </c>
      <c r="E13" s="285" t="str">
        <f t="shared" si="1"/>
        <v>EURAB3E6Y_Quote</v>
      </c>
      <c r="F13" s="285" t="str">
        <f>_xll.qlSimpleQuote(Currency&amp;$C13&amp;$D13&amp;$B13&amp;QuoteSuffix,,RateTickValue,Permanent,Trigger,ObjectOverwrite)</f>
        <v>EURAB3E6Y_Quote#0001</v>
      </c>
      <c r="G13" s="286" t="str">
        <f>_xll.ohRangeRetrieveError(F13)</f>
        <v/>
      </c>
      <c r="H13" s="249"/>
      <c r="J13" s="207"/>
      <c r="K13" s="299" t="s">
        <v>51</v>
      </c>
      <c r="L13" s="299" t="s">
        <v>86</v>
      </c>
      <c r="M13" s="299" t="s">
        <v>67</v>
      </c>
      <c r="N13" s="300" t="str">
        <f t="shared" si="2"/>
        <v>EURAB3E6Y</v>
      </c>
      <c r="O13" s="300" t="str">
        <v>EURAB3E6Y=ICAP</v>
      </c>
      <c r="P13" s="266">
        <v>0.27300000000000002</v>
      </c>
      <c r="Q13" s="266">
        <v>0.32300000000000001</v>
      </c>
      <c r="R13" s="266">
        <f t="shared" si="3"/>
        <v>0.29800000000000004</v>
      </c>
      <c r="S13" s="266">
        <f t="shared" si="4"/>
        <v>5.0000000000000044E-2</v>
      </c>
      <c r="T13" s="298"/>
      <c r="U13" s="149">
        <v>0.29800000000000004</v>
      </c>
      <c r="V13" s="298"/>
      <c r="W13" s="266">
        <v>0.29800000000000004</v>
      </c>
      <c r="X13" s="303">
        <f>_xll.qlSimpleQuoteSetValue(F13,W13/100,Trigger)</f>
        <v>-7.5999999999999939E-4</v>
      </c>
      <c r="Y13" s="208"/>
    </row>
    <row r="14" spans="1:25" ht="11.25" customHeight="1" x14ac:dyDescent="0.2">
      <c r="A14" s="207"/>
      <c r="B14" s="147" t="str">
        <f t="shared" si="0"/>
        <v>7Y</v>
      </c>
      <c r="C14" s="283" t="str">
        <f t="shared" si="0"/>
        <v>AB</v>
      </c>
      <c r="D14" s="284" t="str">
        <f t="shared" si="0"/>
        <v>3E</v>
      </c>
      <c r="E14" s="285" t="str">
        <f t="shared" si="1"/>
        <v>EURAB3E7Y_Quote</v>
      </c>
      <c r="F14" s="285" t="str">
        <f>_xll.qlSimpleQuote(Currency&amp;$C14&amp;$D14&amp;$B14&amp;QuoteSuffix,,RateTickValue,Permanent,Trigger,ObjectOverwrite)</f>
        <v>EURAB3E7Y_Quote#0001</v>
      </c>
      <c r="G14" s="286" t="str">
        <f>_xll.ohRangeRetrieveError(F14)</f>
        <v/>
      </c>
      <c r="H14" s="249"/>
      <c r="J14" s="207"/>
      <c r="K14" s="299" t="s">
        <v>50</v>
      </c>
      <c r="L14" s="299" t="s">
        <v>86</v>
      </c>
      <c r="M14" s="299" t="s">
        <v>67</v>
      </c>
      <c r="N14" s="300" t="str">
        <f t="shared" si="2"/>
        <v>EURAB3E7Y</v>
      </c>
      <c r="O14" s="300" t="str">
        <v>EURAB3E7Y=ICAP</v>
      </c>
      <c r="P14" s="266">
        <v>0.41200000000000003</v>
      </c>
      <c r="Q14" s="266">
        <v>0.46200000000000002</v>
      </c>
      <c r="R14" s="266">
        <f t="shared" si="3"/>
        <v>0.43700000000000006</v>
      </c>
      <c r="S14" s="266">
        <f t="shared" si="4"/>
        <v>5.0000000000000044E-2</v>
      </c>
      <c r="T14" s="298"/>
      <c r="U14" s="149">
        <v>0.43700000000000006</v>
      </c>
      <c r="V14" s="298"/>
      <c r="W14" s="266">
        <v>0.43700000000000006</v>
      </c>
      <c r="X14" s="303">
        <f>_xll.qlSimpleQuoteSetValue(F14,W14/100,Trigger)</f>
        <v>-7.1999999999999929E-4</v>
      </c>
      <c r="Y14" s="208"/>
    </row>
    <row r="15" spans="1:25" ht="11.25" customHeight="1" x14ac:dyDescent="0.2">
      <c r="A15" s="207"/>
      <c r="B15" s="147" t="str">
        <f t="shared" si="0"/>
        <v>8Y</v>
      </c>
      <c r="C15" s="283" t="str">
        <f t="shared" si="0"/>
        <v>AB</v>
      </c>
      <c r="D15" s="284" t="str">
        <f t="shared" si="0"/>
        <v>3E</v>
      </c>
      <c r="E15" s="285" t="str">
        <f t="shared" si="1"/>
        <v>EURAB3E8Y_Quote</v>
      </c>
      <c r="F15" s="285" t="str">
        <f>_xll.qlSimpleQuote(Currency&amp;$C15&amp;$D15&amp;$B15&amp;QuoteSuffix,,RateTickValue,Permanent,Trigger,ObjectOverwrite)</f>
        <v>EURAB3E8Y_Quote#0001</v>
      </c>
      <c r="G15" s="286" t="str">
        <f>_xll.ohRangeRetrieveError(F15)</f>
        <v/>
      </c>
      <c r="H15" s="249"/>
      <c r="J15" s="207"/>
      <c r="K15" s="299" t="s">
        <v>49</v>
      </c>
      <c r="L15" s="299" t="s">
        <v>86</v>
      </c>
      <c r="M15" s="299" t="s">
        <v>67</v>
      </c>
      <c r="N15" s="300" t="str">
        <f t="shared" si="2"/>
        <v>EURAB3E8Y</v>
      </c>
      <c r="O15" s="300" t="str">
        <v>EURAB3E8Y=ICAP</v>
      </c>
      <c r="P15" s="266">
        <v>0.54800000000000004</v>
      </c>
      <c r="Q15" s="266">
        <v>0.59800000000000009</v>
      </c>
      <c r="R15" s="266">
        <f t="shared" si="3"/>
        <v>0.57300000000000006</v>
      </c>
      <c r="S15" s="266">
        <f t="shared" si="4"/>
        <v>5.0000000000000044E-2</v>
      </c>
      <c r="T15" s="298"/>
      <c r="U15" s="149">
        <v>0.57300000000000006</v>
      </c>
      <c r="V15" s="298"/>
      <c r="W15" s="266">
        <v>0.57300000000000006</v>
      </c>
      <c r="X15" s="303">
        <f>_xll.qlSimpleQuoteSetValue(F15,W15/100,Trigger)</f>
        <v>-6.5999999999999913E-4</v>
      </c>
      <c r="Y15" s="208"/>
    </row>
    <row r="16" spans="1:25" ht="11.25" customHeight="1" x14ac:dyDescent="0.2">
      <c r="A16" s="207"/>
      <c r="B16" s="147" t="str">
        <f t="shared" si="0"/>
        <v>9Y</v>
      </c>
      <c r="C16" s="283" t="str">
        <f t="shared" si="0"/>
        <v>AB</v>
      </c>
      <c r="D16" s="284" t="str">
        <f t="shared" si="0"/>
        <v>3E</v>
      </c>
      <c r="E16" s="285" t="str">
        <f t="shared" si="1"/>
        <v>EURAB3E9Y_Quote</v>
      </c>
      <c r="F16" s="285" t="str">
        <f>_xll.qlSimpleQuote(Currency&amp;$C16&amp;$D16&amp;$B16&amp;QuoteSuffix,,RateTickValue,Permanent,Trigger,ObjectOverwrite)</f>
        <v>EURAB3E9Y_Quote#0001</v>
      </c>
      <c r="G16" s="286" t="str">
        <f>_xll.ohRangeRetrieveError(F16)</f>
        <v/>
      </c>
      <c r="H16" s="249"/>
      <c r="J16" s="207"/>
      <c r="K16" s="299" t="s">
        <v>48</v>
      </c>
      <c r="L16" s="299" t="s">
        <v>86</v>
      </c>
      <c r="M16" s="299" t="s">
        <v>67</v>
      </c>
      <c r="N16" s="300" t="str">
        <f t="shared" si="2"/>
        <v>EURAB3E9Y</v>
      </c>
      <c r="O16" s="300" t="str">
        <v>EURAB3E9Y=ICAP</v>
      </c>
      <c r="P16" s="266">
        <v>0.67500000000000004</v>
      </c>
      <c r="Q16" s="266">
        <v>0.72499999999999998</v>
      </c>
      <c r="R16" s="266">
        <f t="shared" si="3"/>
        <v>0.7</v>
      </c>
      <c r="S16" s="266">
        <f t="shared" si="4"/>
        <v>4.9999999999999822E-2</v>
      </c>
      <c r="T16" s="298"/>
      <c r="U16" s="149">
        <v>0.7</v>
      </c>
      <c r="V16" s="298"/>
      <c r="W16" s="266">
        <v>0.7</v>
      </c>
      <c r="X16" s="303">
        <f>_xll.qlSimpleQuoteSetValue(F16,W16/100,Trigger)</f>
        <v>-6.1000000000000117E-4</v>
      </c>
      <c r="Y16" s="208"/>
    </row>
    <row r="17" spans="1:25" ht="11.25" customHeight="1" x14ac:dyDescent="0.2">
      <c r="A17" s="207"/>
      <c r="B17" s="147" t="str">
        <f t="shared" si="0"/>
        <v>10Y</v>
      </c>
      <c r="C17" s="283" t="str">
        <f t="shared" si="0"/>
        <v>AB</v>
      </c>
      <c r="D17" s="284" t="str">
        <f t="shared" si="0"/>
        <v>3E</v>
      </c>
      <c r="E17" s="285" t="str">
        <f t="shared" si="1"/>
        <v>EURAB3E10Y_Quote</v>
      </c>
      <c r="F17" s="285" t="str">
        <f>_xll.qlSimpleQuote(Currency&amp;$C17&amp;$D17&amp;$B17&amp;QuoteSuffix,,RateTickValue,Permanent,Trigger,ObjectOverwrite)</f>
        <v>EURAB3E10Y_Quote#0001</v>
      </c>
      <c r="G17" s="286" t="str">
        <f>_xll.ohRangeRetrieveError(F17)</f>
        <v/>
      </c>
      <c r="H17" s="249"/>
      <c r="J17" s="207"/>
      <c r="K17" s="299" t="s">
        <v>47</v>
      </c>
      <c r="L17" s="299" t="s">
        <v>86</v>
      </c>
      <c r="M17" s="299" t="s">
        <v>67</v>
      </c>
      <c r="N17" s="300" t="str">
        <f t="shared" si="2"/>
        <v>EURAB3E10Y</v>
      </c>
      <c r="O17" s="300" t="str">
        <v>EURAB3E10Y=ICAP</v>
      </c>
      <c r="P17" s="266">
        <v>0.78899999999999992</v>
      </c>
      <c r="Q17" s="266">
        <v>0.83900000000000008</v>
      </c>
      <c r="R17" s="266">
        <f t="shared" si="3"/>
        <v>0.81400000000000006</v>
      </c>
      <c r="S17" s="266">
        <f t="shared" si="4"/>
        <v>5.0000000000000266E-2</v>
      </c>
      <c r="T17" s="298"/>
      <c r="U17" s="149">
        <v>0.81400000000000006</v>
      </c>
      <c r="V17" s="298"/>
      <c r="W17" s="266">
        <v>0.81400000000000006</v>
      </c>
      <c r="X17" s="303">
        <f>_xll.qlSimpleQuoteSetValue(F17,W17/100,Trigger)</f>
        <v>-5.59999999999998E-4</v>
      </c>
      <c r="Y17" s="208"/>
    </row>
    <row r="18" spans="1:25" ht="11.25" customHeight="1" x14ac:dyDescent="0.2">
      <c r="A18" s="207"/>
      <c r="B18" s="147" t="str">
        <f t="shared" si="0"/>
        <v>11Y</v>
      </c>
      <c r="C18" s="283" t="str">
        <f t="shared" si="0"/>
        <v>AB</v>
      </c>
      <c r="D18" s="284" t="str">
        <f t="shared" si="0"/>
        <v>3E</v>
      </c>
      <c r="E18" s="285" t="str">
        <f t="shared" si="1"/>
        <v>EURAB3E11Y_Quote</v>
      </c>
      <c r="F18" s="285" t="str">
        <f>_xll.qlSimpleQuote(Currency&amp;$C18&amp;$D18&amp;$B18&amp;QuoteSuffix,,RateTickValue,Permanent,Trigger,ObjectOverwrite)</f>
        <v>EURAB3E11Y_Quote#0001</v>
      </c>
      <c r="G18" s="286" t="str">
        <f>_xll.ohRangeRetrieveError(F18)</f>
        <v/>
      </c>
      <c r="H18" s="249"/>
      <c r="J18" s="207"/>
      <c r="K18" s="299" t="s">
        <v>46</v>
      </c>
      <c r="L18" s="299" t="s">
        <v>86</v>
      </c>
      <c r="M18" s="299" t="s">
        <v>67</v>
      </c>
      <c r="N18" s="300" t="str">
        <f t="shared" si="2"/>
        <v>EURAB3E11Y</v>
      </c>
      <c r="O18" s="300" t="str">
        <v>EURAB3E11Y=ICAP</v>
      </c>
      <c r="P18" s="266">
        <v>0.89200000000000002</v>
      </c>
      <c r="Q18" s="266">
        <v>0.94199999999999995</v>
      </c>
      <c r="R18" s="266">
        <f t="shared" si="3"/>
        <v>0.91700000000000004</v>
      </c>
      <c r="S18" s="266">
        <f t="shared" si="4"/>
        <v>5.0000000000000044E-2</v>
      </c>
      <c r="T18" s="298"/>
      <c r="U18" s="149">
        <v>0.91700000000000004</v>
      </c>
      <c r="V18" s="298"/>
      <c r="W18" s="266">
        <v>0.91700000000000004</v>
      </c>
      <c r="X18" s="303">
        <f>_xll.qlSimpleQuoteSetValue(F18,W18/100,Trigger)</f>
        <v>-5.1999999999999789E-4</v>
      </c>
      <c r="Y18" s="208"/>
    </row>
    <row r="19" spans="1:25" ht="11.25" customHeight="1" x14ac:dyDescent="0.2">
      <c r="A19" s="207"/>
      <c r="B19" s="147" t="str">
        <f t="shared" si="0"/>
        <v>12Y</v>
      </c>
      <c r="C19" s="283" t="str">
        <f t="shared" si="0"/>
        <v>AB</v>
      </c>
      <c r="D19" s="284" t="str">
        <f t="shared" si="0"/>
        <v>3E</v>
      </c>
      <c r="E19" s="285" t="str">
        <f t="shared" si="1"/>
        <v>EURAB3E12Y_Quote</v>
      </c>
      <c r="F19" s="285" t="str">
        <f>_xll.qlSimpleQuote(Currency&amp;$C19&amp;$D19&amp;$B19&amp;QuoteSuffix,,RateTickValue,Permanent,Trigger,ObjectOverwrite)</f>
        <v>EURAB3E12Y_Quote#0001</v>
      </c>
      <c r="G19" s="286" t="str">
        <f>_xll.ohRangeRetrieveError(F19)</f>
        <v/>
      </c>
      <c r="H19" s="249"/>
      <c r="J19" s="207"/>
      <c r="K19" s="299" t="s">
        <v>45</v>
      </c>
      <c r="L19" s="299" t="s">
        <v>86</v>
      </c>
      <c r="M19" s="299" t="s">
        <v>67</v>
      </c>
      <c r="N19" s="300" t="str">
        <f t="shared" si="2"/>
        <v>EURAB3E12Y</v>
      </c>
      <c r="O19" s="300" t="str">
        <v>EURAB3E12Y=ICAP</v>
      </c>
      <c r="P19" s="266">
        <v>0.98399999999999999</v>
      </c>
      <c r="Q19" s="266">
        <v>1.034</v>
      </c>
      <c r="R19" s="266">
        <f t="shared" si="3"/>
        <v>1.0089999999999999</v>
      </c>
      <c r="S19" s="266">
        <f t="shared" si="4"/>
        <v>4.9999999999999822E-2</v>
      </c>
      <c r="T19" s="298"/>
      <c r="U19" s="149">
        <v>1.0089999999999999</v>
      </c>
      <c r="V19" s="298"/>
      <c r="W19" s="266">
        <v>1.0089999999999999</v>
      </c>
      <c r="X19" s="303">
        <f>_xll.qlSimpleQuoteSetValue(F19,W19/100,Trigger)</f>
        <v>-4.7000000000000167E-4</v>
      </c>
      <c r="Y19" s="208"/>
    </row>
    <row r="20" spans="1:25" ht="11.25" customHeight="1" x14ac:dyDescent="0.2">
      <c r="A20" s="207"/>
      <c r="B20" s="147" t="str">
        <f t="shared" si="0"/>
        <v>13Y</v>
      </c>
      <c r="C20" s="283" t="str">
        <f t="shared" si="0"/>
        <v>AB</v>
      </c>
      <c r="D20" s="284" t="str">
        <f t="shared" si="0"/>
        <v>3E</v>
      </c>
      <c r="E20" s="285" t="str">
        <f t="shared" si="1"/>
        <v>EURAB3E13Y_Quote</v>
      </c>
      <c r="F20" s="285" t="str">
        <f>_xll.qlSimpleQuote(Currency&amp;$C20&amp;$D20&amp;$B20&amp;QuoteSuffix,,RateTickValue,Permanent,Trigger,ObjectOverwrite)</f>
        <v>EURAB3E13Y_Quote#0001</v>
      </c>
      <c r="G20" s="286" t="str">
        <f>_xll.ohRangeRetrieveError(F20)</f>
        <v/>
      </c>
      <c r="H20" s="249"/>
      <c r="J20" s="207"/>
      <c r="K20" s="299" t="s">
        <v>44</v>
      </c>
      <c r="L20" s="299" t="s">
        <v>86</v>
      </c>
      <c r="M20" s="299" t="s">
        <v>67</v>
      </c>
      <c r="N20" s="300" t="str">
        <f t="shared" si="2"/>
        <v>EURAB3E13Y</v>
      </c>
      <c r="O20" s="300" t="str">
        <v>EURAB3E13Y=ICAP</v>
      </c>
      <c r="P20" s="266" t="s">
        <v>145</v>
      </c>
      <c r="Q20" s="266" t="s">
        <v>145</v>
      </c>
      <c r="R20" s="266" t="e">
        <f t="shared" si="3"/>
        <v>#NUM!</v>
      </c>
      <c r="S20" s="266" t="e">
        <f t="shared" si="4"/>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0"/>
        <v>AB</v>
      </c>
      <c r="D21" s="284" t="str">
        <f t="shared" si="0"/>
        <v>3E</v>
      </c>
      <c r="E21" s="285" t="str">
        <f t="shared" si="1"/>
        <v>EURAB3E14Y_Quote</v>
      </c>
      <c r="F21" s="285" t="str">
        <f>_xll.qlSimpleQuote(Currency&amp;$C21&amp;$D21&amp;$B21&amp;QuoteSuffix,,RateTickValue,Permanent,Trigger,ObjectOverwrite)</f>
        <v>EURAB3E14Y_Quote#0001</v>
      </c>
      <c r="G21" s="286" t="str">
        <f>_xll.ohRangeRetrieveError(F21)</f>
        <v/>
      </c>
      <c r="H21" s="249"/>
      <c r="J21" s="207"/>
      <c r="K21" s="299" t="s">
        <v>43</v>
      </c>
      <c r="L21" s="299" t="s">
        <v>86</v>
      </c>
      <c r="M21" s="299" t="s">
        <v>67</v>
      </c>
      <c r="N21" s="300" t="str">
        <f t="shared" si="2"/>
        <v>EURAB3E14Y</v>
      </c>
      <c r="O21" s="300" t="str">
        <v>EURAB3E14Y=ICAP</v>
      </c>
      <c r="P21" s="266" t="s">
        <v>145</v>
      </c>
      <c r="Q21" s="266" t="s">
        <v>145</v>
      </c>
      <c r="R21" s="266" t="e">
        <f t="shared" si="3"/>
        <v>#NUM!</v>
      </c>
      <c r="S21" s="266" t="e">
        <f t="shared" si="4"/>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0"/>
        <v>AB</v>
      </c>
      <c r="D22" s="284" t="str">
        <f t="shared" si="0"/>
        <v>3E</v>
      </c>
      <c r="E22" s="285" t="str">
        <f t="shared" si="1"/>
        <v>EURAB3E15Y_Quote</v>
      </c>
      <c r="F22" s="285" t="str">
        <f>_xll.qlSimpleQuote(Currency&amp;$C22&amp;$D22&amp;$B22&amp;QuoteSuffix,,RateTickValue,Permanent,Trigger,ObjectOverwrite)</f>
        <v>EURAB3E15Y_Quote#0001</v>
      </c>
      <c r="G22" s="286" t="str">
        <f>_xll.ohRangeRetrieveError(F22)</f>
        <v/>
      </c>
      <c r="H22" s="249"/>
      <c r="J22" s="207"/>
      <c r="K22" s="299" t="s">
        <v>42</v>
      </c>
      <c r="L22" s="299" t="s">
        <v>86</v>
      </c>
      <c r="M22" s="299" t="s">
        <v>67</v>
      </c>
      <c r="N22" s="300" t="str">
        <f t="shared" si="2"/>
        <v>EURAB3E15Y</v>
      </c>
      <c r="O22" s="300" t="str">
        <v>EURAB3E15Y=ICAP</v>
      </c>
      <c r="P22" s="266">
        <v>1.1919999999999999</v>
      </c>
      <c r="Q22" s="266">
        <v>1.242</v>
      </c>
      <c r="R22" s="266">
        <f t="shared" si="3"/>
        <v>1.2170000000000001</v>
      </c>
      <c r="S22" s="266">
        <f t="shared" si="4"/>
        <v>5.0000000000000266E-2</v>
      </c>
      <c r="T22" s="298"/>
      <c r="U22" s="149">
        <v>1.2170000000000001</v>
      </c>
      <c r="V22" s="298"/>
      <c r="W22" s="266">
        <v>1.2170000000000001</v>
      </c>
      <c r="X22" s="303">
        <f>_xll.qlSimpleQuoteSetValue(F22,W22/100,Trigger)</f>
        <v>-4.0000000000000105E-4</v>
      </c>
      <c r="Y22" s="208"/>
    </row>
    <row r="23" spans="1:25" ht="11.25" customHeight="1" x14ac:dyDescent="0.2">
      <c r="A23" s="207"/>
      <c r="B23" s="147" t="str">
        <f t="shared" si="0"/>
        <v>16Y</v>
      </c>
      <c r="C23" s="283" t="str">
        <f t="shared" si="0"/>
        <v>AB</v>
      </c>
      <c r="D23" s="284" t="str">
        <f t="shared" si="0"/>
        <v>3E</v>
      </c>
      <c r="E23" s="285" t="str">
        <f t="shared" si="1"/>
        <v>EURAB3E16Y_Quote</v>
      </c>
      <c r="F23" s="285" t="str">
        <f>_xll.qlSimpleQuote(Currency&amp;$C23&amp;$D23&amp;$B23&amp;QuoteSuffix,,RateTickValue,Permanent,Trigger,ObjectOverwrite)</f>
        <v>EURAB3E16Y_Quote#0001</v>
      </c>
      <c r="G23" s="286" t="str">
        <f>_xll.ohRangeRetrieveError(F23)</f>
        <v/>
      </c>
      <c r="H23" s="249"/>
      <c r="J23" s="207"/>
      <c r="K23" s="299" t="s">
        <v>41</v>
      </c>
      <c r="L23" s="299" t="s">
        <v>86</v>
      </c>
      <c r="M23" s="299" t="s">
        <v>67</v>
      </c>
      <c r="N23" s="300" t="str">
        <f t="shared" si="2"/>
        <v>EURAB3E16Y</v>
      </c>
      <c r="O23" s="300" t="str">
        <v>EURAB3E16Y=ICAP</v>
      </c>
      <c r="P23" s="266" t="s">
        <v>145</v>
      </c>
      <c r="Q23" s="266" t="s">
        <v>145</v>
      </c>
      <c r="R23" s="266" t="e">
        <f t="shared" si="3"/>
        <v>#NUM!</v>
      </c>
      <c r="S23" s="266" t="e">
        <f t="shared" si="4"/>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0"/>
        <v>AB</v>
      </c>
      <c r="D24" s="284" t="str">
        <f t="shared" si="0"/>
        <v>3E</v>
      </c>
      <c r="E24" s="285" t="str">
        <f t="shared" si="1"/>
        <v>EURAB3E17Y_Quote</v>
      </c>
      <c r="F24" s="285" t="str">
        <f>_xll.qlSimpleQuote(Currency&amp;$C24&amp;$D24&amp;$B24&amp;QuoteSuffix,,RateTickValue,Permanent,Trigger,ObjectOverwrite)</f>
        <v>EURAB3E17Y_Quote#0001</v>
      </c>
      <c r="G24" s="286" t="str">
        <f>_xll.ohRangeRetrieveError(F24)</f>
        <v/>
      </c>
      <c r="H24" s="249"/>
      <c r="J24" s="207"/>
      <c r="K24" s="299" t="s">
        <v>40</v>
      </c>
      <c r="L24" s="299" t="s">
        <v>86</v>
      </c>
      <c r="M24" s="299" t="s">
        <v>67</v>
      </c>
      <c r="N24" s="300" t="str">
        <f t="shared" si="2"/>
        <v>EURAB3E17Y</v>
      </c>
      <c r="O24" s="300" t="str">
        <v>EURAB3E17Y=ICAP</v>
      </c>
      <c r="P24" s="266" t="s">
        <v>145</v>
      </c>
      <c r="Q24" s="266" t="s">
        <v>145</v>
      </c>
      <c r="R24" s="266" t="e">
        <f t="shared" si="3"/>
        <v>#NUM!</v>
      </c>
      <c r="S24" s="266" t="e">
        <f t="shared" si="4"/>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0"/>
        <v>AB</v>
      </c>
      <c r="D25" s="284" t="str">
        <f t="shared" si="0"/>
        <v>3E</v>
      </c>
      <c r="E25" s="285" t="str">
        <f t="shared" si="1"/>
        <v>EURAB3E18Y_Quote</v>
      </c>
      <c r="F25" s="285" t="str">
        <f>_xll.qlSimpleQuote(Currency&amp;$C25&amp;$D25&amp;$B25&amp;QuoteSuffix,,RateTickValue,Permanent,Trigger,ObjectOverwrite)</f>
        <v>EURAB3E18Y_Quote#0001</v>
      </c>
      <c r="G25" s="286" t="str">
        <f>_xll.ohRangeRetrieveError(F25)</f>
        <v/>
      </c>
      <c r="H25" s="249"/>
      <c r="J25" s="207"/>
      <c r="K25" s="299" t="s">
        <v>39</v>
      </c>
      <c r="L25" s="299" t="s">
        <v>86</v>
      </c>
      <c r="M25" s="299" t="s">
        <v>67</v>
      </c>
      <c r="N25" s="300" t="str">
        <f t="shared" si="2"/>
        <v>EURAB3E18Y</v>
      </c>
      <c r="O25" s="300" t="str">
        <v>EURAB3E18Y=ICAP</v>
      </c>
      <c r="P25" s="266" t="s">
        <v>145</v>
      </c>
      <c r="Q25" s="266" t="s">
        <v>145</v>
      </c>
      <c r="R25" s="266" t="e">
        <f t="shared" si="3"/>
        <v>#NUM!</v>
      </c>
      <c r="S25" s="266" t="e">
        <f t="shared" si="4"/>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0"/>
        <v>AB</v>
      </c>
      <c r="D26" s="284" t="str">
        <f t="shared" si="0"/>
        <v>3E</v>
      </c>
      <c r="E26" s="285" t="str">
        <f t="shared" si="1"/>
        <v>EURAB3E19Y_Quote</v>
      </c>
      <c r="F26" s="285" t="str">
        <f>_xll.qlSimpleQuote(Currency&amp;$C26&amp;$D26&amp;$B26&amp;QuoteSuffix,,RateTickValue,Permanent,Trigger,ObjectOverwrite)</f>
        <v>EURAB3E19Y_Quote#0001</v>
      </c>
      <c r="G26" s="286" t="str">
        <f>_xll.ohRangeRetrieveError(F26)</f>
        <v/>
      </c>
      <c r="H26" s="249"/>
      <c r="J26" s="207"/>
      <c r="K26" s="299" t="s">
        <v>38</v>
      </c>
      <c r="L26" s="299" t="s">
        <v>86</v>
      </c>
      <c r="M26" s="299" t="s">
        <v>67</v>
      </c>
      <c r="N26" s="300" t="str">
        <f t="shared" si="2"/>
        <v>EURAB3E19Y</v>
      </c>
      <c r="O26" s="300" t="str">
        <v>EURAB3E19Y=ICAP</v>
      </c>
      <c r="P26" s="266" t="s">
        <v>145</v>
      </c>
      <c r="Q26" s="266" t="s">
        <v>145</v>
      </c>
      <c r="R26" s="266" t="e">
        <f t="shared" si="3"/>
        <v>#NUM!</v>
      </c>
      <c r="S26" s="266" t="e">
        <f t="shared" si="4"/>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0"/>
        <v>AB</v>
      </c>
      <c r="D27" s="284" t="str">
        <f t="shared" si="0"/>
        <v>3E</v>
      </c>
      <c r="E27" s="285" t="str">
        <f t="shared" si="1"/>
        <v>EURAB3E20Y_Quote</v>
      </c>
      <c r="F27" s="285" t="str">
        <f>_xll.qlSimpleQuote(Currency&amp;$C27&amp;$D27&amp;$B27&amp;QuoteSuffix,,RateTickValue,Permanent,Trigger,ObjectOverwrite)</f>
        <v>EURAB3E20Y_Quote#0001</v>
      </c>
      <c r="G27" s="286" t="str">
        <f>_xll.ohRangeRetrieveError(F27)</f>
        <v/>
      </c>
      <c r="H27" s="249"/>
      <c r="J27" s="207"/>
      <c r="K27" s="299" t="s">
        <v>37</v>
      </c>
      <c r="L27" s="299" t="s">
        <v>86</v>
      </c>
      <c r="M27" s="299" t="s">
        <v>67</v>
      </c>
      <c r="N27" s="300" t="str">
        <f t="shared" si="2"/>
        <v>EURAB3E20Y</v>
      </c>
      <c r="O27" s="300" t="str">
        <v>EURAB3E20Y=ICAP</v>
      </c>
      <c r="P27" s="266">
        <v>1.375</v>
      </c>
      <c r="Q27" s="266">
        <v>1.425</v>
      </c>
      <c r="R27" s="266">
        <f t="shared" si="3"/>
        <v>1.4</v>
      </c>
      <c r="S27" s="266">
        <f t="shared" si="4"/>
        <v>4.9999999999999822E-2</v>
      </c>
      <c r="T27" s="298"/>
      <c r="U27" s="149">
        <v>1.4</v>
      </c>
      <c r="V27" s="298"/>
      <c r="W27" s="266">
        <v>1.4</v>
      </c>
      <c r="X27" s="303">
        <f>_xll.qlSimpleQuoteSetValue(F27,W27/100,Trigger)</f>
        <v>-2.5000000000000022E-4</v>
      </c>
      <c r="Y27" s="208"/>
    </row>
    <row r="28" spans="1:25" ht="11.25" customHeight="1" x14ac:dyDescent="0.2">
      <c r="A28" s="207"/>
      <c r="B28" s="147" t="str">
        <f t="shared" si="0"/>
        <v>21Y</v>
      </c>
      <c r="C28" s="283" t="str">
        <f t="shared" si="0"/>
        <v>AB</v>
      </c>
      <c r="D28" s="284" t="str">
        <f t="shared" si="0"/>
        <v>3E</v>
      </c>
      <c r="E28" s="285" t="str">
        <f t="shared" si="1"/>
        <v>EURAB3E21Y_Quote</v>
      </c>
      <c r="F28" s="285" t="str">
        <f>_xll.qlSimpleQuote(Currency&amp;$C28&amp;$D28&amp;$B28&amp;QuoteSuffix,,RateTickValue,Permanent,Trigger,ObjectOverwrite)</f>
        <v>EURAB3E21Y_Quote#0001</v>
      </c>
      <c r="G28" s="286" t="str">
        <f>_xll.ohRangeRetrieveError(F28)</f>
        <v/>
      </c>
      <c r="H28" s="249"/>
      <c r="J28" s="207"/>
      <c r="K28" s="299" t="s">
        <v>36</v>
      </c>
      <c r="L28" s="299" t="s">
        <v>86</v>
      </c>
      <c r="M28" s="299" t="s">
        <v>67</v>
      </c>
      <c r="N28" s="300" t="str">
        <f t="shared" si="2"/>
        <v>EURAB3E21Y</v>
      </c>
      <c r="O28" s="300" t="str">
        <v>EURAB3E21Y=ICAP</v>
      </c>
      <c r="P28" s="266" t="s">
        <v>145</v>
      </c>
      <c r="Q28" s="266" t="s">
        <v>145</v>
      </c>
      <c r="R28" s="266" t="e">
        <f t="shared" si="3"/>
        <v>#NUM!</v>
      </c>
      <c r="S28" s="266" t="e">
        <f t="shared" si="4"/>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0"/>
        <v>AB</v>
      </c>
      <c r="D29" s="284" t="str">
        <f t="shared" si="0"/>
        <v>3E</v>
      </c>
      <c r="E29" s="285" t="str">
        <f t="shared" si="1"/>
        <v>EURAB3E22Y_Quote</v>
      </c>
      <c r="F29" s="285" t="str">
        <f>_xll.qlSimpleQuote(Currency&amp;$C29&amp;$D29&amp;$B29&amp;QuoteSuffix,,RateTickValue,Permanent,Trigger,ObjectOverwrite)</f>
        <v>EURAB3E22Y_Quote#0001</v>
      </c>
      <c r="G29" s="286" t="str">
        <f>_xll.ohRangeRetrieveError(F29)</f>
        <v/>
      </c>
      <c r="H29" s="249"/>
      <c r="J29" s="207"/>
      <c r="K29" s="299" t="s">
        <v>35</v>
      </c>
      <c r="L29" s="299" t="s">
        <v>86</v>
      </c>
      <c r="M29" s="299" t="s">
        <v>67</v>
      </c>
      <c r="N29" s="300" t="str">
        <f t="shared" si="2"/>
        <v>EURAB3E22Y</v>
      </c>
      <c r="O29" s="300" t="str">
        <v>EURAB3E22Y=ICAP</v>
      </c>
      <c r="P29" s="266" t="s">
        <v>145</v>
      </c>
      <c r="Q29" s="266" t="s">
        <v>145</v>
      </c>
      <c r="R29" s="266" t="e">
        <f t="shared" si="3"/>
        <v>#NUM!</v>
      </c>
      <c r="S29" s="266" t="e">
        <f t="shared" si="4"/>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0"/>
        <v>AB</v>
      </c>
      <c r="D30" s="284" t="str">
        <f t="shared" si="0"/>
        <v>3E</v>
      </c>
      <c r="E30" s="285" t="str">
        <f t="shared" si="1"/>
        <v>EURAB3E23Y_Quote</v>
      </c>
      <c r="F30" s="285" t="str">
        <f>_xll.qlSimpleQuote(Currency&amp;$C30&amp;$D30&amp;$B30&amp;QuoteSuffix,,RateTickValue,Permanent,Trigger,ObjectOverwrite)</f>
        <v>EURAB3E23Y_Quote#0001</v>
      </c>
      <c r="G30" s="286" t="str">
        <f>_xll.ohRangeRetrieveError(F30)</f>
        <v/>
      </c>
      <c r="H30" s="249"/>
      <c r="J30" s="207"/>
      <c r="K30" s="299" t="s">
        <v>34</v>
      </c>
      <c r="L30" s="299" t="s">
        <v>86</v>
      </c>
      <c r="M30" s="299" t="s">
        <v>67</v>
      </c>
      <c r="N30" s="300" t="str">
        <f t="shared" si="2"/>
        <v>EURAB3E23Y</v>
      </c>
      <c r="O30" s="300" t="str">
        <v>EURAB3E23Y=ICAP</v>
      </c>
      <c r="P30" s="266" t="s">
        <v>145</v>
      </c>
      <c r="Q30" s="266" t="s">
        <v>145</v>
      </c>
      <c r="R30" s="266" t="e">
        <f t="shared" si="3"/>
        <v>#NUM!</v>
      </c>
      <c r="S30" s="266" t="e">
        <f t="shared" si="4"/>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0"/>
        <v>AB</v>
      </c>
      <c r="D31" s="284" t="str">
        <f t="shared" si="0"/>
        <v>3E</v>
      </c>
      <c r="E31" s="285" t="str">
        <f t="shared" si="1"/>
        <v>EURAB3E24Y_Quote</v>
      </c>
      <c r="F31" s="285" t="str">
        <f>_xll.qlSimpleQuote(Currency&amp;$C31&amp;$D31&amp;$B31&amp;QuoteSuffix,,RateTickValue,Permanent,Trigger,ObjectOverwrite)</f>
        <v>EURAB3E24Y_Quote#0001</v>
      </c>
      <c r="G31" s="286" t="str">
        <f>_xll.ohRangeRetrieveError(F31)</f>
        <v/>
      </c>
      <c r="H31" s="249"/>
      <c r="J31" s="207"/>
      <c r="K31" s="299" t="s">
        <v>33</v>
      </c>
      <c r="L31" s="299" t="s">
        <v>86</v>
      </c>
      <c r="M31" s="299" t="s">
        <v>67</v>
      </c>
      <c r="N31" s="300" t="str">
        <f t="shared" si="2"/>
        <v>EURAB3E24Y</v>
      </c>
      <c r="O31" s="300" t="str">
        <v>EURAB3E24Y=ICAP</v>
      </c>
      <c r="P31" s="266" t="s">
        <v>145</v>
      </c>
      <c r="Q31" s="266" t="s">
        <v>145</v>
      </c>
      <c r="R31" s="266" t="e">
        <f t="shared" si="3"/>
        <v>#NUM!</v>
      </c>
      <c r="S31" s="266" t="e">
        <f t="shared" si="4"/>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0"/>
        <v>AB</v>
      </c>
      <c r="D32" s="284" t="str">
        <f t="shared" si="0"/>
        <v>3E</v>
      </c>
      <c r="E32" s="285" t="str">
        <f t="shared" si="1"/>
        <v>EURAB3E25Y_Quote</v>
      </c>
      <c r="F32" s="285" t="str">
        <f>_xll.qlSimpleQuote(Currency&amp;$C32&amp;$D32&amp;$B32&amp;QuoteSuffix,,RateTickValue,Permanent,Trigger,ObjectOverwrite)</f>
        <v>EURAB3E25Y_Quote#0001</v>
      </c>
      <c r="G32" s="286" t="str">
        <f>_xll.ohRangeRetrieveError(F32)</f>
        <v/>
      </c>
      <c r="H32" s="249"/>
      <c r="J32" s="207"/>
      <c r="K32" s="299" t="s">
        <v>32</v>
      </c>
      <c r="L32" s="299" t="s">
        <v>86</v>
      </c>
      <c r="M32" s="299" t="s">
        <v>67</v>
      </c>
      <c r="N32" s="300" t="str">
        <f t="shared" si="2"/>
        <v>EURAB3E25Y</v>
      </c>
      <c r="O32" s="300" t="str">
        <v>EURAB3E25Y=ICAP</v>
      </c>
      <c r="P32" s="266">
        <v>1.4330000000000001</v>
      </c>
      <c r="Q32" s="266">
        <v>1.4830000000000001</v>
      </c>
      <c r="R32" s="266">
        <f t="shared" si="3"/>
        <v>1.4580000000000002</v>
      </c>
      <c r="S32" s="266">
        <f t="shared" si="4"/>
        <v>5.0000000000000266E-2</v>
      </c>
      <c r="T32" s="298"/>
      <c r="U32" s="149">
        <v>1.4580000000000002</v>
      </c>
      <c r="V32" s="298"/>
      <c r="W32" s="266">
        <v>1.4580000000000002</v>
      </c>
      <c r="X32" s="303">
        <f>_xll.qlSimpleQuoteSetValue(F32,W32/100,Trigger)</f>
        <v>-9.999999999999766E-5</v>
      </c>
      <c r="Y32" s="208"/>
    </row>
    <row r="33" spans="1:31" ht="11.25" customHeight="1" x14ac:dyDescent="0.2">
      <c r="A33" s="207"/>
      <c r="B33" s="147" t="str">
        <f t="shared" si="0"/>
        <v>26Y</v>
      </c>
      <c r="C33" s="283" t="str">
        <f t="shared" si="0"/>
        <v>AB</v>
      </c>
      <c r="D33" s="284" t="str">
        <f t="shared" si="0"/>
        <v>3E</v>
      </c>
      <c r="E33" s="285" t="str">
        <f t="shared" si="1"/>
        <v>EURAB3E26Y_Quote</v>
      </c>
      <c r="F33" s="285" t="str">
        <f>_xll.qlSimpleQuote(Currency&amp;$C33&amp;$D33&amp;$B33&amp;QuoteSuffix,,RateTickValue,Permanent,Trigger,ObjectOverwrite)</f>
        <v>EURAB3E26Y_Quote#0001</v>
      </c>
      <c r="G33" s="286" t="str">
        <f>_xll.ohRangeRetrieveError(F33)</f>
        <v/>
      </c>
      <c r="H33" s="249"/>
      <c r="J33" s="207"/>
      <c r="K33" s="299" t="s">
        <v>31</v>
      </c>
      <c r="L33" s="299" t="s">
        <v>86</v>
      </c>
      <c r="M33" s="299" t="s">
        <v>67</v>
      </c>
      <c r="N33" s="300" t="str">
        <f t="shared" si="2"/>
        <v>EURAB3E26Y</v>
      </c>
      <c r="O33" s="300" t="str">
        <v>EURAB3E26Y=ICAP</v>
      </c>
      <c r="P33" s="266" t="s">
        <v>145</v>
      </c>
      <c r="Q33" s="266" t="s">
        <v>145</v>
      </c>
      <c r="R33" s="266" t="e">
        <f t="shared" si="3"/>
        <v>#NUM!</v>
      </c>
      <c r="S33" s="266" t="e">
        <f t="shared" si="4"/>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0"/>
        <v>AB</v>
      </c>
      <c r="D34" s="284" t="str">
        <f t="shared" si="0"/>
        <v>3E</v>
      </c>
      <c r="E34" s="285" t="str">
        <f t="shared" si="1"/>
        <v>EURAB3E27Y_Quote</v>
      </c>
      <c r="F34" s="285" t="str">
        <f>_xll.qlSimpleQuote(Currency&amp;$C34&amp;$D34&amp;$B34&amp;QuoteSuffix,,RateTickValue,Permanent,Trigger,ObjectOverwrite)</f>
        <v>EURAB3E27Y_Quote#0001</v>
      </c>
      <c r="G34" s="286" t="str">
        <f>_xll.ohRangeRetrieveError(F34)</f>
        <v/>
      </c>
      <c r="H34" s="249"/>
      <c r="J34" s="207"/>
      <c r="K34" s="299" t="s">
        <v>30</v>
      </c>
      <c r="L34" s="299" t="s">
        <v>86</v>
      </c>
      <c r="M34" s="299" t="s">
        <v>67</v>
      </c>
      <c r="N34" s="300" t="str">
        <f t="shared" si="2"/>
        <v>EURAB3E27Y</v>
      </c>
      <c r="O34" s="300" t="str">
        <v>EURAB3E27Y=ICAP</v>
      </c>
      <c r="P34" s="266" t="s">
        <v>145</v>
      </c>
      <c r="Q34" s="266" t="s">
        <v>145</v>
      </c>
      <c r="R34" s="266" t="e">
        <f t="shared" si="3"/>
        <v>#NUM!</v>
      </c>
      <c r="S34" s="266" t="e">
        <f t="shared" si="4"/>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0"/>
        <v>AB</v>
      </c>
      <c r="D35" s="284" t="str">
        <f t="shared" si="0"/>
        <v>3E</v>
      </c>
      <c r="E35" s="285" t="str">
        <f t="shared" si="1"/>
        <v>EURAB3E28Y_Quote</v>
      </c>
      <c r="F35" s="285" t="str">
        <f>_xll.qlSimpleQuote(Currency&amp;$C35&amp;$D35&amp;$B35&amp;QuoteSuffix,,RateTickValue,Permanent,Trigger,ObjectOverwrite)</f>
        <v>EURAB3E28Y_Quote#0001</v>
      </c>
      <c r="G35" s="286" t="str">
        <f>_xll.ohRangeRetrieveError(F35)</f>
        <v/>
      </c>
      <c r="H35" s="249"/>
      <c r="J35" s="207"/>
      <c r="K35" s="299" t="s">
        <v>29</v>
      </c>
      <c r="L35" s="299" t="s">
        <v>86</v>
      </c>
      <c r="M35" s="299" t="s">
        <v>67</v>
      </c>
      <c r="N35" s="300" t="str">
        <f t="shared" si="2"/>
        <v>EURAB3E28Y</v>
      </c>
      <c r="O35" s="300" t="str">
        <v>EURAB3E28Y=ICAP</v>
      </c>
      <c r="P35" s="266" t="s">
        <v>145</v>
      </c>
      <c r="Q35" s="266" t="s">
        <v>145</v>
      </c>
      <c r="R35" s="266" t="e">
        <f t="shared" si="3"/>
        <v>#NUM!</v>
      </c>
      <c r="S35" s="266" t="e">
        <f t="shared" si="4"/>
        <v>#NUM!</v>
      </c>
      <c r="T35" s="298"/>
      <c r="U35" s="149" t="e">
        <v>#NUM!</v>
      </c>
      <c r="V35" s="298"/>
      <c r="W35" s="266" t="e">
        <v>#NUM!</v>
      </c>
      <c r="X35" s="303">
        <f>_xll.qlSimpleQuoteSetValue(F35,W35/100,Trigger)</f>
        <v>0</v>
      </c>
      <c r="Y35" s="208"/>
      <c r="AE35" s="282"/>
    </row>
    <row r="36" spans="1:31" ht="11.25" customHeight="1" x14ac:dyDescent="0.2">
      <c r="A36" s="207"/>
      <c r="B36" s="147" t="str">
        <f t="shared" si="0"/>
        <v>29Y</v>
      </c>
      <c r="C36" s="283" t="str">
        <f t="shared" si="0"/>
        <v>AB</v>
      </c>
      <c r="D36" s="284" t="str">
        <f t="shared" si="0"/>
        <v>3E</v>
      </c>
      <c r="E36" s="285" t="str">
        <f t="shared" si="1"/>
        <v>EURAB3E29Y_Quote</v>
      </c>
      <c r="F36" s="285" t="str">
        <f>_xll.qlSimpleQuote(Currency&amp;$C36&amp;$D36&amp;$B36&amp;QuoteSuffix,,RateTickValue,Permanent,Trigger,ObjectOverwrite)</f>
        <v>EURAB3E29Y_Quote#0001</v>
      </c>
      <c r="G36" s="286" t="str">
        <f>_xll.ohRangeRetrieveError(F36)</f>
        <v/>
      </c>
      <c r="H36" s="249"/>
      <c r="J36" s="207"/>
      <c r="K36" s="299" t="s">
        <v>28</v>
      </c>
      <c r="L36" s="299" t="s">
        <v>86</v>
      </c>
      <c r="M36" s="299" t="s">
        <v>67</v>
      </c>
      <c r="N36" s="300" t="str">
        <f t="shared" si="2"/>
        <v>EURAB3E29Y</v>
      </c>
      <c r="O36" s="300" t="str">
        <v>EURAB3E29Y=ICAP</v>
      </c>
      <c r="P36" s="266" t="s">
        <v>145</v>
      </c>
      <c r="Q36" s="266" t="s">
        <v>145</v>
      </c>
      <c r="R36" s="266" t="e">
        <f t="shared" si="3"/>
        <v>#NUM!</v>
      </c>
      <c r="S36" s="266" t="e">
        <f t="shared" si="4"/>
        <v>#NUM!</v>
      </c>
      <c r="T36" s="298"/>
      <c r="U36" s="149" t="e">
        <v>#NUM!</v>
      </c>
      <c r="V36" s="298"/>
      <c r="W36" s="266" t="e">
        <v>#NUM!</v>
      </c>
      <c r="X36" s="303">
        <f>_xll.qlSimpleQuoteSetValue(F36,W36/100,Trigger)</f>
        <v>0</v>
      </c>
      <c r="Y36" s="208"/>
      <c r="AE36" s="282"/>
    </row>
    <row r="37" spans="1:31" ht="11.25" customHeight="1" x14ac:dyDescent="0.2">
      <c r="A37" s="207"/>
      <c r="B37" s="147" t="str">
        <f t="shared" si="0"/>
        <v>30Y</v>
      </c>
      <c r="C37" s="283" t="str">
        <f t="shared" si="0"/>
        <v>AB</v>
      </c>
      <c r="D37" s="284" t="str">
        <f t="shared" si="0"/>
        <v>3E</v>
      </c>
      <c r="E37" s="285" t="str">
        <f t="shared" si="1"/>
        <v>EURAB3E30Y_Quote</v>
      </c>
      <c r="F37" s="285" t="str">
        <f>_xll.qlSimpleQuote(Currency&amp;$C37&amp;$D37&amp;$B37&amp;QuoteSuffix,,RateTickValue,Permanent,Trigger,ObjectOverwrite)</f>
        <v>EURAB3E30Y_Quote#0001</v>
      </c>
      <c r="G37" s="286" t="str">
        <f>_xll.ohRangeRetrieveError(F37)</f>
        <v/>
      </c>
      <c r="H37" s="249"/>
      <c r="J37" s="207"/>
      <c r="K37" s="299" t="s">
        <v>27</v>
      </c>
      <c r="L37" s="299" t="s">
        <v>86</v>
      </c>
      <c r="M37" s="299" t="s">
        <v>67</v>
      </c>
      <c r="N37" s="300" t="str">
        <f t="shared" si="2"/>
        <v>EURAB3E30Y</v>
      </c>
      <c r="O37" s="300" t="str">
        <v>EURAB3E30Y=ICAP</v>
      </c>
      <c r="P37" s="266">
        <v>1.4550000000000001</v>
      </c>
      <c r="Q37" s="266">
        <v>1.5049999999999999</v>
      </c>
      <c r="R37" s="266">
        <f t="shared" si="3"/>
        <v>1.48</v>
      </c>
      <c r="S37" s="266">
        <f t="shared" si="4"/>
        <v>4.9999999999999822E-2</v>
      </c>
      <c r="T37" s="298"/>
      <c r="U37" s="149">
        <v>1.48</v>
      </c>
      <c r="V37" s="298"/>
      <c r="W37" s="266">
        <v>1.48</v>
      </c>
      <c r="X37" s="303">
        <f>_xll.qlSimpleQuoteSetValue(F37,W37/100,Trigger)</f>
        <v>1.9999999999999185E-5</v>
      </c>
      <c r="Y37" s="208"/>
      <c r="AE37" s="282"/>
    </row>
    <row r="38" spans="1:31" ht="11.25" customHeight="1" x14ac:dyDescent="0.2">
      <c r="A38" s="207"/>
      <c r="B38" s="147" t="str">
        <f t="shared" si="0"/>
        <v>35Y</v>
      </c>
      <c r="C38" s="283" t="str">
        <f t="shared" si="0"/>
        <v>AB</v>
      </c>
      <c r="D38" s="284" t="str">
        <f t="shared" si="0"/>
        <v>3E</v>
      </c>
      <c r="E38" s="285" t="str">
        <f t="shared" si="1"/>
        <v>EURAB3E35Y_Quote</v>
      </c>
      <c r="F38" s="285" t="str">
        <f>_xll.qlSimpleQuote(Currency&amp;$C38&amp;$D38&amp;$B38&amp;QuoteSuffix,,RateTickValue,Permanent,Trigger,ObjectOverwrite)</f>
        <v>EURAB3E35Y_Quote#0001</v>
      </c>
      <c r="G38" s="286" t="str">
        <f>_xll.ohRangeRetrieveError(F38)</f>
        <v/>
      </c>
      <c r="H38" s="249"/>
      <c r="J38" s="207"/>
      <c r="K38" s="299" t="s">
        <v>26</v>
      </c>
      <c r="L38" s="299" t="s">
        <v>86</v>
      </c>
      <c r="M38" s="299" t="s">
        <v>67</v>
      </c>
      <c r="N38" s="300" t="str">
        <f t="shared" si="2"/>
        <v>EURAB3E35Y</v>
      </c>
      <c r="O38" s="300" t="str">
        <v>EURAB3E35Y=ICAP</v>
      </c>
      <c r="P38" s="266" t="s">
        <v>145</v>
      </c>
      <c r="Q38" s="266" t="s">
        <v>145</v>
      </c>
      <c r="R38" s="266" t="e">
        <f t="shared" si="3"/>
        <v>#NUM!</v>
      </c>
      <c r="S38" s="266" t="e">
        <f t="shared" si="4"/>
        <v>#NUM!</v>
      </c>
      <c r="T38" s="298"/>
      <c r="U38" s="149" t="e">
        <v>#NUM!</v>
      </c>
      <c r="V38" s="298"/>
      <c r="W38" s="266" t="e">
        <v>#NUM!</v>
      </c>
      <c r="X38" s="303">
        <f>_xll.qlSimpleQuoteSetValue(F38,W38/100,Trigger)</f>
        <v>0</v>
      </c>
      <c r="Y38" s="208"/>
      <c r="AE38" s="282"/>
    </row>
    <row r="39" spans="1:31" ht="11.25" customHeight="1" x14ac:dyDescent="0.2">
      <c r="A39" s="207"/>
      <c r="B39" s="147" t="str">
        <f t="shared" si="0"/>
        <v>40Y</v>
      </c>
      <c r="C39" s="283" t="str">
        <f t="shared" si="0"/>
        <v>AB</v>
      </c>
      <c r="D39" s="284" t="str">
        <f t="shared" si="0"/>
        <v>3E</v>
      </c>
      <c r="E39" s="285" t="str">
        <f t="shared" si="1"/>
        <v>EURAB3E40Y_Quote</v>
      </c>
      <c r="F39" s="285" t="str">
        <f>_xll.qlSimpleQuote(Currency&amp;$C39&amp;$D39&amp;$B39&amp;QuoteSuffix,,RateTickValue,Permanent,Trigger,ObjectOverwrite)</f>
        <v>EURAB3E40Y_Quote#0001</v>
      </c>
      <c r="G39" s="286" t="str">
        <f>_xll.ohRangeRetrieveError(F39)</f>
        <v/>
      </c>
      <c r="H39" s="249"/>
      <c r="J39" s="207"/>
      <c r="K39" s="299" t="s">
        <v>25</v>
      </c>
      <c r="L39" s="299" t="s">
        <v>86</v>
      </c>
      <c r="M39" s="299" t="s">
        <v>67</v>
      </c>
      <c r="N39" s="300" t="str">
        <f t="shared" si="2"/>
        <v>EURAB3E40Y</v>
      </c>
      <c r="O39" s="300" t="str">
        <v>EURAB3E40Y=ICAP</v>
      </c>
      <c r="P39" s="266">
        <v>1.474</v>
      </c>
      <c r="Q39" s="266">
        <v>1.524</v>
      </c>
      <c r="R39" s="266">
        <f t="shared" si="3"/>
        <v>1.4990000000000001</v>
      </c>
      <c r="S39" s="266">
        <f t="shared" si="4"/>
        <v>5.0000000000000266E-2</v>
      </c>
      <c r="T39" s="298"/>
      <c r="U39" s="149">
        <v>1.4990000000000001</v>
      </c>
      <c r="V39" s="298"/>
      <c r="W39" s="266">
        <v>1.4990000000000001</v>
      </c>
      <c r="X39" s="303">
        <f>_xll.qlSimpleQuoteSetValue(F39,W39/100,Trigger)</f>
        <v>8.9999999999999802E-5</v>
      </c>
      <c r="Y39" s="208"/>
      <c r="AE39" s="282"/>
    </row>
    <row r="40" spans="1:31" ht="11.25" customHeight="1" x14ac:dyDescent="0.2">
      <c r="A40" s="207"/>
      <c r="B40" s="147" t="str">
        <f t="shared" si="0"/>
        <v>50Y</v>
      </c>
      <c r="C40" s="283" t="str">
        <f t="shared" si="0"/>
        <v>AB</v>
      </c>
      <c r="D40" s="284" t="str">
        <f t="shared" si="0"/>
        <v>3E</v>
      </c>
      <c r="E40" s="285" t="str">
        <f t="shared" si="1"/>
        <v>EURAB3E50Y_Quote</v>
      </c>
      <c r="F40" s="285" t="str">
        <f>_xll.qlSimpleQuote(Currency&amp;$C40&amp;$D40&amp;$B40&amp;QuoteSuffix,,RateTickValue,Permanent,Trigger,ObjectOverwrite)</f>
        <v>EURAB3E50Y_Quote#0001</v>
      </c>
      <c r="G40" s="286" t="str">
        <f>_xll.ohRangeRetrieveError(F40)</f>
        <v/>
      </c>
      <c r="H40" s="249"/>
      <c r="J40" s="207"/>
      <c r="K40" s="299" t="s">
        <v>24</v>
      </c>
      <c r="L40" s="299" t="s">
        <v>86</v>
      </c>
      <c r="M40" s="299" t="s">
        <v>67</v>
      </c>
      <c r="N40" s="300" t="str">
        <f t="shared" si="2"/>
        <v>EURAB3E50Y</v>
      </c>
      <c r="O40" s="300" t="str">
        <v>EURAB3E50Y=ICAP</v>
      </c>
      <c r="P40" s="266">
        <v>1.4359999999999999</v>
      </c>
      <c r="Q40" s="266">
        <v>1.486</v>
      </c>
      <c r="R40" s="266">
        <f t="shared" si="3"/>
        <v>1.4609999999999999</v>
      </c>
      <c r="S40" s="266">
        <f t="shared" si="4"/>
        <v>4.9999999999999822E-2</v>
      </c>
      <c r="T40" s="298"/>
      <c r="U40" s="149">
        <v>1.4609999999999999</v>
      </c>
      <c r="V40" s="298"/>
      <c r="W40" s="266">
        <v>1.4609999999999999</v>
      </c>
      <c r="X40" s="303">
        <f>_xll.qlSimpleQuoteSetValue(F40,W40/100,Trigger)</f>
        <v>1.2000000000000031E-4</v>
      </c>
      <c r="Y40" s="208"/>
      <c r="AE40" s="282"/>
    </row>
    <row r="41" spans="1:31" ht="11.25" customHeight="1" x14ac:dyDescent="0.2">
      <c r="A41" s="207"/>
      <c r="B41" s="148" t="str">
        <f t="shared" si="0"/>
        <v>60Y</v>
      </c>
      <c r="C41" s="287" t="str">
        <f t="shared" si="0"/>
        <v>AB</v>
      </c>
      <c r="D41" s="288" t="str">
        <f t="shared" si="0"/>
        <v>3E</v>
      </c>
      <c r="E41" s="289" t="str">
        <f t="shared" si="1"/>
        <v>EURAB3E60Y_Quote</v>
      </c>
      <c r="F41" s="289" t="str">
        <f>_xll.qlSimpleQuote(Currency&amp;$C41&amp;$D41&amp;$B41&amp;QuoteSuffix,,RateTickValue,Permanent,Trigger,ObjectOverwrite)</f>
        <v>EURAB3E60Y_Quote#0001</v>
      </c>
      <c r="G41" s="290" t="str">
        <f>_xll.ohRangeRetrieveError(F41)</f>
        <v/>
      </c>
      <c r="H41" s="249"/>
      <c r="J41" s="207"/>
      <c r="K41" s="299" t="s">
        <v>23</v>
      </c>
      <c r="L41" s="299" t="s">
        <v>86</v>
      </c>
      <c r="M41" s="299" t="s">
        <v>67</v>
      </c>
      <c r="N41" s="300" t="str">
        <f t="shared" si="2"/>
        <v>EURAB3E60Y</v>
      </c>
      <c r="O41" s="300" t="str">
        <v>EURAB3E60Y=ICAP</v>
      </c>
      <c r="P41" s="266">
        <v>1.4239999999999999</v>
      </c>
      <c r="Q41" s="266">
        <v>1.474</v>
      </c>
      <c r="R41" s="266">
        <f t="shared" si="3"/>
        <v>1.4489999999999998</v>
      </c>
      <c r="S41" s="268">
        <f t="shared" si="4"/>
        <v>4.9999999999999822E-2</v>
      </c>
      <c r="T41" s="298"/>
      <c r="U41" s="151">
        <v>1.4489999999999998</v>
      </c>
      <c r="V41" s="298"/>
      <c r="W41" s="268">
        <v>1.4489999999999998</v>
      </c>
      <c r="X41" s="304">
        <f>_xll.qlSimpleQuoteSetValue(F41,W41/100,Trigger)</f>
        <v>1.1999999999999858E-4</v>
      </c>
      <c r="Y41" s="208"/>
      <c r="AE41" s="282"/>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43"/>
      <c r="B1" s="236"/>
      <c r="C1" s="86"/>
      <c r="D1" s="86"/>
      <c r="E1" s="86"/>
      <c r="F1" s="367"/>
      <c r="G1" s="86"/>
      <c r="H1" s="87"/>
      <c r="J1" s="235" t="s">
        <v>231</v>
      </c>
      <c r="K1" s="206"/>
      <c r="L1" s="206"/>
      <c r="M1" s="206"/>
      <c r="N1" s="206"/>
      <c r="O1" s="206"/>
      <c r="P1" s="206"/>
      <c r="Q1" s="206"/>
      <c r="R1" s="206"/>
      <c r="S1" s="206"/>
      <c r="T1" s="206"/>
      <c r="U1" s="206"/>
      <c r="V1" s="206"/>
      <c r="W1" s="206"/>
      <c r="X1" s="206"/>
      <c r="Y1" s="247"/>
    </row>
    <row r="2" spans="1:30" x14ac:dyDescent="0.2">
      <c r="A2" s="88"/>
      <c r="B2" s="203"/>
      <c r="C2" s="203"/>
      <c r="D2" s="203"/>
      <c r="E2" s="203"/>
      <c r="F2" s="91"/>
      <c r="G2" s="203"/>
      <c r="H2" s="245"/>
      <c r="J2" s="248"/>
      <c r="K2" s="202"/>
      <c r="L2" s="308"/>
      <c r="M2" s="308"/>
      <c r="N2" s="308"/>
      <c r="O2" s="294" t="str">
        <f>VLOOKUP(J1,AreaTable,2,FALSE)</f>
        <v>ICAP</v>
      </c>
      <c r="P2" s="205"/>
      <c r="Q2" s="205"/>
      <c r="R2" s="202"/>
      <c r="S2" s="202"/>
      <c r="T2" s="205"/>
      <c r="U2" s="205"/>
      <c r="V2" s="205"/>
      <c r="W2" s="205"/>
      <c r="X2" s="224">
        <f>_xll.ohTrigger(X5:X41)</f>
        <v>3</v>
      </c>
      <c r="Y2" s="249"/>
    </row>
    <row r="3" spans="1:30"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30" ht="21" customHeight="1" x14ac:dyDescent="0.2">
      <c r="A4" s="207"/>
      <c r="B4" s="219" t="s">
        <v>20</v>
      </c>
      <c r="C4" s="219"/>
      <c r="D4" s="219"/>
      <c r="E4" s="220" t="s">
        <v>183</v>
      </c>
      <c r="F4" s="220" t="s">
        <v>210</v>
      </c>
      <c r="G4" s="246" t="s">
        <v>209</v>
      </c>
      <c r="H4" s="249"/>
      <c r="J4" s="207"/>
      <c r="K4" s="221"/>
      <c r="L4" s="223"/>
      <c r="M4" s="221"/>
      <c r="N4" s="221" t="s">
        <v>150</v>
      </c>
      <c r="O4" s="222" t="str">
        <f>_xll.RData(O5:O41,P4:Q4,,ReutersRtMode,,P5)</f>
        <v>Not Signed In</v>
      </c>
      <c r="P4" s="212" t="s">
        <v>119</v>
      </c>
      <c r="Q4" s="212" t="s">
        <v>95</v>
      </c>
      <c r="R4" s="213" t="s">
        <v>221</v>
      </c>
      <c r="S4" s="213" t="s">
        <v>206</v>
      </c>
      <c r="T4" s="205"/>
      <c r="U4" s="212" t="s">
        <v>116</v>
      </c>
      <c r="V4" s="205"/>
      <c r="W4" s="221" t="s">
        <v>114</v>
      </c>
      <c r="X4" s="221" t="s">
        <v>113</v>
      </c>
      <c r="Y4" s="208"/>
    </row>
    <row r="5" spans="1:30" x14ac:dyDescent="0.2">
      <c r="A5" s="207"/>
      <c r="B5" s="147" t="str">
        <f t="shared" ref="B5:B41" si="0">K5</f>
        <v>1Y</v>
      </c>
      <c r="C5" s="283" t="str">
        <f t="shared" ref="C5:C41" si="1">L5</f>
        <v>AB</v>
      </c>
      <c r="D5" s="284" t="str">
        <f t="shared" ref="D5:D41" si="2">M5</f>
        <v>6E</v>
      </c>
      <c r="E5" s="285" t="str">
        <f t="shared" ref="E5:E41" si="3">Currency&amp;$C5&amp;$D5&amp;$B5&amp;QuoteSuffix</f>
        <v>EURAB6E1Y_Quote</v>
      </c>
      <c r="F5" s="285" t="str">
        <f>_xll.qlSimpleQuote(Currency&amp;$C5&amp;$D5&amp;$B5&amp;QuoteSuffix,,RateTickValue,Permanent,Trigger,ObjectOverwrite)</f>
        <v>EURAB6E1Y_Quote#0001</v>
      </c>
      <c r="G5" s="286" t="str">
        <f>_xll.ohRangeRetrieveError(F5)</f>
        <v/>
      </c>
      <c r="H5" s="249"/>
      <c r="J5" s="207"/>
      <c r="K5" s="299" t="s">
        <v>5</v>
      </c>
      <c r="L5" s="299" t="s">
        <v>86</v>
      </c>
      <c r="M5" s="299" t="s">
        <v>61</v>
      </c>
      <c r="N5" s="300" t="str">
        <f t="shared" ref="N5:N41" si="4">Currency&amp;$L5&amp;$M5&amp;$K5</f>
        <v>EURAB6E1Y</v>
      </c>
      <c r="O5" s="300" t="str">
        <f t="array" ref="O5:O41">Instruments&amp;"="&amp;VLOOKUP(Contributor,ContributorTable,2,FALSE)</f>
        <v>EURAB6E1Y=ICAP</v>
      </c>
      <c r="P5" s="266">
        <v>-4.4999999999999998E-2</v>
      </c>
      <c r="Q5" s="266">
        <v>-5.0000000000000001E-3</v>
      </c>
      <c r="R5" s="266">
        <f t="shared" ref="R5:R41" si="5">IF(ISERROR(AVERAGE(P5,Q5)),#NUM!,AVERAGE(P5,Q5))</f>
        <v>-2.4999999999999998E-2</v>
      </c>
      <c r="S5" s="266">
        <f t="shared" ref="S5:S41" si="6">(R5-P5)*2</f>
        <v>0.04</v>
      </c>
      <c r="T5" s="298"/>
      <c r="U5" s="149">
        <v>-2.4999999999999998E-2</v>
      </c>
      <c r="V5" s="298"/>
      <c r="W5" s="266">
        <f t="array" ref="W5:W41">QuoteLive</f>
        <v>-2.4999999999999998E-2</v>
      </c>
      <c r="X5" s="303">
        <f>_xll.qlSimpleQuoteSetValue(F5,W5/100,Trigger)</f>
        <v>-5.0000000000000001E-4</v>
      </c>
      <c r="Y5" s="208"/>
    </row>
    <row r="6" spans="1:30" x14ac:dyDescent="0.2">
      <c r="A6" s="207"/>
      <c r="B6" s="147" t="str">
        <f t="shared" si="0"/>
        <v>15M</v>
      </c>
      <c r="C6" s="283" t="str">
        <f t="shared" si="1"/>
        <v>AB</v>
      </c>
      <c r="D6" s="284" t="str">
        <f t="shared" si="2"/>
        <v>6E</v>
      </c>
      <c r="E6" s="285" t="str">
        <f t="shared" si="3"/>
        <v>EURAB6E15M_Quote</v>
      </c>
      <c r="F6" s="285" t="str">
        <f>_xll.qlSimpleQuote(Currency&amp;$C6&amp;$D6&amp;$B6&amp;QuoteSuffix,,RateTickValue,Permanent,Trigger,ObjectOverwrite)</f>
        <v>EURAB6E15M_Quote#0001</v>
      </c>
      <c r="G6" s="286" t="str">
        <f>_xll.ohRangeRetrieveError(F6)</f>
        <v/>
      </c>
      <c r="H6" s="249"/>
      <c r="J6" s="207"/>
      <c r="K6" s="299" t="s">
        <v>65</v>
      </c>
      <c r="L6" s="299" t="s">
        <v>86</v>
      </c>
      <c r="M6" s="299" t="s">
        <v>61</v>
      </c>
      <c r="N6" s="300" t="str">
        <f t="shared" si="4"/>
        <v>EURAB6E15M</v>
      </c>
      <c r="O6" s="300" t="str">
        <v>EURAB6E15M=ICAP</v>
      </c>
      <c r="P6" s="266">
        <v>-7.9000000000000001E-2</v>
      </c>
      <c r="Q6" s="266">
        <v>-2.8999999999999998E-2</v>
      </c>
      <c r="R6" s="266">
        <f t="shared" si="5"/>
        <v>-5.3999999999999999E-2</v>
      </c>
      <c r="S6" s="266">
        <f t="shared" si="6"/>
        <v>0.05</v>
      </c>
      <c r="T6" s="298"/>
      <c r="U6" s="149">
        <v>-5.3999999999999999E-2</v>
      </c>
      <c r="V6" s="298"/>
      <c r="W6" s="266">
        <v>-5.3999999999999999E-2</v>
      </c>
      <c r="X6" s="303">
        <f>_xll.qlSimpleQuoteSetValue(F6,W6/100,Trigger)</f>
        <v>-6.4999999999999997E-4</v>
      </c>
      <c r="Y6" s="208"/>
      <c r="AD6" s="174"/>
    </row>
    <row r="7" spans="1:30" x14ac:dyDescent="0.2">
      <c r="A7" s="207"/>
      <c r="B7" s="147" t="str">
        <f t="shared" si="0"/>
        <v>18M</v>
      </c>
      <c r="C7" s="283" t="str">
        <f t="shared" si="1"/>
        <v>AB</v>
      </c>
      <c r="D7" s="284" t="str">
        <f t="shared" si="2"/>
        <v>6E</v>
      </c>
      <c r="E7" s="285" t="str">
        <f t="shared" si="3"/>
        <v>EURAB6E18M_Quote</v>
      </c>
      <c r="F7" s="285" t="str">
        <f>_xll.qlSimpleQuote(Currency&amp;$C7&amp;$D7&amp;$B7&amp;QuoteSuffix,,RateTickValue,Permanent,Trigger,ObjectOverwrite)</f>
        <v>EURAB6E18M_Quote#0001</v>
      </c>
      <c r="G7" s="286" t="str">
        <f>_xll.ohRangeRetrieveError(F7)</f>
        <v/>
      </c>
      <c r="H7" s="249"/>
      <c r="J7" s="207"/>
      <c r="K7" s="299" t="s">
        <v>64</v>
      </c>
      <c r="L7" s="299" t="s">
        <v>86</v>
      </c>
      <c r="M7" s="299" t="s">
        <v>61</v>
      </c>
      <c r="N7" s="300" t="str">
        <f t="shared" si="4"/>
        <v>EURAB6E18M</v>
      </c>
      <c r="O7" s="300" t="str">
        <v>EURAB6E18M=ICAP</v>
      </c>
      <c r="P7" s="266">
        <v>-5.5000000000000007E-2</v>
      </c>
      <c r="Q7" s="266">
        <v>-5.0000000000000001E-3</v>
      </c>
      <c r="R7" s="266">
        <f t="shared" si="5"/>
        <v>-3.0000000000000002E-2</v>
      </c>
      <c r="S7" s="266">
        <f t="shared" si="6"/>
        <v>5.000000000000001E-2</v>
      </c>
      <c r="T7" s="298"/>
      <c r="U7" s="149">
        <v>-3.0000000000000002E-2</v>
      </c>
      <c r="V7" s="298"/>
      <c r="W7" s="266">
        <v>-3.0000000000000002E-2</v>
      </c>
      <c r="X7" s="303">
        <f>_xll.qlSimpleQuoteSetValue(F7,W7/100,Trigger)</f>
        <v>-6.0999999999999997E-4</v>
      </c>
      <c r="Y7" s="208"/>
      <c r="AD7" s="174"/>
    </row>
    <row r="8" spans="1:30" x14ac:dyDescent="0.2">
      <c r="A8" s="207"/>
      <c r="B8" s="147" t="str">
        <f t="shared" si="0"/>
        <v>21M</v>
      </c>
      <c r="C8" s="283" t="str">
        <f t="shared" si="1"/>
        <v>AB</v>
      </c>
      <c r="D8" s="284" t="str">
        <f t="shared" si="2"/>
        <v>6E</v>
      </c>
      <c r="E8" s="285" t="str">
        <f t="shared" si="3"/>
        <v>EURAB6E21M_Quote</v>
      </c>
      <c r="F8" s="285" t="str">
        <f>_xll.qlSimpleQuote(Currency&amp;$C8&amp;$D8&amp;$B8&amp;QuoteSuffix,,RateTickValue,Permanent,Trigger,ObjectOverwrite)</f>
        <v>EURAB6E21M_Quote#0001</v>
      </c>
      <c r="G8" s="286" t="str">
        <f>_xll.ohRangeRetrieveError(F8)</f>
        <v/>
      </c>
      <c r="H8" s="249"/>
      <c r="J8" s="207"/>
      <c r="K8" s="299" t="s">
        <v>63</v>
      </c>
      <c r="L8" s="299" t="s">
        <v>86</v>
      </c>
      <c r="M8" s="299" t="s">
        <v>61</v>
      </c>
      <c r="N8" s="300" t="str">
        <f t="shared" si="4"/>
        <v>EURAB6E21M</v>
      </c>
      <c r="O8" s="300" t="str">
        <v>EURAB6E21M=ICAP</v>
      </c>
      <c r="P8" s="266">
        <v>-6.7999999999999991E-2</v>
      </c>
      <c r="Q8" s="266">
        <v>-1.7999999999999999E-2</v>
      </c>
      <c r="R8" s="266">
        <f t="shared" si="5"/>
        <v>-4.2999999999999997E-2</v>
      </c>
      <c r="S8" s="266">
        <f t="shared" si="6"/>
        <v>4.9999999999999989E-2</v>
      </c>
      <c r="T8" s="298"/>
      <c r="U8" s="149">
        <v>-4.2999999999999997E-2</v>
      </c>
      <c r="V8" s="298"/>
      <c r="W8" s="266">
        <v>-4.2999999999999997E-2</v>
      </c>
      <c r="X8" s="303">
        <f>_xll.qlSimpleQuoteSetValue(F8,W8/100,Trigger)</f>
        <v>-6.9000000000000008E-4</v>
      </c>
      <c r="Y8" s="208"/>
    </row>
    <row r="9" spans="1:30" x14ac:dyDescent="0.2">
      <c r="A9" s="207"/>
      <c r="B9" s="147" t="str">
        <f t="shared" si="0"/>
        <v>2Y</v>
      </c>
      <c r="C9" s="283" t="str">
        <f t="shared" si="1"/>
        <v>AB</v>
      </c>
      <c r="D9" s="284" t="str">
        <f t="shared" si="2"/>
        <v>6E</v>
      </c>
      <c r="E9" s="285" t="str">
        <f t="shared" si="3"/>
        <v>EURAB6E2Y_Quote</v>
      </c>
      <c r="F9" s="285" t="str">
        <f>_xll.qlSimpleQuote(Currency&amp;$C9&amp;$D9&amp;$B9&amp;QuoteSuffix,,RateTickValue,Permanent,Trigger,ObjectOverwrite)</f>
        <v>EURAB6E2Y_Quote#0001</v>
      </c>
      <c r="G9" s="286" t="str">
        <f>_xll.ohRangeRetrieveError(F9)</f>
        <v/>
      </c>
      <c r="H9" s="249"/>
      <c r="J9" s="207"/>
      <c r="K9" s="299" t="s">
        <v>55</v>
      </c>
      <c r="L9" s="299" t="s">
        <v>86</v>
      </c>
      <c r="M9" s="299" t="s">
        <v>61</v>
      </c>
      <c r="N9" s="300" t="str">
        <f t="shared" si="4"/>
        <v>EURAB6E2Y</v>
      </c>
      <c r="O9" s="300" t="str">
        <v>EURAB6E2Y=ICAP</v>
      </c>
      <c r="P9" s="266">
        <v>-3.9E-2</v>
      </c>
      <c r="Q9" s="266">
        <v>1E-3</v>
      </c>
      <c r="R9" s="266">
        <f t="shared" si="5"/>
        <v>-1.9E-2</v>
      </c>
      <c r="S9" s="266">
        <f t="shared" si="6"/>
        <v>0.04</v>
      </c>
      <c r="T9" s="298"/>
      <c r="U9" s="149">
        <v>-1.9E-2</v>
      </c>
      <c r="V9" s="298"/>
      <c r="W9" s="266">
        <v>-1.9E-2</v>
      </c>
      <c r="X9" s="303">
        <f>_xll.qlSimpleQuoteSetValue(F9,W9/100,Trigger)</f>
        <v>-6.8999999999999997E-4</v>
      </c>
      <c r="Y9" s="208"/>
    </row>
    <row r="10" spans="1:30" x14ac:dyDescent="0.2">
      <c r="A10" s="207"/>
      <c r="B10" s="147" t="str">
        <f t="shared" si="0"/>
        <v>3Y</v>
      </c>
      <c r="C10" s="283" t="str">
        <f t="shared" si="1"/>
        <v>AB</v>
      </c>
      <c r="D10" s="284" t="str">
        <f t="shared" si="2"/>
        <v>6E</v>
      </c>
      <c r="E10" s="285" t="str">
        <f t="shared" si="3"/>
        <v>EURAB6E3Y_Quote</v>
      </c>
      <c r="F10" s="285" t="str">
        <f>_xll.qlSimpleQuote(Currency&amp;$C10&amp;$D10&amp;$B10&amp;QuoteSuffix,,RateTickValue,Permanent,Trigger,ObjectOverwrite)</f>
        <v>EURAB6E3Y_Quote#0001</v>
      </c>
      <c r="G10" s="286" t="str">
        <f>_xll.ohRangeRetrieveError(F10)</f>
        <v/>
      </c>
      <c r="H10" s="249"/>
      <c r="J10" s="207"/>
      <c r="K10" s="299" t="s">
        <v>54</v>
      </c>
      <c r="L10" s="299" t="s">
        <v>86</v>
      </c>
      <c r="M10" s="299" t="s">
        <v>61</v>
      </c>
      <c r="N10" s="300" t="str">
        <f t="shared" si="4"/>
        <v>EURAB6E3Y</v>
      </c>
      <c r="O10" s="300" t="str">
        <v>EURAB6E3Y=ICAP</v>
      </c>
      <c r="P10" s="266">
        <v>2.7999999999999997E-2</v>
      </c>
      <c r="Q10" s="266">
        <v>6.7999999999999991E-2</v>
      </c>
      <c r="R10" s="266">
        <f t="shared" si="5"/>
        <v>4.7999999999999994E-2</v>
      </c>
      <c r="S10" s="266">
        <f t="shared" si="6"/>
        <v>3.9999999999999994E-2</v>
      </c>
      <c r="T10" s="298"/>
      <c r="U10" s="149">
        <v>4.7999999999999994E-2</v>
      </c>
      <c r="V10" s="298"/>
      <c r="W10" s="266">
        <v>4.7999999999999994E-2</v>
      </c>
      <c r="X10" s="303">
        <f>_xll.qlSimpleQuoteSetValue(F10,W10/100,Trigger)</f>
        <v>-7.3999999999999999E-4</v>
      </c>
      <c r="Y10" s="208"/>
    </row>
    <row r="11" spans="1:30" x14ac:dyDescent="0.2">
      <c r="A11" s="207"/>
      <c r="B11" s="147" t="str">
        <f t="shared" si="0"/>
        <v>4Y</v>
      </c>
      <c r="C11" s="283" t="str">
        <f t="shared" si="1"/>
        <v>AB</v>
      </c>
      <c r="D11" s="284" t="str">
        <f t="shared" si="2"/>
        <v>6E</v>
      </c>
      <c r="E11" s="285" t="str">
        <f t="shared" si="3"/>
        <v>EURAB6E4Y_Quote</v>
      </c>
      <c r="F11" s="285" t="str">
        <f>_xll.qlSimpleQuote(Currency&amp;$C11&amp;$D11&amp;$B11&amp;QuoteSuffix,,RateTickValue,Permanent,Trigger,ObjectOverwrite)</f>
        <v>EURAB6E4Y_Quote#0001</v>
      </c>
      <c r="G11" s="286" t="str">
        <f>_xll.ohRangeRetrieveError(F11)</f>
        <v/>
      </c>
      <c r="H11" s="249"/>
      <c r="J11" s="207"/>
      <c r="K11" s="299" t="s">
        <v>53</v>
      </c>
      <c r="L11" s="299" t="s">
        <v>86</v>
      </c>
      <c r="M11" s="299" t="s">
        <v>61</v>
      </c>
      <c r="N11" s="300" t="str">
        <f t="shared" si="4"/>
        <v>EURAB6E4Y</v>
      </c>
      <c r="O11" s="300" t="str">
        <v>EURAB6E4Y=ICAP</v>
      </c>
      <c r="P11" s="266">
        <v>0.13</v>
      </c>
      <c r="Q11" s="266">
        <v>0.16999999999999998</v>
      </c>
      <c r="R11" s="266">
        <f t="shared" si="5"/>
        <v>0.15</v>
      </c>
      <c r="S11" s="266">
        <f t="shared" si="6"/>
        <v>3.999999999999998E-2</v>
      </c>
      <c r="T11" s="298"/>
      <c r="U11" s="149">
        <v>0.15</v>
      </c>
      <c r="V11" s="298"/>
      <c r="W11" s="266">
        <v>0.15</v>
      </c>
      <c r="X11" s="303">
        <f>_xll.qlSimpleQuoteSetValue(F11,W11/100,Trigger)</f>
        <v>-7.899999999999999E-4</v>
      </c>
      <c r="Y11" s="208"/>
    </row>
    <row r="12" spans="1:30" x14ac:dyDescent="0.2">
      <c r="A12" s="207"/>
      <c r="B12" s="147" t="str">
        <f t="shared" si="0"/>
        <v>5Y</v>
      </c>
      <c r="C12" s="283" t="str">
        <f t="shared" si="1"/>
        <v>AB</v>
      </c>
      <c r="D12" s="284" t="str">
        <f t="shared" si="2"/>
        <v>6E</v>
      </c>
      <c r="E12" s="285" t="str">
        <f t="shared" si="3"/>
        <v>EURAB6E5Y_Quote</v>
      </c>
      <c r="F12" s="285" t="str">
        <f>_xll.qlSimpleQuote(Currency&amp;$C12&amp;$D12&amp;$B12&amp;QuoteSuffix,,RateTickValue,Permanent,Trigger,ObjectOverwrite)</f>
        <v>EURAB6E5Y_Quote#0001</v>
      </c>
      <c r="G12" s="286" t="str">
        <f>_xll.ohRangeRetrieveError(F12)</f>
        <v/>
      </c>
      <c r="H12" s="249"/>
      <c r="J12" s="207"/>
      <c r="K12" s="299" t="s">
        <v>52</v>
      </c>
      <c r="L12" s="299" t="s">
        <v>86</v>
      </c>
      <c r="M12" s="299" t="s">
        <v>61</v>
      </c>
      <c r="N12" s="300" t="str">
        <f t="shared" si="4"/>
        <v>EURAB6E5Y</v>
      </c>
      <c r="O12" s="300" t="str">
        <v>EURAB6E5Y=ICAP</v>
      </c>
      <c r="P12" s="266">
        <v>0.251</v>
      </c>
      <c r="Q12" s="266">
        <v>0.29100000000000004</v>
      </c>
      <c r="R12" s="266">
        <f t="shared" si="5"/>
        <v>0.27100000000000002</v>
      </c>
      <c r="S12" s="266">
        <f t="shared" si="6"/>
        <v>4.0000000000000036E-2</v>
      </c>
      <c r="T12" s="298"/>
      <c r="U12" s="149">
        <v>0.27100000000000002</v>
      </c>
      <c r="V12" s="298"/>
      <c r="W12" s="266">
        <v>0.27100000000000002</v>
      </c>
      <c r="X12" s="303">
        <f>_xll.qlSimpleQuoteSetValue(F12,W12/100,Trigger)</f>
        <v>-8.1999999999999955E-4</v>
      </c>
      <c r="Y12" s="208"/>
    </row>
    <row r="13" spans="1:30" x14ac:dyDescent="0.2">
      <c r="A13" s="207"/>
      <c r="B13" s="147" t="str">
        <f t="shared" si="0"/>
        <v>6Y</v>
      </c>
      <c r="C13" s="283" t="str">
        <f t="shared" si="1"/>
        <v>AB</v>
      </c>
      <c r="D13" s="284" t="str">
        <f t="shared" si="2"/>
        <v>6E</v>
      </c>
      <c r="E13" s="285" t="str">
        <f t="shared" si="3"/>
        <v>EURAB6E6Y_Quote</v>
      </c>
      <c r="F13" s="285" t="str">
        <f>_xll.qlSimpleQuote(Currency&amp;$C13&amp;$D13&amp;$B13&amp;QuoteSuffix,,RateTickValue,Permanent,Trigger,ObjectOverwrite)</f>
        <v>EURAB6E6Y_Quote#0001</v>
      </c>
      <c r="G13" s="286" t="str">
        <f>_xll.ohRangeRetrieveError(F13)</f>
        <v/>
      </c>
      <c r="H13" s="249"/>
      <c r="J13" s="207"/>
      <c r="K13" s="299" t="s">
        <v>51</v>
      </c>
      <c r="L13" s="299" t="s">
        <v>86</v>
      </c>
      <c r="M13" s="299" t="s">
        <v>61</v>
      </c>
      <c r="N13" s="300" t="str">
        <f t="shared" si="4"/>
        <v>EURAB6E6Y</v>
      </c>
      <c r="O13" s="300" t="str">
        <v>EURAB6E6Y=ICAP</v>
      </c>
      <c r="P13" s="266">
        <v>0.38300000000000001</v>
      </c>
      <c r="Q13" s="266">
        <v>0.42300000000000004</v>
      </c>
      <c r="R13" s="266">
        <f t="shared" si="5"/>
        <v>0.40300000000000002</v>
      </c>
      <c r="S13" s="266">
        <f t="shared" si="6"/>
        <v>4.0000000000000036E-2</v>
      </c>
      <c r="T13" s="298"/>
      <c r="U13" s="149">
        <v>0.40300000000000002</v>
      </c>
      <c r="V13" s="298"/>
      <c r="W13" s="266">
        <v>0.40300000000000002</v>
      </c>
      <c r="X13" s="303">
        <f>_xll.qlSimpleQuoteSetValue(F13,W13/100,Trigger)</f>
        <v>-8.0999999999999909E-4</v>
      </c>
      <c r="Y13" s="208"/>
    </row>
    <row r="14" spans="1:30" x14ac:dyDescent="0.2">
      <c r="A14" s="207"/>
      <c r="B14" s="147" t="str">
        <f t="shared" si="0"/>
        <v>7Y</v>
      </c>
      <c r="C14" s="283" t="str">
        <f t="shared" si="1"/>
        <v>AB</v>
      </c>
      <c r="D14" s="284" t="str">
        <f t="shared" si="2"/>
        <v>6E</v>
      </c>
      <c r="E14" s="285" t="str">
        <f t="shared" si="3"/>
        <v>EURAB6E7Y_Quote</v>
      </c>
      <c r="F14" s="285" t="str">
        <f>_xll.qlSimpleQuote(Currency&amp;$C14&amp;$D14&amp;$B14&amp;QuoteSuffix,,RateTickValue,Permanent,Trigger,ObjectOverwrite)</f>
        <v>EURAB6E7Y_Quote#0001</v>
      </c>
      <c r="G14" s="286" t="str">
        <f>_xll.ohRangeRetrieveError(F14)</f>
        <v/>
      </c>
      <c r="H14" s="249"/>
      <c r="J14" s="207"/>
      <c r="K14" s="299" t="s">
        <v>50</v>
      </c>
      <c r="L14" s="299" t="s">
        <v>86</v>
      </c>
      <c r="M14" s="299" t="s">
        <v>61</v>
      </c>
      <c r="N14" s="300" t="str">
        <f t="shared" si="4"/>
        <v>EURAB6E7Y</v>
      </c>
      <c r="O14" s="300" t="str">
        <v>EURAB6E7Y=ICAP</v>
      </c>
      <c r="P14" s="266">
        <v>0.51900000000000002</v>
      </c>
      <c r="Q14" s="266">
        <v>0.55899999999999994</v>
      </c>
      <c r="R14" s="266">
        <f t="shared" si="5"/>
        <v>0.53899999999999992</v>
      </c>
      <c r="S14" s="266">
        <f t="shared" si="6"/>
        <v>3.9999999999999813E-2</v>
      </c>
      <c r="T14" s="298"/>
      <c r="U14" s="149">
        <v>0.53899999999999992</v>
      </c>
      <c r="V14" s="298"/>
      <c r="W14" s="266">
        <v>0.53899999999999992</v>
      </c>
      <c r="X14" s="303">
        <f>_xll.qlSimpleQuoteSetValue(F14,W14/100,Trigger)</f>
        <v>-7.8000000000000118E-4</v>
      </c>
      <c r="Y14" s="208"/>
    </row>
    <row r="15" spans="1:30" x14ac:dyDescent="0.2">
      <c r="A15" s="207"/>
      <c r="B15" s="147" t="str">
        <f t="shared" si="0"/>
        <v>8Y</v>
      </c>
      <c r="C15" s="283" t="str">
        <f t="shared" si="1"/>
        <v>AB</v>
      </c>
      <c r="D15" s="284" t="str">
        <f t="shared" si="2"/>
        <v>6E</v>
      </c>
      <c r="E15" s="285" t="str">
        <f t="shared" si="3"/>
        <v>EURAB6E8Y_Quote</v>
      </c>
      <c r="F15" s="285" t="str">
        <f>_xll.qlSimpleQuote(Currency&amp;$C15&amp;$D15&amp;$B15&amp;QuoteSuffix,,RateTickValue,Permanent,Trigger,ObjectOverwrite)</f>
        <v>EURAB6E8Y_Quote#0001</v>
      </c>
      <c r="G15" s="286" t="str">
        <f>_xll.ohRangeRetrieveError(F15)</f>
        <v/>
      </c>
      <c r="H15" s="249"/>
      <c r="J15" s="207"/>
      <c r="K15" s="299" t="s">
        <v>49</v>
      </c>
      <c r="L15" s="299" t="s">
        <v>86</v>
      </c>
      <c r="M15" s="299" t="s">
        <v>61</v>
      </c>
      <c r="N15" s="300" t="str">
        <f t="shared" si="4"/>
        <v>EURAB6E8Y</v>
      </c>
      <c r="O15" s="300" t="str">
        <v>EURAB6E8Y=ICAP</v>
      </c>
      <c r="P15" s="266">
        <v>0.65100000000000002</v>
      </c>
      <c r="Q15" s="266">
        <v>0.69100000000000006</v>
      </c>
      <c r="R15" s="266">
        <f t="shared" si="5"/>
        <v>0.67100000000000004</v>
      </c>
      <c r="S15" s="266">
        <f t="shared" si="6"/>
        <v>4.0000000000000036E-2</v>
      </c>
      <c r="T15" s="298"/>
      <c r="U15" s="149">
        <v>0.67100000000000004</v>
      </c>
      <c r="V15" s="298"/>
      <c r="W15" s="266">
        <v>0.67100000000000004</v>
      </c>
      <c r="X15" s="303">
        <f>_xll.qlSimpleQuoteSetValue(F15,W15/100,Trigger)</f>
        <v>-7.2999999999999888E-4</v>
      </c>
      <c r="Y15" s="208"/>
    </row>
    <row r="16" spans="1:30" x14ac:dyDescent="0.2">
      <c r="A16" s="207"/>
      <c r="B16" s="147" t="str">
        <f t="shared" si="0"/>
        <v>9Y</v>
      </c>
      <c r="C16" s="283" t="str">
        <f t="shared" si="1"/>
        <v>AB</v>
      </c>
      <c r="D16" s="284" t="str">
        <f t="shared" si="2"/>
        <v>6E</v>
      </c>
      <c r="E16" s="285" t="str">
        <f t="shared" si="3"/>
        <v>EURAB6E9Y_Quote</v>
      </c>
      <c r="F16" s="285" t="str">
        <f>_xll.qlSimpleQuote(Currency&amp;$C16&amp;$D16&amp;$B16&amp;QuoteSuffix,,RateTickValue,Permanent,Trigger,ObjectOverwrite)</f>
        <v>EURAB6E9Y_Quote#0001</v>
      </c>
      <c r="G16" s="286" t="str">
        <f>_xll.ohRangeRetrieveError(F16)</f>
        <v/>
      </c>
      <c r="H16" s="249"/>
      <c r="J16" s="207"/>
      <c r="K16" s="299" t="s">
        <v>48</v>
      </c>
      <c r="L16" s="299" t="s">
        <v>86</v>
      </c>
      <c r="M16" s="299" t="s">
        <v>61</v>
      </c>
      <c r="N16" s="300" t="str">
        <f t="shared" si="4"/>
        <v>EURAB6E9Y</v>
      </c>
      <c r="O16" s="300" t="str">
        <v>EURAB6E9Y=ICAP</v>
      </c>
      <c r="P16" s="266">
        <v>0.77300000000000002</v>
      </c>
      <c r="Q16" s="266">
        <v>0.81300000000000006</v>
      </c>
      <c r="R16" s="266">
        <f t="shared" si="5"/>
        <v>0.79300000000000004</v>
      </c>
      <c r="S16" s="266">
        <f t="shared" si="6"/>
        <v>4.0000000000000036E-2</v>
      </c>
      <c r="T16" s="298"/>
      <c r="U16" s="149">
        <v>0.79300000000000004</v>
      </c>
      <c r="V16" s="298"/>
      <c r="W16" s="266">
        <v>0.79300000000000004</v>
      </c>
      <c r="X16" s="303">
        <f>_xll.qlSimpleQuoteSetValue(F16,W16/100,Trigger)</f>
        <v>-6.8000000000000005E-4</v>
      </c>
      <c r="Y16" s="208"/>
    </row>
    <row r="17" spans="1:25" x14ac:dyDescent="0.2">
      <c r="A17" s="207"/>
      <c r="B17" s="147" t="str">
        <f t="shared" si="0"/>
        <v>10Y</v>
      </c>
      <c r="C17" s="283" t="str">
        <f t="shared" si="1"/>
        <v>AB</v>
      </c>
      <c r="D17" s="284" t="str">
        <f t="shared" si="2"/>
        <v>6E</v>
      </c>
      <c r="E17" s="285" t="str">
        <f t="shared" si="3"/>
        <v>EURAB6E10Y_Quote</v>
      </c>
      <c r="F17" s="285" t="str">
        <f>_xll.qlSimpleQuote(Currency&amp;$C17&amp;$D17&amp;$B17&amp;QuoteSuffix,,RateTickValue,Permanent,Trigger,ObjectOverwrite)</f>
        <v>EURAB6E10Y_Quote#0001</v>
      </c>
      <c r="G17" s="286" t="str">
        <f>_xll.ohRangeRetrieveError(F17)</f>
        <v/>
      </c>
      <c r="H17" s="249"/>
      <c r="J17" s="207"/>
      <c r="K17" s="299" t="s">
        <v>47</v>
      </c>
      <c r="L17" s="299" t="s">
        <v>86</v>
      </c>
      <c r="M17" s="299" t="s">
        <v>61</v>
      </c>
      <c r="N17" s="300" t="str">
        <f t="shared" si="4"/>
        <v>EURAB6E10Y</v>
      </c>
      <c r="O17" s="300" t="str">
        <v>EURAB6E10Y=ICAP</v>
      </c>
      <c r="P17" s="266">
        <v>0.88200000000000001</v>
      </c>
      <c r="Q17" s="266">
        <v>0.92200000000000004</v>
      </c>
      <c r="R17" s="266">
        <f t="shared" si="5"/>
        <v>0.90200000000000002</v>
      </c>
      <c r="S17" s="266">
        <f t="shared" si="6"/>
        <v>4.0000000000000036E-2</v>
      </c>
      <c r="T17" s="298"/>
      <c r="U17" s="149">
        <v>0.90200000000000002</v>
      </c>
      <c r="V17" s="298"/>
      <c r="W17" s="266">
        <v>0.90200000000000002</v>
      </c>
      <c r="X17" s="303">
        <f>_xll.qlSimpleQuoteSetValue(F17,W17/100,Trigger)</f>
        <v>-6.2999999999999862E-4</v>
      </c>
      <c r="Y17" s="208"/>
    </row>
    <row r="18" spans="1:25" x14ac:dyDescent="0.2">
      <c r="A18" s="207"/>
      <c r="B18" s="147" t="str">
        <f t="shared" si="0"/>
        <v>11Y</v>
      </c>
      <c r="C18" s="283" t="str">
        <f t="shared" si="1"/>
        <v>AB</v>
      </c>
      <c r="D18" s="284" t="str">
        <f t="shared" si="2"/>
        <v>6E</v>
      </c>
      <c r="E18" s="285" t="str">
        <f t="shared" si="3"/>
        <v>EURAB6E11Y_Quote</v>
      </c>
      <c r="F18" s="285" t="str">
        <f>_xll.qlSimpleQuote(Currency&amp;$C18&amp;$D18&amp;$B18&amp;QuoteSuffix,,RateTickValue,Permanent,Trigger,ObjectOverwrite)</f>
        <v>EURAB6E11Y_Quote#0001</v>
      </c>
      <c r="G18" s="286" t="str">
        <f>_xll.ohRangeRetrieveError(F18)</f>
        <v/>
      </c>
      <c r="H18" s="249"/>
      <c r="J18" s="207"/>
      <c r="K18" s="299" t="s">
        <v>46</v>
      </c>
      <c r="L18" s="299" t="s">
        <v>86</v>
      </c>
      <c r="M18" s="299" t="s">
        <v>61</v>
      </c>
      <c r="N18" s="300" t="str">
        <f t="shared" si="4"/>
        <v>EURAB6E11Y</v>
      </c>
      <c r="O18" s="300" t="str">
        <v>EURAB6E11Y=ICAP</v>
      </c>
      <c r="P18" s="266">
        <v>0.98000000000000009</v>
      </c>
      <c r="Q18" s="266">
        <v>1.02</v>
      </c>
      <c r="R18" s="266">
        <f t="shared" si="5"/>
        <v>1</v>
      </c>
      <c r="S18" s="266">
        <f t="shared" si="6"/>
        <v>3.9999999999999813E-2</v>
      </c>
      <c r="T18" s="298"/>
      <c r="U18" s="149">
        <v>1</v>
      </c>
      <c r="V18" s="298"/>
      <c r="W18" s="266">
        <v>1</v>
      </c>
      <c r="X18" s="303">
        <f>_xll.qlSimpleQuoteSetValue(F18,W18/100,Trigger)</f>
        <v>-5.8999999999999851E-4</v>
      </c>
      <c r="Y18" s="208"/>
    </row>
    <row r="19" spans="1:25" x14ac:dyDescent="0.2">
      <c r="A19" s="207"/>
      <c r="B19" s="147" t="str">
        <f t="shared" si="0"/>
        <v>12Y</v>
      </c>
      <c r="C19" s="283" t="str">
        <f t="shared" si="1"/>
        <v>AB</v>
      </c>
      <c r="D19" s="284" t="str">
        <f t="shared" si="2"/>
        <v>6E</v>
      </c>
      <c r="E19" s="285" t="str">
        <f t="shared" si="3"/>
        <v>EURAB6E12Y_Quote</v>
      </c>
      <c r="F19" s="285" t="str">
        <f>_xll.qlSimpleQuote(Currency&amp;$C19&amp;$D19&amp;$B19&amp;QuoteSuffix,,RateTickValue,Permanent,Trigger,ObjectOverwrite)</f>
        <v>EURAB6E12Y_Quote#0001</v>
      </c>
      <c r="G19" s="286" t="str">
        <f>_xll.ohRangeRetrieveError(F19)</f>
        <v/>
      </c>
      <c r="H19" s="249"/>
      <c r="J19" s="207"/>
      <c r="K19" s="299" t="s">
        <v>45</v>
      </c>
      <c r="L19" s="299" t="s">
        <v>86</v>
      </c>
      <c r="M19" s="299" t="s">
        <v>61</v>
      </c>
      <c r="N19" s="300" t="str">
        <f t="shared" si="4"/>
        <v>EURAB6E12Y</v>
      </c>
      <c r="O19" s="300" t="str">
        <v>EURAB6E12Y=ICAP</v>
      </c>
      <c r="P19" s="266">
        <v>1.0680000000000001</v>
      </c>
      <c r="Q19" s="266">
        <v>1.1080000000000001</v>
      </c>
      <c r="R19" s="266">
        <f t="shared" si="5"/>
        <v>1.0880000000000001</v>
      </c>
      <c r="S19" s="266">
        <f t="shared" si="6"/>
        <v>4.0000000000000036E-2</v>
      </c>
      <c r="T19" s="298"/>
      <c r="U19" s="149">
        <v>1.0880000000000001</v>
      </c>
      <c r="V19" s="298"/>
      <c r="W19" s="266">
        <v>1.0880000000000001</v>
      </c>
      <c r="X19" s="303">
        <f>_xll.qlSimpleQuoteSetValue(F19,W19/100,Trigger)</f>
        <v>-5.5000000000000014E-4</v>
      </c>
      <c r="Y19" s="208"/>
    </row>
    <row r="20" spans="1:25" x14ac:dyDescent="0.2">
      <c r="A20" s="207"/>
      <c r="B20" s="147" t="str">
        <f t="shared" si="0"/>
        <v>13Y</v>
      </c>
      <c r="C20" s="283" t="str">
        <f t="shared" si="1"/>
        <v>AB</v>
      </c>
      <c r="D20" s="284" t="str">
        <f t="shared" si="2"/>
        <v>6E</v>
      </c>
      <c r="E20" s="285" t="str">
        <f t="shared" si="3"/>
        <v>EURAB6E13Y_Quote</v>
      </c>
      <c r="F20" s="285" t="str">
        <f>_xll.qlSimpleQuote(Currency&amp;$C20&amp;$D20&amp;$B20&amp;QuoteSuffix,,RateTickValue,Permanent,Trigger,ObjectOverwrite)</f>
        <v>EURAB6E13Y_Quote#0001</v>
      </c>
      <c r="G20" s="286" t="str">
        <f>_xll.ohRangeRetrieveError(F20)</f>
        <v/>
      </c>
      <c r="H20" s="249"/>
      <c r="J20" s="207"/>
      <c r="K20" s="299" t="s">
        <v>44</v>
      </c>
      <c r="L20" s="299" t="s">
        <v>86</v>
      </c>
      <c r="M20" s="299" t="s">
        <v>61</v>
      </c>
      <c r="N20" s="300" t="str">
        <f t="shared" si="4"/>
        <v>EURAB6E13Y</v>
      </c>
      <c r="O20" s="300" t="str">
        <v>EURAB6E13Y=ICAP</v>
      </c>
      <c r="P20" s="266">
        <v>1.1439999999999999</v>
      </c>
      <c r="Q20" s="266">
        <v>1.1839999999999999</v>
      </c>
      <c r="R20" s="266">
        <f t="shared" si="5"/>
        <v>1.1639999999999999</v>
      </c>
      <c r="S20" s="266">
        <f t="shared" si="6"/>
        <v>4.0000000000000036E-2</v>
      </c>
      <c r="T20" s="298"/>
      <c r="U20" s="149">
        <v>1.1639999999999999</v>
      </c>
      <c r="V20" s="298"/>
      <c r="W20" s="266">
        <v>1.1639999999999999</v>
      </c>
      <c r="X20" s="303">
        <f>_xll.qlSimpleQuoteSetValue(F20,W20/100,Trigger)</f>
        <v>-5.1999999999999963E-4</v>
      </c>
      <c r="Y20" s="208"/>
    </row>
    <row r="21" spans="1:25" x14ac:dyDescent="0.2">
      <c r="A21" s="207"/>
      <c r="B21" s="147" t="str">
        <f t="shared" si="0"/>
        <v>14Y</v>
      </c>
      <c r="C21" s="283" t="str">
        <f t="shared" si="1"/>
        <v>AB</v>
      </c>
      <c r="D21" s="284" t="str">
        <f t="shared" si="2"/>
        <v>6E</v>
      </c>
      <c r="E21" s="285" t="str">
        <f t="shared" si="3"/>
        <v>EURAB6E14Y_Quote</v>
      </c>
      <c r="F21" s="285" t="str">
        <f>_xll.qlSimpleQuote(Currency&amp;$C21&amp;$D21&amp;$B21&amp;QuoteSuffix,,RateTickValue,Permanent,Trigger,ObjectOverwrite)</f>
        <v>EURAB6E14Y_Quote#0001</v>
      </c>
      <c r="G21" s="286" t="str">
        <f>_xll.ohRangeRetrieveError(F21)</f>
        <v/>
      </c>
      <c r="H21" s="249"/>
      <c r="J21" s="207"/>
      <c r="K21" s="299" t="s">
        <v>43</v>
      </c>
      <c r="L21" s="299" t="s">
        <v>86</v>
      </c>
      <c r="M21" s="299" t="s">
        <v>61</v>
      </c>
      <c r="N21" s="300" t="str">
        <f t="shared" si="4"/>
        <v>EURAB6E14Y</v>
      </c>
      <c r="O21" s="300" t="str">
        <v>EURAB6E14Y=ICAP</v>
      </c>
      <c r="P21" s="266">
        <v>1.21</v>
      </c>
      <c r="Q21" s="266">
        <v>1.25</v>
      </c>
      <c r="R21" s="266">
        <f t="shared" si="5"/>
        <v>1.23</v>
      </c>
      <c r="S21" s="266">
        <f t="shared" si="6"/>
        <v>4.0000000000000036E-2</v>
      </c>
      <c r="T21" s="298"/>
      <c r="U21" s="149">
        <v>1.23</v>
      </c>
      <c r="V21" s="298"/>
      <c r="W21" s="266">
        <v>1.23</v>
      </c>
      <c r="X21" s="303">
        <f>_xll.qlSimpleQuoteSetValue(F21,W21/100,Trigger)</f>
        <v>-4.8999999999999912E-4</v>
      </c>
      <c r="Y21" s="208"/>
    </row>
    <row r="22" spans="1:25" x14ac:dyDescent="0.2">
      <c r="A22" s="207"/>
      <c r="B22" s="147" t="str">
        <f t="shared" si="0"/>
        <v>15Y</v>
      </c>
      <c r="C22" s="283" t="str">
        <f t="shared" si="1"/>
        <v>AB</v>
      </c>
      <c r="D22" s="284" t="str">
        <f t="shared" si="2"/>
        <v>6E</v>
      </c>
      <c r="E22" s="285" t="str">
        <f t="shared" si="3"/>
        <v>EURAB6E15Y_Quote</v>
      </c>
      <c r="F22" s="285" t="str">
        <f>_xll.qlSimpleQuote(Currency&amp;$C22&amp;$D22&amp;$B22&amp;QuoteSuffix,,RateTickValue,Permanent,Trigger,ObjectOverwrite)</f>
        <v>EURAB6E15Y_Quote#0001</v>
      </c>
      <c r="G22" s="286" t="str">
        <f>_xll.ohRangeRetrieveError(F22)</f>
        <v/>
      </c>
      <c r="H22" s="249"/>
      <c r="J22" s="207"/>
      <c r="K22" s="299" t="s">
        <v>42</v>
      </c>
      <c r="L22" s="299" t="s">
        <v>86</v>
      </c>
      <c r="M22" s="299" t="s">
        <v>61</v>
      </c>
      <c r="N22" s="300" t="str">
        <f t="shared" si="4"/>
        <v>EURAB6E15Y</v>
      </c>
      <c r="O22" s="300" t="str">
        <v>EURAB6E15Y=ICAP</v>
      </c>
      <c r="P22" s="266">
        <v>1.266</v>
      </c>
      <c r="Q22" s="266">
        <v>1.306</v>
      </c>
      <c r="R22" s="266">
        <f t="shared" si="5"/>
        <v>1.286</v>
      </c>
      <c r="S22" s="266">
        <f t="shared" si="6"/>
        <v>4.0000000000000036E-2</v>
      </c>
      <c r="T22" s="298"/>
      <c r="U22" s="149">
        <v>1.286</v>
      </c>
      <c r="V22" s="298"/>
      <c r="W22" s="266">
        <v>1.286</v>
      </c>
      <c r="X22" s="303">
        <f>_xll.qlSimpleQuoteSetValue(F22,W22/100,Trigger)</f>
        <v>-4.6999999999999993E-4</v>
      </c>
      <c r="Y22" s="208"/>
    </row>
    <row r="23" spans="1:25" x14ac:dyDescent="0.2">
      <c r="A23" s="207"/>
      <c r="B23" s="147" t="str">
        <f t="shared" si="0"/>
        <v>16Y</v>
      </c>
      <c r="C23" s="283" t="str">
        <f t="shared" si="1"/>
        <v>AB</v>
      </c>
      <c r="D23" s="284" t="str">
        <f t="shared" si="2"/>
        <v>6E</v>
      </c>
      <c r="E23" s="285" t="str">
        <f t="shared" si="3"/>
        <v>EURAB6E16Y_Quote</v>
      </c>
      <c r="F23" s="285" t="str">
        <f>_xll.qlSimpleQuote(Currency&amp;$C23&amp;$D23&amp;$B23&amp;QuoteSuffix,,RateTickValue,Permanent,Trigger,ObjectOverwrite)</f>
        <v>EURAB6E16Y_Quote#0001</v>
      </c>
      <c r="G23" s="286" t="str">
        <f>_xll.ohRangeRetrieveError(F23)</f>
        <v/>
      </c>
      <c r="H23" s="249"/>
      <c r="J23" s="207"/>
      <c r="K23" s="299" t="s">
        <v>41</v>
      </c>
      <c r="L23" s="299" t="s">
        <v>86</v>
      </c>
      <c r="M23" s="299" t="s">
        <v>61</v>
      </c>
      <c r="N23" s="300" t="str">
        <f t="shared" si="4"/>
        <v>EURAB6E16Y</v>
      </c>
      <c r="O23" s="300" t="str">
        <v>EURAB6E16Y=ICAP</v>
      </c>
      <c r="P23" s="266">
        <v>1.3140000000000001</v>
      </c>
      <c r="Q23" s="266">
        <v>1.3540000000000001</v>
      </c>
      <c r="R23" s="266">
        <f t="shared" si="5"/>
        <v>1.3340000000000001</v>
      </c>
      <c r="S23" s="266">
        <f t="shared" si="6"/>
        <v>4.0000000000000036E-2</v>
      </c>
      <c r="T23" s="298"/>
      <c r="U23" s="149">
        <v>1.3340000000000001</v>
      </c>
      <c r="V23" s="298"/>
      <c r="W23" s="266">
        <v>1.3340000000000001</v>
      </c>
      <c r="X23" s="303">
        <f>_xll.qlSimpleQuoteSetValue(F23,W23/100,Trigger)</f>
        <v>-4.3999999999999942E-4</v>
      </c>
      <c r="Y23" s="208"/>
    </row>
    <row r="24" spans="1:25" x14ac:dyDescent="0.2">
      <c r="A24" s="207"/>
      <c r="B24" s="147" t="str">
        <f t="shared" si="0"/>
        <v>17Y</v>
      </c>
      <c r="C24" s="283" t="str">
        <f t="shared" si="1"/>
        <v>AB</v>
      </c>
      <c r="D24" s="284" t="str">
        <f t="shared" si="2"/>
        <v>6E</v>
      </c>
      <c r="E24" s="285" t="str">
        <f t="shared" si="3"/>
        <v>EURAB6E17Y_Quote</v>
      </c>
      <c r="F24" s="285" t="str">
        <f>_xll.qlSimpleQuote(Currency&amp;$C24&amp;$D24&amp;$B24&amp;QuoteSuffix,,RateTickValue,Permanent,Trigger,ObjectOverwrite)</f>
        <v>EURAB6E17Y_Quote#0001</v>
      </c>
      <c r="G24" s="286" t="str">
        <f>_xll.ohRangeRetrieveError(F24)</f>
        <v/>
      </c>
      <c r="H24" s="249"/>
      <c r="J24" s="207"/>
      <c r="K24" s="299" t="s">
        <v>40</v>
      </c>
      <c r="L24" s="299" t="s">
        <v>86</v>
      </c>
      <c r="M24" s="299" t="s">
        <v>61</v>
      </c>
      <c r="N24" s="300" t="str">
        <f t="shared" si="4"/>
        <v>EURAB6E17Y</v>
      </c>
      <c r="O24" s="300" t="str">
        <v>EURAB6E17Y=ICAP</v>
      </c>
      <c r="P24" s="266">
        <v>1.355</v>
      </c>
      <c r="Q24" s="266">
        <v>1.395</v>
      </c>
      <c r="R24" s="266">
        <f t="shared" si="5"/>
        <v>1.375</v>
      </c>
      <c r="S24" s="266">
        <f t="shared" si="6"/>
        <v>4.0000000000000036E-2</v>
      </c>
      <c r="T24" s="298"/>
      <c r="U24" s="149">
        <v>1.375</v>
      </c>
      <c r="V24" s="298"/>
      <c r="W24" s="266">
        <v>1.375</v>
      </c>
      <c r="X24" s="303">
        <f>_xll.qlSimpleQuoteSetValue(F24,W24/100,Trigger)</f>
        <v>-4.2000000000000023E-4</v>
      </c>
      <c r="Y24" s="208"/>
    </row>
    <row r="25" spans="1:25" x14ac:dyDescent="0.2">
      <c r="A25" s="207"/>
      <c r="B25" s="147" t="str">
        <f t="shared" si="0"/>
        <v>18Y</v>
      </c>
      <c r="C25" s="283" t="str">
        <f t="shared" si="1"/>
        <v>AB</v>
      </c>
      <c r="D25" s="284" t="str">
        <f t="shared" si="2"/>
        <v>6E</v>
      </c>
      <c r="E25" s="285" t="str">
        <f t="shared" si="3"/>
        <v>EURAB6E18Y_Quote</v>
      </c>
      <c r="F25" s="285" t="str">
        <f>_xll.qlSimpleQuote(Currency&amp;$C25&amp;$D25&amp;$B25&amp;QuoteSuffix,,RateTickValue,Permanent,Trigger,ObjectOverwrite)</f>
        <v>EURAB6E18Y_Quote#0001</v>
      </c>
      <c r="G25" s="286" t="str">
        <f>_xll.ohRangeRetrieveError(F25)</f>
        <v/>
      </c>
      <c r="H25" s="249"/>
      <c r="J25" s="207"/>
      <c r="K25" s="299" t="s">
        <v>39</v>
      </c>
      <c r="L25" s="299" t="s">
        <v>86</v>
      </c>
      <c r="M25" s="299" t="s">
        <v>61</v>
      </c>
      <c r="N25" s="300" t="str">
        <f t="shared" si="4"/>
        <v>EURAB6E18Y</v>
      </c>
      <c r="O25" s="300" t="str">
        <v>EURAB6E18Y=ICAP</v>
      </c>
      <c r="P25" s="266">
        <v>1.3879999999999999</v>
      </c>
      <c r="Q25" s="266">
        <v>1.4279999999999999</v>
      </c>
      <c r="R25" s="266">
        <f t="shared" si="5"/>
        <v>1.4079999999999999</v>
      </c>
      <c r="S25" s="266">
        <f t="shared" si="6"/>
        <v>4.0000000000000036E-2</v>
      </c>
      <c r="T25" s="298"/>
      <c r="U25" s="149">
        <v>1.4079999999999999</v>
      </c>
      <c r="V25" s="298"/>
      <c r="W25" s="266">
        <v>1.4079999999999999</v>
      </c>
      <c r="X25" s="303">
        <f>_xll.qlSimpleQuoteSetValue(F25,W25/100,Trigger)</f>
        <v>-3.9000000000000146E-4</v>
      </c>
      <c r="Y25" s="208"/>
    </row>
    <row r="26" spans="1:25" x14ac:dyDescent="0.2">
      <c r="A26" s="207"/>
      <c r="B26" s="147" t="str">
        <f t="shared" si="0"/>
        <v>19Y</v>
      </c>
      <c r="C26" s="283" t="str">
        <f t="shared" si="1"/>
        <v>AB</v>
      </c>
      <c r="D26" s="284" t="str">
        <f t="shared" si="2"/>
        <v>6E</v>
      </c>
      <c r="E26" s="285" t="str">
        <f t="shared" si="3"/>
        <v>EURAB6E19Y_Quote</v>
      </c>
      <c r="F26" s="285" t="str">
        <f>_xll.qlSimpleQuote(Currency&amp;$C26&amp;$D26&amp;$B26&amp;QuoteSuffix,,RateTickValue,Permanent,Trigger,ObjectOverwrite)</f>
        <v>EURAB6E19Y_Quote#0001</v>
      </c>
      <c r="G26" s="286" t="str">
        <f>_xll.ohRangeRetrieveError(F26)</f>
        <v/>
      </c>
      <c r="H26" s="249"/>
      <c r="J26" s="207"/>
      <c r="K26" s="299" t="s">
        <v>38</v>
      </c>
      <c r="L26" s="299" t="s">
        <v>86</v>
      </c>
      <c r="M26" s="299" t="s">
        <v>61</v>
      </c>
      <c r="N26" s="300" t="str">
        <f t="shared" si="4"/>
        <v>EURAB6E19Y</v>
      </c>
      <c r="O26" s="300" t="str">
        <v>EURAB6E19Y=ICAP</v>
      </c>
      <c r="P26" s="266">
        <v>1.415</v>
      </c>
      <c r="Q26" s="266">
        <v>1.4550000000000001</v>
      </c>
      <c r="R26" s="266">
        <f t="shared" si="5"/>
        <v>1.4350000000000001</v>
      </c>
      <c r="S26" s="266">
        <f t="shared" si="6"/>
        <v>4.0000000000000036E-2</v>
      </c>
      <c r="T26" s="298"/>
      <c r="U26" s="149">
        <v>1.4350000000000001</v>
      </c>
      <c r="V26" s="298"/>
      <c r="W26" s="266">
        <v>1.4350000000000001</v>
      </c>
      <c r="X26" s="303">
        <f>_xll.qlSimpleQuoteSetValue(F26,W26/100,Trigger)</f>
        <v>-3.6000000000000094E-4</v>
      </c>
      <c r="Y26" s="208"/>
    </row>
    <row r="27" spans="1:25" x14ac:dyDescent="0.2">
      <c r="A27" s="207"/>
      <c r="B27" s="147" t="str">
        <f t="shared" si="0"/>
        <v>20Y</v>
      </c>
      <c r="C27" s="283" t="str">
        <f t="shared" si="1"/>
        <v>AB</v>
      </c>
      <c r="D27" s="284" t="str">
        <f t="shared" si="2"/>
        <v>6E</v>
      </c>
      <c r="E27" s="285" t="str">
        <f t="shared" si="3"/>
        <v>EURAB6E20Y_Quote</v>
      </c>
      <c r="F27" s="285" t="str">
        <f>_xll.qlSimpleQuote(Currency&amp;$C27&amp;$D27&amp;$B27&amp;QuoteSuffix,,RateTickValue,Permanent,Trigger,ObjectOverwrite)</f>
        <v>EURAB6E20Y_Quote#0001</v>
      </c>
      <c r="G27" s="286" t="str">
        <f>_xll.ohRangeRetrieveError(F27)</f>
        <v/>
      </c>
      <c r="H27" s="249"/>
      <c r="J27" s="207"/>
      <c r="K27" s="299" t="s">
        <v>37</v>
      </c>
      <c r="L27" s="299" t="s">
        <v>86</v>
      </c>
      <c r="M27" s="299" t="s">
        <v>61</v>
      </c>
      <c r="N27" s="300" t="str">
        <f t="shared" si="4"/>
        <v>EURAB6E20Y</v>
      </c>
      <c r="O27" s="300" t="str">
        <v>EURAB6E20Y=ICAP</v>
      </c>
      <c r="P27" s="266">
        <v>1.4370000000000001</v>
      </c>
      <c r="Q27" s="266">
        <v>1.4769999999999999</v>
      </c>
      <c r="R27" s="266">
        <f t="shared" si="5"/>
        <v>1.4569999999999999</v>
      </c>
      <c r="S27" s="266">
        <f t="shared" si="6"/>
        <v>3.9999999999999591E-2</v>
      </c>
      <c r="T27" s="298"/>
      <c r="U27" s="149">
        <v>1.4569999999999999</v>
      </c>
      <c r="V27" s="298"/>
      <c r="W27" s="266">
        <v>1.4569999999999999</v>
      </c>
      <c r="X27" s="303">
        <f>_xll.qlSimpleQuoteSetValue(F27,W27/100,Trigger)</f>
        <v>-3.2000000000000084E-4</v>
      </c>
      <c r="Y27" s="208"/>
    </row>
    <row r="28" spans="1:25" x14ac:dyDescent="0.2">
      <c r="A28" s="207"/>
      <c r="B28" s="147" t="str">
        <f t="shared" si="0"/>
        <v>21Y</v>
      </c>
      <c r="C28" s="283" t="str">
        <f t="shared" si="1"/>
        <v>AB</v>
      </c>
      <c r="D28" s="284" t="str">
        <f t="shared" si="2"/>
        <v>6E</v>
      </c>
      <c r="E28" s="285" t="str">
        <f t="shared" si="3"/>
        <v>EURAB6E21Y_Quote</v>
      </c>
      <c r="F28" s="285" t="str">
        <f>_xll.qlSimpleQuote(Currency&amp;$C28&amp;$D28&amp;$B28&amp;QuoteSuffix,,RateTickValue,Permanent,Trigger,ObjectOverwrite)</f>
        <v>EURAB6E21Y_Quote#0001</v>
      </c>
      <c r="G28" s="286" t="str">
        <f>_xll.ohRangeRetrieveError(F28)</f>
        <v/>
      </c>
      <c r="H28" s="249"/>
      <c r="J28" s="207"/>
      <c r="K28" s="299" t="s">
        <v>36</v>
      </c>
      <c r="L28" s="299" t="s">
        <v>86</v>
      </c>
      <c r="M28" s="299" t="s">
        <v>61</v>
      </c>
      <c r="N28" s="300" t="str">
        <f t="shared" si="4"/>
        <v>EURAB6E21Y</v>
      </c>
      <c r="O28" s="300" t="str">
        <v>EURAB6E21Y=ICAP</v>
      </c>
      <c r="P28" s="266">
        <v>1.454</v>
      </c>
      <c r="Q28" s="266">
        <v>1.494</v>
      </c>
      <c r="R28" s="266">
        <f t="shared" si="5"/>
        <v>1.474</v>
      </c>
      <c r="S28" s="266">
        <f t="shared" si="6"/>
        <v>4.0000000000000036E-2</v>
      </c>
      <c r="T28" s="298"/>
      <c r="U28" s="149">
        <v>1.474</v>
      </c>
      <c r="V28" s="298"/>
      <c r="W28" s="266">
        <v>1.474</v>
      </c>
      <c r="X28" s="303">
        <f>_xll.qlSimpleQuoteSetValue(F28,W28/100,Trigger)</f>
        <v>-2.8000000000000073E-4</v>
      </c>
      <c r="Y28" s="208"/>
    </row>
    <row r="29" spans="1:25" x14ac:dyDescent="0.2">
      <c r="A29" s="207"/>
      <c r="B29" s="147" t="str">
        <f t="shared" si="0"/>
        <v>22Y</v>
      </c>
      <c r="C29" s="283" t="str">
        <f t="shared" si="1"/>
        <v>AB</v>
      </c>
      <c r="D29" s="284" t="str">
        <f t="shared" si="2"/>
        <v>6E</v>
      </c>
      <c r="E29" s="285" t="str">
        <f t="shared" si="3"/>
        <v>EURAB6E22Y_Quote</v>
      </c>
      <c r="F29" s="285" t="str">
        <f>_xll.qlSimpleQuote(Currency&amp;$C29&amp;$D29&amp;$B29&amp;QuoteSuffix,,RateTickValue,Permanent,Trigger,ObjectOverwrite)</f>
        <v>EURAB6E22Y_Quote#0001</v>
      </c>
      <c r="G29" s="286" t="str">
        <f>_xll.ohRangeRetrieveError(F29)</f>
        <v/>
      </c>
      <c r="H29" s="249"/>
      <c r="J29" s="207"/>
      <c r="K29" s="299" t="s">
        <v>35</v>
      </c>
      <c r="L29" s="299" t="s">
        <v>86</v>
      </c>
      <c r="M29" s="299" t="s">
        <v>61</v>
      </c>
      <c r="N29" s="300" t="str">
        <f t="shared" si="4"/>
        <v>EURAB6E22Y</v>
      </c>
      <c r="O29" s="300" t="str">
        <v>EURAB6E22Y=ICAP</v>
      </c>
      <c r="P29" s="266">
        <v>1.466</v>
      </c>
      <c r="Q29" s="266">
        <v>1.506</v>
      </c>
      <c r="R29" s="266">
        <f t="shared" si="5"/>
        <v>1.486</v>
      </c>
      <c r="S29" s="266">
        <f t="shared" si="6"/>
        <v>4.0000000000000036E-2</v>
      </c>
      <c r="T29" s="298"/>
      <c r="U29" s="149">
        <v>1.486</v>
      </c>
      <c r="V29" s="298"/>
      <c r="W29" s="266">
        <v>1.486</v>
      </c>
      <c r="X29" s="303">
        <f>_xll.qlSimpleQuoteSetValue(F29,W29/100,Trigger)</f>
        <v>-2.5999999999999981E-4</v>
      </c>
      <c r="Y29" s="208"/>
    </row>
    <row r="30" spans="1:25" x14ac:dyDescent="0.2">
      <c r="A30" s="207"/>
      <c r="B30" s="147" t="str">
        <f t="shared" si="0"/>
        <v>23Y</v>
      </c>
      <c r="C30" s="283" t="str">
        <f t="shared" si="1"/>
        <v>AB</v>
      </c>
      <c r="D30" s="284" t="str">
        <f t="shared" si="2"/>
        <v>6E</v>
      </c>
      <c r="E30" s="285" t="str">
        <f t="shared" si="3"/>
        <v>EURAB6E23Y_Quote</v>
      </c>
      <c r="F30" s="285" t="str">
        <f>_xll.qlSimpleQuote(Currency&amp;$C30&amp;$D30&amp;$B30&amp;QuoteSuffix,,RateTickValue,Permanent,Trigger,ObjectOverwrite)</f>
        <v>EURAB6E23Y_Quote#0001</v>
      </c>
      <c r="G30" s="286" t="str">
        <f>_xll.ohRangeRetrieveError(F30)</f>
        <v/>
      </c>
      <c r="H30" s="249"/>
      <c r="J30" s="207"/>
      <c r="K30" s="299" t="s">
        <v>34</v>
      </c>
      <c r="L30" s="299" t="s">
        <v>86</v>
      </c>
      <c r="M30" s="299" t="s">
        <v>61</v>
      </c>
      <c r="N30" s="300" t="str">
        <f t="shared" si="4"/>
        <v>EURAB6E23Y</v>
      </c>
      <c r="O30" s="300" t="str">
        <v>EURAB6E23Y=ICAP</v>
      </c>
      <c r="P30" s="266">
        <v>1.4750000000000001</v>
      </c>
      <c r="Q30" s="266">
        <v>1.5150000000000001</v>
      </c>
      <c r="R30" s="266">
        <f t="shared" si="5"/>
        <v>1.4950000000000001</v>
      </c>
      <c r="S30" s="266">
        <f t="shared" si="6"/>
        <v>4.0000000000000036E-2</v>
      </c>
      <c r="T30" s="298"/>
      <c r="U30" s="149">
        <v>1.4950000000000001</v>
      </c>
      <c r="V30" s="298"/>
      <c r="W30" s="266">
        <v>1.4950000000000001</v>
      </c>
      <c r="X30" s="303">
        <f>_xll.qlSimpleQuoteSetValue(F30,W30/100,Trigger)</f>
        <v>-2.1999999999999797E-4</v>
      </c>
      <c r="Y30" s="208"/>
    </row>
    <row r="31" spans="1:25" x14ac:dyDescent="0.2">
      <c r="A31" s="207"/>
      <c r="B31" s="147" t="str">
        <f t="shared" si="0"/>
        <v>24Y</v>
      </c>
      <c r="C31" s="283" t="str">
        <f t="shared" si="1"/>
        <v>AB</v>
      </c>
      <c r="D31" s="284" t="str">
        <f t="shared" si="2"/>
        <v>6E</v>
      </c>
      <c r="E31" s="285" t="str">
        <f t="shared" si="3"/>
        <v>EURAB6E24Y_Quote</v>
      </c>
      <c r="F31" s="285" t="str">
        <f>_xll.qlSimpleQuote(Currency&amp;$C31&amp;$D31&amp;$B31&amp;QuoteSuffix,,RateTickValue,Permanent,Trigger,ObjectOverwrite)</f>
        <v>EURAB6E24Y_Quote#0001</v>
      </c>
      <c r="G31" s="286" t="str">
        <f>_xll.ohRangeRetrieveError(F31)</f>
        <v/>
      </c>
      <c r="H31" s="249"/>
      <c r="J31" s="207"/>
      <c r="K31" s="299" t="s">
        <v>33</v>
      </c>
      <c r="L31" s="299" t="s">
        <v>86</v>
      </c>
      <c r="M31" s="299" t="s">
        <v>61</v>
      </c>
      <c r="N31" s="300" t="str">
        <f t="shared" si="4"/>
        <v>EURAB6E24Y</v>
      </c>
      <c r="O31" s="300" t="str">
        <v>EURAB6E24Y=ICAP</v>
      </c>
      <c r="P31" s="266">
        <v>1.482</v>
      </c>
      <c r="Q31" s="266">
        <v>1.522</v>
      </c>
      <c r="R31" s="266">
        <f t="shared" si="5"/>
        <v>1.502</v>
      </c>
      <c r="S31" s="266">
        <f t="shared" si="6"/>
        <v>4.0000000000000036E-2</v>
      </c>
      <c r="T31" s="298"/>
      <c r="U31" s="149">
        <v>1.502</v>
      </c>
      <c r="V31" s="298"/>
      <c r="W31" s="266">
        <v>1.502</v>
      </c>
      <c r="X31" s="303">
        <f>_xll.qlSimpleQuoteSetValue(F31,W31/100,Trigger)</f>
        <v>-1.899999999999992E-4</v>
      </c>
      <c r="Y31" s="208"/>
    </row>
    <row r="32" spans="1:25" x14ac:dyDescent="0.2">
      <c r="A32" s="207"/>
      <c r="B32" s="147" t="str">
        <f t="shared" si="0"/>
        <v>25Y</v>
      </c>
      <c r="C32" s="283" t="str">
        <f t="shared" si="1"/>
        <v>AB</v>
      </c>
      <c r="D32" s="284" t="str">
        <f t="shared" si="2"/>
        <v>6E</v>
      </c>
      <c r="E32" s="285" t="str">
        <f t="shared" si="3"/>
        <v>EURAB6E25Y_Quote</v>
      </c>
      <c r="F32" s="285" t="str">
        <f>_xll.qlSimpleQuote(Currency&amp;$C32&amp;$D32&amp;$B32&amp;QuoteSuffix,,RateTickValue,Permanent,Trigger,ObjectOverwrite)</f>
        <v>EURAB6E25Y_Quote#0001</v>
      </c>
      <c r="G32" s="286" t="str">
        <f>_xll.ohRangeRetrieveError(F32)</f>
        <v/>
      </c>
      <c r="H32" s="249"/>
      <c r="J32" s="207"/>
      <c r="K32" s="299" t="s">
        <v>32</v>
      </c>
      <c r="L32" s="299" t="s">
        <v>86</v>
      </c>
      <c r="M32" s="299" t="s">
        <v>61</v>
      </c>
      <c r="N32" s="300" t="str">
        <f t="shared" si="4"/>
        <v>EURAB6E25Y</v>
      </c>
      <c r="O32" s="300" t="str">
        <v>EURAB6E25Y=ICAP</v>
      </c>
      <c r="P32" s="266">
        <v>1.4870000000000001</v>
      </c>
      <c r="Q32" s="266">
        <v>1.5269999999999999</v>
      </c>
      <c r="R32" s="266">
        <f t="shared" si="5"/>
        <v>1.5070000000000001</v>
      </c>
      <c r="S32" s="266">
        <f t="shared" si="6"/>
        <v>4.0000000000000036E-2</v>
      </c>
      <c r="T32" s="298"/>
      <c r="U32" s="149">
        <v>1.5070000000000001</v>
      </c>
      <c r="V32" s="298"/>
      <c r="W32" s="266">
        <v>1.5070000000000001</v>
      </c>
      <c r="X32" s="303">
        <f>_xll.qlSimpleQuoteSetValue(F32,W32/100,Trigger)</f>
        <v>-1.5999999999999868E-4</v>
      </c>
      <c r="Y32" s="208"/>
    </row>
    <row r="33" spans="1:25" x14ac:dyDescent="0.2">
      <c r="A33" s="207"/>
      <c r="B33" s="147" t="str">
        <f t="shared" si="0"/>
        <v>26Y</v>
      </c>
      <c r="C33" s="283" t="str">
        <f t="shared" si="1"/>
        <v>AB</v>
      </c>
      <c r="D33" s="284" t="str">
        <f t="shared" si="2"/>
        <v>6E</v>
      </c>
      <c r="E33" s="285" t="str">
        <f t="shared" si="3"/>
        <v>EURAB6E26Y_Quote</v>
      </c>
      <c r="F33" s="285" t="str">
        <f>_xll.qlSimpleQuote(Currency&amp;$C33&amp;$D33&amp;$B33&amp;QuoteSuffix,,RateTickValue,Permanent,Trigger,ObjectOverwrite)</f>
        <v>EURAB6E26Y_Quote#0001</v>
      </c>
      <c r="G33" s="286" t="str">
        <f>_xll.ohRangeRetrieveError(F33)</f>
        <v/>
      </c>
      <c r="H33" s="249"/>
      <c r="J33" s="207"/>
      <c r="K33" s="299" t="s">
        <v>31</v>
      </c>
      <c r="L33" s="299" t="s">
        <v>86</v>
      </c>
      <c r="M33" s="299" t="s">
        <v>61</v>
      </c>
      <c r="N33" s="300" t="str">
        <f t="shared" si="4"/>
        <v>EURAB6E26Y</v>
      </c>
      <c r="O33" s="300" t="str">
        <v>EURAB6E26Y=ICAP</v>
      </c>
      <c r="P33" s="266">
        <v>1.4910000000000001</v>
      </c>
      <c r="Q33" s="266">
        <v>1.5309999999999999</v>
      </c>
      <c r="R33" s="266">
        <f t="shared" si="5"/>
        <v>1.5110000000000001</v>
      </c>
      <c r="S33" s="266">
        <f t="shared" si="6"/>
        <v>4.0000000000000036E-2</v>
      </c>
      <c r="T33" s="298"/>
      <c r="U33" s="149">
        <v>1.5110000000000001</v>
      </c>
      <c r="V33" s="298"/>
      <c r="W33" s="266">
        <v>1.5110000000000001</v>
      </c>
      <c r="X33" s="303">
        <f>_xll.qlSimpleQuoteSetValue(F33,W33/100,Trigger)</f>
        <v>-1.2999999999999817E-4</v>
      </c>
      <c r="Y33" s="208"/>
    </row>
    <row r="34" spans="1:25" x14ac:dyDescent="0.2">
      <c r="A34" s="207"/>
      <c r="B34" s="147" t="str">
        <f t="shared" si="0"/>
        <v>27Y</v>
      </c>
      <c r="C34" s="283" t="str">
        <f t="shared" si="1"/>
        <v>AB</v>
      </c>
      <c r="D34" s="284" t="str">
        <f t="shared" si="2"/>
        <v>6E</v>
      </c>
      <c r="E34" s="285" t="str">
        <f t="shared" si="3"/>
        <v>EURAB6E27Y_Quote</v>
      </c>
      <c r="F34" s="285" t="str">
        <f>_xll.qlSimpleQuote(Currency&amp;$C34&amp;$D34&amp;$B34&amp;QuoteSuffix,,RateTickValue,Permanent,Trigger,ObjectOverwrite)</f>
        <v>EURAB6E27Y_Quote#0001</v>
      </c>
      <c r="G34" s="286" t="str">
        <f>_xll.ohRangeRetrieveError(F34)</f>
        <v/>
      </c>
      <c r="H34" s="249"/>
      <c r="J34" s="207"/>
      <c r="K34" s="299" t="s">
        <v>30</v>
      </c>
      <c r="L34" s="299" t="s">
        <v>86</v>
      </c>
      <c r="M34" s="299" t="s">
        <v>61</v>
      </c>
      <c r="N34" s="300" t="str">
        <f t="shared" si="4"/>
        <v>EURAB6E27Y</v>
      </c>
      <c r="O34" s="300" t="str">
        <v>EURAB6E27Y=ICAP</v>
      </c>
      <c r="P34" s="266">
        <v>1.4950000000000001</v>
      </c>
      <c r="Q34" s="266">
        <v>1.5349999999999999</v>
      </c>
      <c r="R34" s="266">
        <f t="shared" si="5"/>
        <v>1.5150000000000001</v>
      </c>
      <c r="S34" s="266">
        <f t="shared" si="6"/>
        <v>4.0000000000000036E-2</v>
      </c>
      <c r="T34" s="298"/>
      <c r="U34" s="149">
        <v>1.5150000000000001</v>
      </c>
      <c r="V34" s="298"/>
      <c r="W34" s="266">
        <v>1.5150000000000001</v>
      </c>
      <c r="X34" s="303">
        <f>_xll.qlSimpleQuoteSetValue(F34,W34/100,Trigger)</f>
        <v>-9.999999999999766E-5</v>
      </c>
      <c r="Y34" s="208"/>
    </row>
    <row r="35" spans="1:25" x14ac:dyDescent="0.2">
      <c r="A35" s="207"/>
      <c r="B35" s="147" t="str">
        <f t="shared" si="0"/>
        <v>28Y</v>
      </c>
      <c r="C35" s="283" t="str">
        <f t="shared" si="1"/>
        <v>AB</v>
      </c>
      <c r="D35" s="284" t="str">
        <f t="shared" si="2"/>
        <v>6E</v>
      </c>
      <c r="E35" s="285" t="str">
        <f t="shared" si="3"/>
        <v>EURAB6E28Y_Quote</v>
      </c>
      <c r="F35" s="285" t="str">
        <f>_xll.qlSimpleQuote(Currency&amp;$C35&amp;$D35&amp;$B35&amp;QuoteSuffix,,RateTickValue,Permanent,Trigger,ObjectOverwrite)</f>
        <v>EURAB6E28Y_Quote#0001</v>
      </c>
      <c r="G35" s="286" t="str">
        <f>_xll.ohRangeRetrieveError(F35)</f>
        <v/>
      </c>
      <c r="H35" s="249"/>
      <c r="J35" s="207"/>
      <c r="K35" s="299" t="s">
        <v>29</v>
      </c>
      <c r="L35" s="299" t="s">
        <v>86</v>
      </c>
      <c r="M35" s="299" t="s">
        <v>61</v>
      </c>
      <c r="N35" s="300" t="str">
        <f t="shared" si="4"/>
        <v>EURAB6E28Y</v>
      </c>
      <c r="O35" s="300" t="str">
        <v>EURAB6E28Y=ICAP</v>
      </c>
      <c r="P35" s="266">
        <v>1.4990000000000001</v>
      </c>
      <c r="Q35" s="266">
        <v>1.5389999999999999</v>
      </c>
      <c r="R35" s="266">
        <f t="shared" si="5"/>
        <v>1.5190000000000001</v>
      </c>
      <c r="S35" s="266">
        <f t="shared" si="6"/>
        <v>4.0000000000000036E-2</v>
      </c>
      <c r="T35" s="298"/>
      <c r="U35" s="149">
        <v>1.5190000000000001</v>
      </c>
      <c r="V35" s="298"/>
      <c r="W35" s="266">
        <v>1.5190000000000001</v>
      </c>
      <c r="X35" s="303">
        <f>_xll.qlSimpleQuoteSetValue(F35,W35/100,Trigger)</f>
        <v>-6.9999999999998883E-5</v>
      </c>
      <c r="Y35" s="208"/>
    </row>
    <row r="36" spans="1:25" x14ac:dyDescent="0.2">
      <c r="A36" s="207"/>
      <c r="B36" s="147" t="str">
        <f t="shared" si="0"/>
        <v>29Y</v>
      </c>
      <c r="C36" s="283" t="str">
        <f t="shared" si="1"/>
        <v>AB</v>
      </c>
      <c r="D36" s="284" t="str">
        <f t="shared" si="2"/>
        <v>6E</v>
      </c>
      <c r="E36" s="285" t="str">
        <f t="shared" si="3"/>
        <v>EURAB6E29Y_Quote</v>
      </c>
      <c r="F36" s="285" t="str">
        <f>_xll.qlSimpleQuote(Currency&amp;$C36&amp;$D36&amp;$B36&amp;QuoteSuffix,,RateTickValue,Permanent,Trigger,ObjectOverwrite)</f>
        <v>EURAB6E29Y_Quote#0001</v>
      </c>
      <c r="G36" s="286" t="str">
        <f>_xll.ohRangeRetrieveError(F36)</f>
        <v/>
      </c>
      <c r="H36" s="249"/>
      <c r="J36" s="207"/>
      <c r="K36" s="299" t="s">
        <v>28</v>
      </c>
      <c r="L36" s="299" t="s">
        <v>86</v>
      </c>
      <c r="M36" s="299" t="s">
        <v>61</v>
      </c>
      <c r="N36" s="300" t="str">
        <f t="shared" si="4"/>
        <v>EURAB6E29Y</v>
      </c>
      <c r="O36" s="300" t="str">
        <v>EURAB6E29Y=ICAP</v>
      </c>
      <c r="P36" s="266">
        <v>1.5009999999999999</v>
      </c>
      <c r="Q36" s="266">
        <v>1.5409999999999999</v>
      </c>
      <c r="R36" s="266">
        <f t="shared" si="5"/>
        <v>1.5209999999999999</v>
      </c>
      <c r="S36" s="266">
        <f t="shared" si="6"/>
        <v>4.0000000000000036E-2</v>
      </c>
      <c r="T36" s="298"/>
      <c r="U36" s="149">
        <v>1.5209999999999999</v>
      </c>
      <c r="V36" s="298"/>
      <c r="W36" s="266">
        <v>1.5209999999999999</v>
      </c>
      <c r="X36" s="303">
        <f>_xll.qlSimpleQuoteSetValue(F36,W36/100,Trigger)</f>
        <v>-5.0000000000001432E-5</v>
      </c>
      <c r="Y36" s="208"/>
    </row>
    <row r="37" spans="1:25" x14ac:dyDescent="0.2">
      <c r="A37" s="207"/>
      <c r="B37" s="147" t="str">
        <f t="shared" si="0"/>
        <v>30Y</v>
      </c>
      <c r="C37" s="283" t="str">
        <f t="shared" si="1"/>
        <v>AB</v>
      </c>
      <c r="D37" s="284" t="str">
        <f t="shared" si="2"/>
        <v>6E</v>
      </c>
      <c r="E37" s="285" t="str">
        <f t="shared" si="3"/>
        <v>EURAB6E30Y_Quote</v>
      </c>
      <c r="F37" s="285" t="str">
        <f>_xll.qlSimpleQuote(Currency&amp;$C37&amp;$D37&amp;$B37&amp;QuoteSuffix,,RateTickValue,Permanent,Trigger,ObjectOverwrite)</f>
        <v>EURAB6E30Y_Quote#0001</v>
      </c>
      <c r="G37" s="286" t="str">
        <f>_xll.ohRangeRetrieveError(F37)</f>
        <v/>
      </c>
      <c r="H37" s="249"/>
      <c r="J37" s="207"/>
      <c r="K37" s="299" t="s">
        <v>27</v>
      </c>
      <c r="L37" s="299" t="s">
        <v>86</v>
      </c>
      <c r="M37" s="299" t="s">
        <v>61</v>
      </c>
      <c r="N37" s="300" t="str">
        <f t="shared" si="4"/>
        <v>EURAB6E30Y</v>
      </c>
      <c r="O37" s="300" t="str">
        <v>EURAB6E30Y=ICAP</v>
      </c>
      <c r="P37" s="266">
        <v>1.504</v>
      </c>
      <c r="Q37" s="266">
        <v>1.544</v>
      </c>
      <c r="R37" s="266">
        <f t="shared" si="5"/>
        <v>1.524</v>
      </c>
      <c r="S37" s="266">
        <f t="shared" si="6"/>
        <v>4.0000000000000036E-2</v>
      </c>
      <c r="T37" s="298"/>
      <c r="U37" s="149">
        <v>1.524</v>
      </c>
      <c r="V37" s="298"/>
      <c r="W37" s="266">
        <v>1.524</v>
      </c>
      <c r="X37" s="303">
        <f>_xll.qlSimpleQuoteSetValue(F37,W37/100,Trigger)</f>
        <v>-3.0000000000000512E-5</v>
      </c>
      <c r="Y37" s="208"/>
    </row>
    <row r="38" spans="1:25" x14ac:dyDescent="0.2">
      <c r="A38" s="207"/>
      <c r="B38" s="147" t="str">
        <f t="shared" si="0"/>
        <v>35Y</v>
      </c>
      <c r="C38" s="283" t="str">
        <f t="shared" si="1"/>
        <v>AB</v>
      </c>
      <c r="D38" s="284" t="str">
        <f t="shared" si="2"/>
        <v>6E</v>
      </c>
      <c r="E38" s="285" t="str">
        <f t="shared" si="3"/>
        <v>EURAB6E35Y_Quote</v>
      </c>
      <c r="F38" s="285" t="str">
        <f>_xll.qlSimpleQuote(Currency&amp;$C38&amp;$D38&amp;$B38&amp;QuoteSuffix,,RateTickValue,Permanent,Trigger,ObjectOverwrite)</f>
        <v>EURAB6E35Y_Quote#0001</v>
      </c>
      <c r="G38" s="286" t="str">
        <f>_xll.ohRangeRetrieveError(F38)</f>
        <v/>
      </c>
      <c r="H38" s="249"/>
      <c r="J38" s="207"/>
      <c r="K38" s="299" t="s">
        <v>26</v>
      </c>
      <c r="L38" s="299" t="s">
        <v>86</v>
      </c>
      <c r="M38" s="299" t="s">
        <v>61</v>
      </c>
      <c r="N38" s="300" t="str">
        <f t="shared" si="4"/>
        <v>EURAB6E35Y</v>
      </c>
      <c r="O38" s="300" t="str">
        <v>EURAB6E35Y=ICAP</v>
      </c>
      <c r="P38" s="266">
        <v>1.514</v>
      </c>
      <c r="Q38" s="266">
        <v>1.554</v>
      </c>
      <c r="R38" s="266">
        <f t="shared" si="5"/>
        <v>1.534</v>
      </c>
      <c r="S38" s="266">
        <f t="shared" si="6"/>
        <v>4.0000000000000036E-2</v>
      </c>
      <c r="T38" s="298"/>
      <c r="U38" s="149">
        <v>1.534</v>
      </c>
      <c r="V38" s="298"/>
      <c r="W38" s="266">
        <v>1.534</v>
      </c>
      <c r="X38" s="303">
        <f>_xll.qlSimpleQuoteSetValue(F38,W38/100,Trigger)</f>
        <v>9.9999999999995925E-6</v>
      </c>
      <c r="Y38" s="208"/>
    </row>
    <row r="39" spans="1:25" x14ac:dyDescent="0.2">
      <c r="A39" s="207"/>
      <c r="B39" s="147" t="str">
        <f t="shared" si="0"/>
        <v>40Y</v>
      </c>
      <c r="C39" s="283" t="str">
        <f t="shared" si="1"/>
        <v>AB</v>
      </c>
      <c r="D39" s="284" t="str">
        <f t="shared" si="2"/>
        <v>6E</v>
      </c>
      <c r="E39" s="285" t="str">
        <f t="shared" si="3"/>
        <v>EURAB6E40Y_Quote</v>
      </c>
      <c r="F39" s="285" t="str">
        <f>_xll.qlSimpleQuote(Currency&amp;$C39&amp;$D39&amp;$B39&amp;QuoteSuffix,,RateTickValue,Permanent,Trigger,ObjectOverwrite)</f>
        <v>EURAB6E40Y_Quote#0001</v>
      </c>
      <c r="G39" s="286" t="str">
        <f>_xll.ohRangeRetrieveError(F39)</f>
        <v/>
      </c>
      <c r="H39" s="249"/>
      <c r="J39" s="207"/>
      <c r="K39" s="299" t="s">
        <v>25</v>
      </c>
      <c r="L39" s="299" t="s">
        <v>86</v>
      </c>
      <c r="M39" s="299" t="s">
        <v>61</v>
      </c>
      <c r="N39" s="300" t="str">
        <f t="shared" si="4"/>
        <v>EURAB6E40Y</v>
      </c>
      <c r="O39" s="300" t="str">
        <v>EURAB6E40Y=ICAP</v>
      </c>
      <c r="P39" s="266">
        <v>1.5150000000000001</v>
      </c>
      <c r="Q39" s="266">
        <v>1.5549999999999999</v>
      </c>
      <c r="R39" s="266">
        <f t="shared" si="5"/>
        <v>1.5350000000000001</v>
      </c>
      <c r="S39" s="266">
        <f t="shared" si="6"/>
        <v>4.0000000000000036E-2</v>
      </c>
      <c r="T39" s="298"/>
      <c r="U39" s="149">
        <v>1.5350000000000001</v>
      </c>
      <c r="V39" s="298"/>
      <c r="W39" s="266">
        <v>1.5350000000000001</v>
      </c>
      <c r="X39" s="303">
        <f>_xll.qlSimpleQuoteSetValue(F39,W39/100,Trigger)</f>
        <v>4.9999999999999697E-5</v>
      </c>
      <c r="Y39" s="208"/>
    </row>
    <row r="40" spans="1:25" x14ac:dyDescent="0.2">
      <c r="A40" s="207"/>
      <c r="B40" s="147" t="str">
        <f t="shared" si="0"/>
        <v>50Y</v>
      </c>
      <c r="C40" s="283" t="str">
        <f t="shared" si="1"/>
        <v>AB</v>
      </c>
      <c r="D40" s="284" t="str">
        <f t="shared" si="2"/>
        <v>6E</v>
      </c>
      <c r="E40" s="285" t="str">
        <f t="shared" si="3"/>
        <v>EURAB6E50Y_Quote</v>
      </c>
      <c r="F40" s="285" t="str">
        <f>_xll.qlSimpleQuote(Currency&amp;$C40&amp;$D40&amp;$B40&amp;QuoteSuffix,,RateTickValue,Permanent,Trigger,ObjectOverwrite)</f>
        <v>EURAB6E50Y_Quote#0001</v>
      </c>
      <c r="G40" s="286" t="str">
        <f>_xll.ohRangeRetrieveError(F40)</f>
        <v/>
      </c>
      <c r="H40" s="249"/>
      <c r="J40" s="207"/>
      <c r="K40" s="299" t="s">
        <v>24</v>
      </c>
      <c r="L40" s="299" t="s">
        <v>86</v>
      </c>
      <c r="M40" s="299" t="s">
        <v>61</v>
      </c>
      <c r="N40" s="300" t="str">
        <f t="shared" si="4"/>
        <v>EURAB6E50Y</v>
      </c>
      <c r="O40" s="300" t="str">
        <v>EURAB6E50Y=ICAP</v>
      </c>
      <c r="P40" s="266">
        <v>1.4730000000000001</v>
      </c>
      <c r="Q40" s="266">
        <v>1.5129999999999999</v>
      </c>
      <c r="R40" s="266">
        <f t="shared" si="5"/>
        <v>1.4929999999999999</v>
      </c>
      <c r="S40" s="266">
        <f t="shared" si="6"/>
        <v>3.9999999999999591E-2</v>
      </c>
      <c r="T40" s="298"/>
      <c r="U40" s="149">
        <v>1.4929999999999999</v>
      </c>
      <c r="V40" s="298"/>
      <c r="W40" s="266">
        <v>1.4929999999999999</v>
      </c>
      <c r="X40" s="303">
        <f>_xll.qlSimpleQuoteSetValue(F40,W40/100,Trigger)</f>
        <v>8.9999999999999802E-5</v>
      </c>
      <c r="Y40" s="208"/>
    </row>
    <row r="41" spans="1:25" x14ac:dyDescent="0.2">
      <c r="A41" s="207"/>
      <c r="B41" s="148" t="str">
        <f t="shared" si="0"/>
        <v>60Y</v>
      </c>
      <c r="C41" s="287" t="str">
        <f t="shared" si="1"/>
        <v>AB</v>
      </c>
      <c r="D41" s="288" t="str">
        <f t="shared" si="2"/>
        <v>6E</v>
      </c>
      <c r="E41" s="289" t="str">
        <f t="shared" si="3"/>
        <v>EURAB6E60Y_Quote</v>
      </c>
      <c r="F41" s="289" t="str">
        <f>_xll.qlSimpleQuote(Currency&amp;$C41&amp;$D41&amp;$B41&amp;QuoteSuffix,,RateTickValue,Permanent,Trigger,ObjectOverwrite)</f>
        <v>EURAB6E60Y_Quote#0001</v>
      </c>
      <c r="G41" s="290" t="str">
        <f>_xll.ohRangeRetrieveError(F41)</f>
        <v/>
      </c>
      <c r="H41" s="249"/>
      <c r="J41" s="207"/>
      <c r="K41" s="299" t="s">
        <v>23</v>
      </c>
      <c r="L41" s="299" t="s">
        <v>86</v>
      </c>
      <c r="M41" s="299" t="s">
        <v>61</v>
      </c>
      <c r="N41" s="300" t="str">
        <f t="shared" si="4"/>
        <v>EURAB6E60Y</v>
      </c>
      <c r="O41" s="300" t="str">
        <v>EURAB6E60Y=ICAP</v>
      </c>
      <c r="P41" s="266">
        <v>1.458</v>
      </c>
      <c r="Q41" s="266">
        <v>1.498</v>
      </c>
      <c r="R41" s="266">
        <f t="shared" si="5"/>
        <v>1.478</v>
      </c>
      <c r="S41" s="268">
        <f t="shared" si="6"/>
        <v>4.0000000000000036E-2</v>
      </c>
      <c r="T41" s="298"/>
      <c r="U41" s="151">
        <v>1.478</v>
      </c>
      <c r="V41" s="298"/>
      <c r="W41" s="268">
        <v>1.478</v>
      </c>
      <c r="X41" s="304">
        <f>_xll.qlSimpleQuoteSetValue(F41,W41/100,Trigger)</f>
        <v>9.0000000000001537E-5</v>
      </c>
      <c r="Y41" s="208"/>
    </row>
    <row r="42" spans="1:25" x14ac:dyDescent="0.2">
      <c r="A42" s="296"/>
      <c r="B42" s="297"/>
      <c r="C42" s="297"/>
      <c r="D42" s="297"/>
      <c r="E42" s="297"/>
      <c r="F42" s="297"/>
      <c r="G42" s="297"/>
      <c r="H42" s="253"/>
      <c r="J42" s="250"/>
      <c r="K42" s="291"/>
      <c r="L42" s="291"/>
      <c r="M42" s="291"/>
      <c r="N42" s="291"/>
      <c r="O42" s="291"/>
      <c r="P42" s="291"/>
      <c r="Q42" s="291"/>
      <c r="R42" s="291"/>
      <c r="S42" s="251"/>
      <c r="T42" s="251"/>
      <c r="U42" s="251"/>
      <c r="V42" s="251"/>
      <c r="W42" s="251"/>
      <c r="X42" s="251"/>
      <c r="Y42" s="292"/>
    </row>
    <row r="45" spans="1:25" x14ac:dyDescent="0.2">
      <c r="U45" s="273"/>
      <c r="V45" s="273"/>
      <c r="W45" s="273"/>
    </row>
    <row r="46" spans="1:25" x14ac:dyDescent="0.2">
      <c r="U46" s="273"/>
      <c r="V46" s="273"/>
      <c r="W46" s="273"/>
    </row>
    <row r="47" spans="1:25" x14ac:dyDescent="0.2">
      <c r="U47" s="273"/>
      <c r="V47" s="273"/>
      <c r="W47" s="273"/>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RowHeight="11.25" outlineLevelCol="1" x14ac:dyDescent="0.2"/>
  <cols>
    <col min="1" max="1" width="2.7109375" style="175" hidden="1" customWidth="1" outlineLevel="1"/>
    <col min="2" max="2" width="7" style="175" hidden="1" customWidth="1" outlineLevel="1"/>
    <col min="3" max="3" width="9" style="175" hidden="1" customWidth="1" outlineLevel="1"/>
    <col min="4" max="4" width="16.140625" style="175" hidden="1" customWidth="1" outlineLevel="1"/>
    <col min="5" max="5" width="25.7109375" style="179" hidden="1" customWidth="1" outlineLevel="1"/>
    <col min="6" max="6" width="25.7109375" style="175" hidden="1" customWidth="1" outlineLevel="1"/>
    <col min="7" max="7" width="2.7109375" style="175" hidden="1" customWidth="1" outlineLevel="1"/>
    <col min="8" max="8" width="3" style="175" customWidth="1" collapsed="1"/>
    <col min="9" max="9" width="2.7109375" style="175" customWidth="1"/>
    <col min="10" max="10" width="3.85546875" style="175" bestFit="1" customWidth="1"/>
    <col min="11" max="11" width="3.5703125" style="175" bestFit="1" customWidth="1"/>
    <col min="12" max="12" width="14.7109375" style="175" customWidth="1"/>
    <col min="13" max="13" width="18.7109375" style="175" customWidth="1"/>
    <col min="14" max="14" width="10.7109375" style="175" customWidth="1"/>
    <col min="15" max="15" width="2.7109375" style="175" customWidth="1"/>
    <col min="16" max="16" width="10.7109375" style="175" customWidth="1"/>
    <col min="17" max="17" width="2.7109375" style="175" customWidth="1"/>
    <col min="18" max="19" width="10.7109375" style="175" customWidth="1"/>
    <col min="20" max="20" width="2.7109375" style="175" customWidth="1"/>
    <col min="21" max="16384" width="9.140625" style="175"/>
  </cols>
  <sheetData>
    <row r="1" spans="1:22" x14ac:dyDescent="0.2">
      <c r="A1" s="243"/>
      <c r="B1" s="86"/>
      <c r="C1" s="86"/>
      <c r="D1" s="86"/>
      <c r="E1" s="367"/>
      <c r="F1" s="86"/>
      <c r="G1" s="87"/>
      <c r="I1" s="243" t="s">
        <v>232</v>
      </c>
      <c r="J1" s="206"/>
      <c r="K1" s="206"/>
      <c r="L1" s="206"/>
      <c r="M1" s="206"/>
      <c r="N1" s="206"/>
      <c r="O1" s="206"/>
      <c r="P1" s="206"/>
      <c r="Q1" s="206"/>
      <c r="R1" s="206"/>
      <c r="S1" s="206"/>
      <c r="T1" s="247"/>
    </row>
    <row r="2" spans="1:22" x14ac:dyDescent="0.2">
      <c r="A2" s="237"/>
      <c r="B2" s="203"/>
      <c r="C2" s="203"/>
      <c r="D2" s="203"/>
      <c r="E2" s="91"/>
      <c r="F2" s="203"/>
      <c r="G2" s="245"/>
      <c r="I2" s="237"/>
      <c r="J2" s="202"/>
      <c r="K2" s="308"/>
      <c r="L2" s="308"/>
      <c r="M2" s="294" t="str">
        <f>VLOOKUP(I1,AreaTable,2,FALSE)</f>
        <v>ICAP</v>
      </c>
      <c r="N2" s="205"/>
      <c r="O2" s="205"/>
      <c r="P2" s="205"/>
      <c r="Q2" s="205"/>
      <c r="R2" s="205"/>
      <c r="S2" s="224">
        <f>_xll.ohTrigger(S5:S328)</f>
        <v>3</v>
      </c>
      <c r="T2" s="249"/>
    </row>
    <row r="3" spans="1:22" x14ac:dyDescent="0.2">
      <c r="A3" s="380"/>
      <c r="B3" s="203"/>
      <c r="C3" s="203"/>
      <c r="D3" s="203"/>
      <c r="E3" s="91"/>
      <c r="F3" s="203"/>
      <c r="G3" s="245"/>
      <c r="I3" s="248"/>
      <c r="J3" s="202"/>
      <c r="K3" s="238"/>
      <c r="L3" s="238"/>
      <c r="M3" s="238"/>
      <c r="N3" s="238"/>
      <c r="O3" s="238"/>
      <c r="P3" s="238"/>
      <c r="Q3" s="238"/>
      <c r="R3" s="238"/>
      <c r="S3" s="238"/>
      <c r="T3" s="239"/>
    </row>
    <row r="4" spans="1:22" ht="22.5" x14ac:dyDescent="0.2">
      <c r="A4" s="207"/>
      <c r="B4" s="219" t="s">
        <v>66</v>
      </c>
      <c r="C4" s="219" t="s">
        <v>146</v>
      </c>
      <c r="D4" s="220" t="s">
        <v>147</v>
      </c>
      <c r="E4" s="220" t="s">
        <v>148</v>
      </c>
      <c r="F4" s="246" t="s">
        <v>209</v>
      </c>
      <c r="G4" s="249"/>
      <c r="H4" s="176"/>
      <c r="I4" s="248"/>
      <c r="J4" s="221"/>
      <c r="K4" s="221"/>
      <c r="L4" s="221" t="s">
        <v>150</v>
      </c>
      <c r="M4" s="222" t="str">
        <f>_xll.RData(M5:M328,N4,,ReutersRtMode,,N5)</f>
        <v>Not Signed In</v>
      </c>
      <c r="N4" s="212" t="s">
        <v>149</v>
      </c>
      <c r="O4" s="205"/>
      <c r="P4" s="212" t="s">
        <v>116</v>
      </c>
      <c r="Q4" s="205"/>
      <c r="R4" s="212" t="s">
        <v>114</v>
      </c>
      <c r="S4" s="212" t="s">
        <v>113</v>
      </c>
      <c r="T4" s="208"/>
    </row>
    <row r="5" spans="1:22" x14ac:dyDescent="0.2">
      <c r="A5" s="207"/>
      <c r="B5" s="355" t="str">
        <f>J5</f>
        <v>1Y</v>
      </c>
      <c r="C5" s="355" t="str">
        <f>K5</f>
        <v>1F</v>
      </c>
      <c r="D5" s="280" t="str">
        <f t="shared" ref="D5:D68" si="0">Currency&amp;$C5&amp;B5&amp;QuoteSuffix</f>
        <v>EUR1F1Y_Quote</v>
      </c>
      <c r="E5" s="280" t="str">
        <f>_xll.qlSimpleQuote(D5,,RateTickValue,Permanent,Trigger,ObjectOverwrite)</f>
        <v>EUR1F1Y_Quote#0001</v>
      </c>
      <c r="F5" s="281" t="str">
        <f>_xll.ohRangeRetrieveError(E5)</f>
        <v/>
      </c>
      <c r="G5" s="249"/>
      <c r="H5" s="177"/>
      <c r="I5" s="207">
        <v>1</v>
      </c>
      <c r="J5" s="303" t="s">
        <v>5</v>
      </c>
      <c r="K5" s="303" t="str">
        <f t="shared" ref="K5:K22" si="1">$I$5&amp;"F"</f>
        <v>1F</v>
      </c>
      <c r="L5" s="300" t="str">
        <f t="shared" ref="L5:L68" si="2">Currency&amp;$K5&amp;$J5</f>
        <v>EUR1F1Y</v>
      </c>
      <c r="M5" s="300" t="str">
        <f t="array" ref="M5:M328">Instruments&amp;"="&amp;VLOOKUP(Contributor,ContributorTable,2,FALSE)</f>
        <v>EUR1F1Y=ICAP</v>
      </c>
      <c r="N5" s="266">
        <v>-1.1000000000000001E-2</v>
      </c>
      <c r="O5" s="205"/>
      <c r="P5" s="266">
        <v>-1.1000000000000001E-2</v>
      </c>
      <c r="Q5" s="205"/>
      <c r="R5" s="266">
        <f t="array" ref="R5:R328">QuoteLive</f>
        <v>-1.1000000000000001E-2</v>
      </c>
      <c r="S5" s="266">
        <f>_xll.qlSimpleQuoteSetValue(E5,R5/100,Trigger)</f>
        <v>-1.1200000000000001E-3</v>
      </c>
      <c r="T5" s="208"/>
      <c r="V5" s="178"/>
    </row>
    <row r="6" spans="1:22" x14ac:dyDescent="0.2">
      <c r="A6" s="207"/>
      <c r="B6" s="284" t="str">
        <f t="shared" ref="B6:B69" si="3">J6</f>
        <v>2Y</v>
      </c>
      <c r="C6" s="284" t="str">
        <f t="shared" ref="C6:C69" si="4">K6</f>
        <v>1F</v>
      </c>
      <c r="D6" s="285" t="str">
        <f t="shared" si="0"/>
        <v>EUR1F2Y_Quote</v>
      </c>
      <c r="E6" s="285" t="str">
        <f>_xll.qlSimpleQuote(D6,,RateTickValue,Permanent,Trigger,ObjectOverwrite)</f>
        <v>EUR1F2Y_Quote#0001</v>
      </c>
      <c r="F6" s="286" t="str">
        <f>_xll.ohRangeRetrieveError(E6)</f>
        <v/>
      </c>
      <c r="G6" s="249"/>
      <c r="H6" s="177"/>
      <c r="I6" s="248"/>
      <c r="J6" s="303" t="s">
        <v>55</v>
      </c>
      <c r="K6" s="303" t="str">
        <f t="shared" si="1"/>
        <v>1F</v>
      </c>
      <c r="L6" s="300" t="str">
        <f t="shared" si="2"/>
        <v>EUR1F2Y</v>
      </c>
      <c r="M6" s="300" t="str">
        <v>EUR1F2Y=ICAP</v>
      </c>
      <c r="N6" s="266">
        <v>0.1</v>
      </c>
      <c r="O6" s="205"/>
      <c r="P6" s="266">
        <v>0.1</v>
      </c>
      <c r="Q6" s="205"/>
      <c r="R6" s="266">
        <v>0.1</v>
      </c>
      <c r="S6" s="266">
        <f>_xll.qlSimpleQuoteSetValue(E6,R6/100,Trigger)</f>
        <v>-6.9999999999999988E-4</v>
      </c>
      <c r="T6" s="208"/>
      <c r="V6" s="178"/>
    </row>
    <row r="7" spans="1:22" x14ac:dyDescent="0.2">
      <c r="A7" s="207"/>
      <c r="B7" s="284" t="str">
        <f t="shared" si="3"/>
        <v>3Y</v>
      </c>
      <c r="C7" s="284" t="str">
        <f t="shared" si="4"/>
        <v>1F</v>
      </c>
      <c r="D7" s="285" t="str">
        <f t="shared" si="0"/>
        <v>EUR1F3Y_Quote</v>
      </c>
      <c r="E7" s="285" t="str">
        <f>_xll.qlSimpleQuote(D7,,RateTickValue,Permanent,Trigger,ObjectOverwrite)</f>
        <v>EUR1F3Y_Quote#0001</v>
      </c>
      <c r="F7" s="286" t="str">
        <f>_xll.ohRangeRetrieveError(E7)</f>
        <v/>
      </c>
      <c r="G7" s="249"/>
      <c r="H7" s="177"/>
      <c r="I7" s="248"/>
      <c r="J7" s="303" t="s">
        <v>54</v>
      </c>
      <c r="K7" s="303" t="str">
        <f t="shared" si="1"/>
        <v>1F</v>
      </c>
      <c r="L7" s="300" t="str">
        <f t="shared" si="2"/>
        <v>EUR1F3Y</v>
      </c>
      <c r="M7" s="300" t="str">
        <v>EUR1F3Y=ICAP</v>
      </c>
      <c r="N7" s="266">
        <v>0.21000000000000002</v>
      </c>
      <c r="O7" s="205"/>
      <c r="P7" s="266">
        <v>0.21000000000000002</v>
      </c>
      <c r="Q7" s="205"/>
      <c r="R7" s="266">
        <v>0.21000000000000002</v>
      </c>
      <c r="S7" s="266">
        <f>_xll.qlSimpleQuoteSetValue(E7,R7/100,Trigger)</f>
        <v>-8.5999999999999965E-4</v>
      </c>
      <c r="T7" s="208"/>
      <c r="V7" s="178"/>
    </row>
    <row r="8" spans="1:22" x14ac:dyDescent="0.2">
      <c r="A8" s="207"/>
      <c r="B8" s="284" t="str">
        <f t="shared" si="3"/>
        <v>4Y</v>
      </c>
      <c r="C8" s="284" t="str">
        <f t="shared" si="4"/>
        <v>1F</v>
      </c>
      <c r="D8" s="285" t="str">
        <f t="shared" si="0"/>
        <v>EUR1F4Y_Quote</v>
      </c>
      <c r="E8" s="285" t="str">
        <f>_xll.qlSimpleQuote(D8,,RateTickValue,Permanent,Trigger,ObjectOverwrite)</f>
        <v>EUR1F4Y_Quote#0001</v>
      </c>
      <c r="F8" s="286" t="str">
        <f>_xll.ohRangeRetrieveError(E8)</f>
        <v/>
      </c>
      <c r="G8" s="249"/>
      <c r="H8" s="177"/>
      <c r="I8" s="248"/>
      <c r="J8" s="303" t="s">
        <v>53</v>
      </c>
      <c r="K8" s="303" t="str">
        <f t="shared" si="1"/>
        <v>1F</v>
      </c>
      <c r="L8" s="300" t="str">
        <f t="shared" si="2"/>
        <v>EUR1F4Y</v>
      </c>
      <c r="M8" s="300" t="str">
        <v>EUR1F4Y=ICAP</v>
      </c>
      <c r="N8" s="266">
        <v>0.34500000000000003</v>
      </c>
      <c r="O8" s="205"/>
      <c r="P8" s="266">
        <v>0.34500000000000003</v>
      </c>
      <c r="Q8" s="205"/>
      <c r="R8" s="266">
        <v>0.34500000000000003</v>
      </c>
      <c r="S8" s="266">
        <f>_xll.qlSimpleQuoteSetValue(E8,R8/100,Trigger)</f>
        <v>-8.7999999999999927E-4</v>
      </c>
      <c r="T8" s="208"/>
      <c r="V8" s="178"/>
    </row>
    <row r="9" spans="1:22" x14ac:dyDescent="0.2">
      <c r="A9" s="207"/>
      <c r="B9" s="284" t="str">
        <f t="shared" si="3"/>
        <v>5Y</v>
      </c>
      <c r="C9" s="284" t="str">
        <f t="shared" si="4"/>
        <v>1F</v>
      </c>
      <c r="D9" s="285" t="str">
        <f t="shared" si="0"/>
        <v>EUR1F5Y_Quote</v>
      </c>
      <c r="E9" s="285" t="str">
        <f>_xll.qlSimpleQuote(D9,,RateTickValue,Permanent,Trigger,ObjectOverwrite)</f>
        <v>EUR1F5Y_Quote#0001</v>
      </c>
      <c r="F9" s="286" t="str">
        <f>_xll.ohRangeRetrieveError(E9)</f>
        <v/>
      </c>
      <c r="G9" s="249"/>
      <c r="H9" s="177"/>
      <c r="I9" s="248"/>
      <c r="J9" s="303" t="s">
        <v>52</v>
      </c>
      <c r="K9" s="303" t="str">
        <f t="shared" si="1"/>
        <v>1F</v>
      </c>
      <c r="L9" s="300" t="str">
        <f t="shared" si="2"/>
        <v>EUR1F5Y</v>
      </c>
      <c r="M9" s="300" t="str">
        <v>EUR1F5Y=ICAP</v>
      </c>
      <c r="N9" s="266">
        <v>0.48899999999999999</v>
      </c>
      <c r="O9" s="205"/>
      <c r="P9" s="266">
        <v>0.48899999999999999</v>
      </c>
      <c r="Q9" s="205"/>
      <c r="R9" s="266">
        <v>0.48899999999999999</v>
      </c>
      <c r="S9" s="266">
        <f>_xll.qlSimpleQuoteSetValue(E9,R9/100,Trigger)</f>
        <v>-8.5000000000000006E-4</v>
      </c>
      <c r="T9" s="208"/>
      <c r="V9" s="178"/>
    </row>
    <row r="10" spans="1:22" x14ac:dyDescent="0.2">
      <c r="A10" s="207"/>
      <c r="B10" s="284" t="str">
        <f t="shared" si="3"/>
        <v>6Y</v>
      </c>
      <c r="C10" s="284" t="str">
        <f t="shared" si="4"/>
        <v>1F</v>
      </c>
      <c r="D10" s="285" t="str">
        <f t="shared" si="0"/>
        <v>EUR1F6Y_Quote</v>
      </c>
      <c r="E10" s="285" t="str">
        <f>_xll.qlSimpleQuote(D10,,RateTickValue,Permanent,Trigger,ObjectOverwrite)</f>
        <v>EUR1F6Y_Quote#0001</v>
      </c>
      <c r="F10" s="286" t="str">
        <f>_xll.ohRangeRetrieveError(E10)</f>
        <v/>
      </c>
      <c r="G10" s="249"/>
      <c r="H10" s="177"/>
      <c r="I10" s="248"/>
      <c r="J10" s="303" t="s">
        <v>51</v>
      </c>
      <c r="K10" s="303" t="str">
        <f t="shared" si="1"/>
        <v>1F</v>
      </c>
      <c r="L10" s="300" t="str">
        <f t="shared" si="2"/>
        <v>EUR1F6Y</v>
      </c>
      <c r="M10" s="300" t="str">
        <v>EUR1F6Y=ICAP</v>
      </c>
      <c r="N10" s="266">
        <v>0.63400000000000001</v>
      </c>
      <c r="O10" s="205"/>
      <c r="P10" s="266">
        <v>0.63400000000000001</v>
      </c>
      <c r="Q10" s="205"/>
      <c r="R10" s="266">
        <v>0.63400000000000001</v>
      </c>
      <c r="S10" s="266">
        <f>_xll.qlSimpleQuoteSetValue(E10,R10/100,Trigger)</f>
        <v>-7.999999999999995E-4</v>
      </c>
      <c r="T10" s="208"/>
      <c r="V10" s="178"/>
    </row>
    <row r="11" spans="1:22" x14ac:dyDescent="0.2">
      <c r="A11" s="207"/>
      <c r="B11" s="284" t="str">
        <f t="shared" si="3"/>
        <v>7Y</v>
      </c>
      <c r="C11" s="284" t="str">
        <f t="shared" si="4"/>
        <v>1F</v>
      </c>
      <c r="D11" s="285" t="str">
        <f t="shared" si="0"/>
        <v>EUR1F7Y_Quote</v>
      </c>
      <c r="E11" s="285" t="str">
        <f>_xll.qlSimpleQuote(D11,,RateTickValue,Permanent,Trigger,ObjectOverwrite)</f>
        <v>EUR1F7Y_Quote#0001</v>
      </c>
      <c r="F11" s="286" t="str">
        <f>_xll.ohRangeRetrieveError(E11)</f>
        <v/>
      </c>
      <c r="G11" s="249"/>
      <c r="H11" s="177"/>
      <c r="I11" s="248"/>
      <c r="J11" s="303" t="s">
        <v>50</v>
      </c>
      <c r="K11" s="303" t="str">
        <f t="shared" si="1"/>
        <v>1F</v>
      </c>
      <c r="L11" s="300" t="str">
        <f t="shared" si="2"/>
        <v>EUR1F7Y</v>
      </c>
      <c r="M11" s="300" t="str">
        <v>EUR1F7Y=ICAP</v>
      </c>
      <c r="N11" s="266">
        <v>0.77100000000000002</v>
      </c>
      <c r="O11" s="205"/>
      <c r="P11" s="266">
        <v>0.77100000000000002</v>
      </c>
      <c r="Q11" s="205"/>
      <c r="R11" s="266">
        <v>0.77100000000000002</v>
      </c>
      <c r="S11" s="266">
        <f>_xll.qlSimpleQuoteSetValue(E11,R11/100,Trigger)</f>
        <v>-7.5000000000000067E-4</v>
      </c>
      <c r="T11" s="208"/>
      <c r="V11" s="178"/>
    </row>
    <row r="12" spans="1:22" x14ac:dyDescent="0.2">
      <c r="A12" s="207"/>
      <c r="B12" s="284" t="str">
        <f t="shared" si="3"/>
        <v>8Y</v>
      </c>
      <c r="C12" s="284" t="str">
        <f t="shared" si="4"/>
        <v>1F</v>
      </c>
      <c r="D12" s="285" t="str">
        <f t="shared" si="0"/>
        <v>EUR1F8Y_Quote</v>
      </c>
      <c r="E12" s="285" t="str">
        <f>_xll.qlSimpleQuote(D12,,RateTickValue,Permanent,Trigger,ObjectOverwrite)</f>
        <v>EUR1F8Y_Quote#0001</v>
      </c>
      <c r="F12" s="286" t="str">
        <f>_xll.ohRangeRetrieveError(E12)</f>
        <v/>
      </c>
      <c r="G12" s="249"/>
      <c r="H12" s="177"/>
      <c r="I12" s="248"/>
      <c r="J12" s="303" t="s">
        <v>49</v>
      </c>
      <c r="K12" s="303" t="str">
        <f t="shared" si="1"/>
        <v>1F</v>
      </c>
      <c r="L12" s="300" t="str">
        <f t="shared" si="2"/>
        <v>EUR1F8Y</v>
      </c>
      <c r="M12" s="300" t="str">
        <v>EUR1F8Y=ICAP</v>
      </c>
      <c r="N12" s="266">
        <v>0.89700000000000002</v>
      </c>
      <c r="O12" s="205"/>
      <c r="P12" s="266">
        <v>0.89700000000000002</v>
      </c>
      <c r="Q12" s="205"/>
      <c r="R12" s="266">
        <v>0.89700000000000002</v>
      </c>
      <c r="S12" s="266">
        <f>_xll.qlSimpleQuoteSetValue(E12,R12/100,Trigger)</f>
        <v>-6.9999999999999923E-4</v>
      </c>
      <c r="T12" s="208"/>
      <c r="V12" s="178"/>
    </row>
    <row r="13" spans="1:22" x14ac:dyDescent="0.2">
      <c r="A13" s="207"/>
      <c r="B13" s="284" t="str">
        <f t="shared" si="3"/>
        <v>9Y</v>
      </c>
      <c r="C13" s="284" t="str">
        <f t="shared" si="4"/>
        <v>1F</v>
      </c>
      <c r="D13" s="285" t="str">
        <f t="shared" si="0"/>
        <v>EUR1F9Y_Quote</v>
      </c>
      <c r="E13" s="285" t="str">
        <f>_xll.qlSimpleQuote(D13,,RateTickValue,Permanent,Trigger,ObjectOverwrite)</f>
        <v>EUR1F9Y_Quote#0001</v>
      </c>
      <c r="F13" s="286" t="str">
        <f>_xll.ohRangeRetrieveError(E13)</f>
        <v/>
      </c>
      <c r="G13" s="249"/>
      <c r="H13" s="177"/>
      <c r="I13" s="248"/>
      <c r="J13" s="303" t="s">
        <v>48</v>
      </c>
      <c r="K13" s="303" t="str">
        <f t="shared" si="1"/>
        <v>1F</v>
      </c>
      <c r="L13" s="300" t="str">
        <f t="shared" si="2"/>
        <v>EUR1F9Y</v>
      </c>
      <c r="M13" s="300" t="str">
        <v>EUR1F9Y=ICAP</v>
      </c>
      <c r="N13" s="266">
        <v>1.0069999999999999</v>
      </c>
      <c r="O13" s="205"/>
      <c r="P13" s="266">
        <v>1.0069999999999999</v>
      </c>
      <c r="Q13" s="205"/>
      <c r="R13" s="266">
        <v>1.0069999999999999</v>
      </c>
      <c r="S13" s="266">
        <f>_xll.qlSimpleQuoteSetValue(E13,R13/100,Trigger)</f>
        <v>-6.3999999999999994E-4</v>
      </c>
      <c r="T13" s="208"/>
      <c r="V13" s="178"/>
    </row>
    <row r="14" spans="1:22" x14ac:dyDescent="0.2">
      <c r="A14" s="207"/>
      <c r="B14" s="284" t="str">
        <f t="shared" si="3"/>
        <v>10Y</v>
      </c>
      <c r="C14" s="284" t="str">
        <f t="shared" si="4"/>
        <v>1F</v>
      </c>
      <c r="D14" s="285" t="str">
        <f t="shared" si="0"/>
        <v>EUR1F10Y_Quote</v>
      </c>
      <c r="E14" s="285" t="str">
        <f>_xll.qlSimpleQuote(D14,,RateTickValue,Permanent,Trigger,ObjectOverwrite)</f>
        <v>EUR1F10Y_Quote#0001</v>
      </c>
      <c r="F14" s="286" t="str">
        <f>_xll.ohRangeRetrieveError(E14)</f>
        <v/>
      </c>
      <c r="G14" s="249"/>
      <c r="H14" s="177"/>
      <c r="I14" s="248"/>
      <c r="J14" s="303" t="s">
        <v>47</v>
      </c>
      <c r="K14" s="303" t="str">
        <f t="shared" si="1"/>
        <v>1F</v>
      </c>
      <c r="L14" s="300" t="str">
        <f t="shared" si="2"/>
        <v>EUR1F10Y</v>
      </c>
      <c r="M14" s="300" t="str">
        <v>EUR1F10Y=ICAP</v>
      </c>
      <c r="N14" s="266">
        <v>1.105</v>
      </c>
      <c r="O14" s="205"/>
      <c r="P14" s="266">
        <v>1.105</v>
      </c>
      <c r="Q14" s="205"/>
      <c r="R14" s="266">
        <v>1.105</v>
      </c>
      <c r="S14" s="266">
        <f>_xll.qlSimpleQuoteSetValue(E14,R14/100,Trigger)</f>
        <v>-6.0000000000000157E-4</v>
      </c>
      <c r="T14" s="208"/>
      <c r="V14" s="178"/>
    </row>
    <row r="15" spans="1:22" x14ac:dyDescent="0.2">
      <c r="A15" s="207"/>
      <c r="B15" s="284" t="str">
        <f t="shared" si="3"/>
        <v>11Y</v>
      </c>
      <c r="C15" s="284" t="str">
        <f t="shared" si="4"/>
        <v>1F</v>
      </c>
      <c r="D15" s="285" t="str">
        <f t="shared" si="0"/>
        <v>EUR1F11Y_Quote</v>
      </c>
      <c r="E15" s="285" t="str">
        <f>_xll.qlSimpleQuote(D15,,RateTickValue,Permanent,Trigger,ObjectOverwrite)</f>
        <v>EUR1F11Y_Quote#0001</v>
      </c>
      <c r="F15" s="286" t="str">
        <f>_xll.ohRangeRetrieveError(E15)</f>
        <v/>
      </c>
      <c r="G15" s="249"/>
      <c r="H15" s="177"/>
      <c r="I15" s="248"/>
      <c r="J15" s="303" t="s">
        <v>46</v>
      </c>
      <c r="K15" s="303" t="str">
        <f t="shared" si="1"/>
        <v>1F</v>
      </c>
      <c r="L15" s="300" t="str">
        <f t="shared" si="2"/>
        <v>EUR1F11Y</v>
      </c>
      <c r="M15" s="300" t="str">
        <v>EUR1F11Y=ICAP</v>
      </c>
      <c r="N15" s="266">
        <v>1.1930000000000001</v>
      </c>
      <c r="O15" s="205"/>
      <c r="P15" s="266">
        <v>1.1930000000000001</v>
      </c>
      <c r="Q15" s="205"/>
      <c r="R15" s="266">
        <v>1.1930000000000001</v>
      </c>
      <c r="S15" s="266">
        <f>_xll.qlSimpleQuoteSetValue(E15,R15/100,Trigger)</f>
        <v>-5.4999999999999841E-4</v>
      </c>
      <c r="T15" s="208"/>
      <c r="V15" s="178"/>
    </row>
    <row r="16" spans="1:22" x14ac:dyDescent="0.2">
      <c r="A16" s="207"/>
      <c r="B16" s="284" t="str">
        <f t="shared" si="3"/>
        <v>12Y</v>
      </c>
      <c r="C16" s="284" t="str">
        <f t="shared" si="4"/>
        <v>1F</v>
      </c>
      <c r="D16" s="285" t="str">
        <f t="shared" si="0"/>
        <v>EUR1F12Y_Quote</v>
      </c>
      <c r="E16" s="285" t="str">
        <f>_xll.qlSimpleQuote(D16,,RateTickValue,Permanent,Trigger,ObjectOverwrite)</f>
        <v>EUR1F12Y_Quote#0001</v>
      </c>
      <c r="F16" s="286" t="str">
        <f>_xll.ohRangeRetrieveError(E16)</f>
        <v/>
      </c>
      <c r="G16" s="249"/>
      <c r="H16" s="177"/>
      <c r="I16" s="248"/>
      <c r="J16" s="303" t="s">
        <v>45</v>
      </c>
      <c r="K16" s="303" t="str">
        <f t="shared" si="1"/>
        <v>1F</v>
      </c>
      <c r="L16" s="300" t="str">
        <f t="shared" si="2"/>
        <v>EUR1F12Y</v>
      </c>
      <c r="M16" s="300" t="str">
        <v>EUR1F12Y=ICAP</v>
      </c>
      <c r="N16" s="266">
        <v>1.2669999999999999</v>
      </c>
      <c r="O16" s="205"/>
      <c r="P16" s="266">
        <v>1.2669999999999999</v>
      </c>
      <c r="Q16" s="205"/>
      <c r="R16" s="266">
        <v>1.2669999999999999</v>
      </c>
      <c r="S16" s="266">
        <f>_xll.qlSimpleQuoteSetValue(E16,R16/100,Trigger)</f>
        <v>-5.2000000000000136E-4</v>
      </c>
      <c r="T16" s="208"/>
      <c r="V16" s="178"/>
    </row>
    <row r="17" spans="1:22" x14ac:dyDescent="0.2">
      <c r="A17" s="207"/>
      <c r="B17" s="284" t="str">
        <f t="shared" si="3"/>
        <v>13Y</v>
      </c>
      <c r="C17" s="284" t="str">
        <f t="shared" si="4"/>
        <v>1F</v>
      </c>
      <c r="D17" s="285" t="str">
        <f t="shared" si="0"/>
        <v>EUR1F13Y_Quote</v>
      </c>
      <c r="E17" s="285" t="str">
        <f>_xll.qlSimpleQuote(D17,,RateTickValue,Permanent,Trigger,ObjectOverwrite)</f>
        <v>EUR1F13Y_Quote#0001</v>
      </c>
      <c r="F17" s="286" t="str">
        <f>_xll.ohRangeRetrieveError(E17)</f>
        <v/>
      </c>
      <c r="G17" s="249"/>
      <c r="H17" s="177"/>
      <c r="I17" s="248"/>
      <c r="J17" s="303" t="s">
        <v>44</v>
      </c>
      <c r="K17" s="303" t="str">
        <f t="shared" si="1"/>
        <v>1F</v>
      </c>
      <c r="L17" s="300" t="str">
        <f t="shared" si="2"/>
        <v>EUR1F13Y</v>
      </c>
      <c r="M17" s="300" t="str">
        <v>EUR1F13Y=ICAP</v>
      </c>
      <c r="N17" s="266">
        <v>1.331</v>
      </c>
      <c r="O17" s="205"/>
      <c r="P17" s="266">
        <v>1.331</v>
      </c>
      <c r="Q17" s="205"/>
      <c r="R17" s="266">
        <v>1.331</v>
      </c>
      <c r="S17" s="266">
        <f>_xll.qlSimpleQuoteSetValue(E17,R17/100,Trigger)</f>
        <v>-4.9000000000000085E-4</v>
      </c>
      <c r="T17" s="208"/>
      <c r="V17" s="178"/>
    </row>
    <row r="18" spans="1:22" x14ac:dyDescent="0.2">
      <c r="A18" s="207"/>
      <c r="B18" s="284" t="str">
        <f t="shared" si="3"/>
        <v>14Y</v>
      </c>
      <c r="C18" s="284" t="str">
        <f t="shared" si="4"/>
        <v>1F</v>
      </c>
      <c r="D18" s="285" t="str">
        <f t="shared" si="0"/>
        <v>EUR1F14Y_Quote</v>
      </c>
      <c r="E18" s="285" t="str">
        <f>_xll.qlSimpleQuote(D18,,RateTickValue,Permanent,Trigger,ObjectOverwrite)</f>
        <v>EUR1F14Y_Quote#0001</v>
      </c>
      <c r="F18" s="286" t="str">
        <f>_xll.ohRangeRetrieveError(E18)</f>
        <v/>
      </c>
      <c r="G18" s="249"/>
      <c r="H18" s="177"/>
      <c r="I18" s="248"/>
      <c r="J18" s="303" t="s">
        <v>43</v>
      </c>
      <c r="K18" s="303" t="str">
        <f t="shared" si="1"/>
        <v>1F</v>
      </c>
      <c r="L18" s="300" t="str">
        <f t="shared" si="2"/>
        <v>EUR1F14Y</v>
      </c>
      <c r="M18" s="300" t="str">
        <v>EUR1F14Y=ICAP</v>
      </c>
      <c r="N18" s="266">
        <v>1.385</v>
      </c>
      <c r="O18" s="205"/>
      <c r="P18" s="266">
        <v>1.385</v>
      </c>
      <c r="Q18" s="205"/>
      <c r="R18" s="266">
        <v>1.385</v>
      </c>
      <c r="S18" s="266">
        <f>_xll.qlSimpleQuoteSetValue(E18,R18/100,Trigger)</f>
        <v>-4.6999999999999993E-4</v>
      </c>
      <c r="T18" s="208"/>
      <c r="V18" s="178"/>
    </row>
    <row r="19" spans="1:22" x14ac:dyDescent="0.2">
      <c r="A19" s="207"/>
      <c r="B19" s="284" t="str">
        <f t="shared" si="3"/>
        <v>15Y</v>
      </c>
      <c r="C19" s="284" t="str">
        <f t="shared" si="4"/>
        <v>1F</v>
      </c>
      <c r="D19" s="285" t="str">
        <f t="shared" si="0"/>
        <v>EUR1F15Y_Quote</v>
      </c>
      <c r="E19" s="285" t="str">
        <f>_xll.qlSimpleQuote(D19,,RateTickValue,Permanent,Trigger,ObjectOverwrite)</f>
        <v>EUR1F15Y_Quote#0001</v>
      </c>
      <c r="F19" s="286" t="str">
        <f>_xll.ohRangeRetrieveError(E19)</f>
        <v/>
      </c>
      <c r="G19" s="249"/>
      <c r="H19" s="177"/>
      <c r="I19" s="248"/>
      <c r="J19" s="303" t="s">
        <v>42</v>
      </c>
      <c r="K19" s="303" t="str">
        <f t="shared" si="1"/>
        <v>1F</v>
      </c>
      <c r="L19" s="300" t="str">
        <f t="shared" si="2"/>
        <v>EUR1F15Y</v>
      </c>
      <c r="M19" s="300" t="str">
        <v>EUR1F15Y=ICAP</v>
      </c>
      <c r="N19" s="266">
        <v>1.431</v>
      </c>
      <c r="O19" s="205"/>
      <c r="P19" s="266">
        <v>1.431</v>
      </c>
      <c r="Q19" s="205"/>
      <c r="R19" s="266">
        <v>1.431</v>
      </c>
      <c r="S19" s="266">
        <f>_xll.qlSimpleQuoteSetValue(E19,R19/100,Trigger)</f>
        <v>-4.2999999999999983E-4</v>
      </c>
      <c r="T19" s="208"/>
      <c r="V19" s="178"/>
    </row>
    <row r="20" spans="1:22" x14ac:dyDescent="0.2">
      <c r="A20" s="207"/>
      <c r="B20" s="284" t="str">
        <f t="shared" si="3"/>
        <v>20Y</v>
      </c>
      <c r="C20" s="284" t="str">
        <f t="shared" si="4"/>
        <v>1F</v>
      </c>
      <c r="D20" s="285" t="str">
        <f t="shared" si="0"/>
        <v>EUR1F20Y_Quote</v>
      </c>
      <c r="E20" s="285" t="str">
        <f>_xll.qlSimpleQuote(D20,,RateTickValue,Permanent,Trigger,ObjectOverwrite)</f>
        <v>EUR1F20Y_Quote#0001</v>
      </c>
      <c r="F20" s="286" t="str">
        <f>_xll.ohRangeRetrieveError(E20)</f>
        <v/>
      </c>
      <c r="G20" s="249"/>
      <c r="H20" s="177"/>
      <c r="I20" s="248"/>
      <c r="J20" s="303" t="s">
        <v>37</v>
      </c>
      <c r="K20" s="303" t="str">
        <f t="shared" si="1"/>
        <v>1F</v>
      </c>
      <c r="L20" s="300" t="str">
        <f t="shared" si="2"/>
        <v>EUR1F20Y</v>
      </c>
      <c r="M20" s="300" t="str">
        <v>EUR1F20Y=ICAP</v>
      </c>
      <c r="N20" s="266">
        <v>1.5580000000000001</v>
      </c>
      <c r="O20" s="205"/>
      <c r="P20" s="266">
        <v>1.5580000000000001</v>
      </c>
      <c r="Q20" s="205"/>
      <c r="R20" s="266">
        <v>1.5580000000000001</v>
      </c>
      <c r="S20" s="266">
        <f>_xll.qlSimpleQuoteSetValue(E20,R20/100,Trigger)</f>
        <v>-2.5999999999999981E-4</v>
      </c>
      <c r="T20" s="208"/>
      <c r="V20" s="178"/>
    </row>
    <row r="21" spans="1:22" x14ac:dyDescent="0.2">
      <c r="A21" s="207"/>
      <c r="B21" s="284" t="str">
        <f t="shared" si="3"/>
        <v>25Y</v>
      </c>
      <c r="C21" s="284" t="str">
        <f t="shared" si="4"/>
        <v>1F</v>
      </c>
      <c r="D21" s="285" t="str">
        <f t="shared" si="0"/>
        <v>EUR1F25Y_Quote</v>
      </c>
      <c r="E21" s="285" t="str">
        <f>_xll.qlSimpleQuote(D21,,RateTickValue,Permanent,Trigger,ObjectOverwrite)</f>
        <v>EUR1F25Y_Quote#0001</v>
      </c>
      <c r="F21" s="286" t="str">
        <f>_xll.ohRangeRetrieveError(E21)</f>
        <v/>
      </c>
      <c r="G21" s="249"/>
      <c r="H21" s="177"/>
      <c r="I21" s="248"/>
      <c r="J21" s="303" t="s">
        <v>32</v>
      </c>
      <c r="K21" s="303" t="str">
        <f t="shared" si="1"/>
        <v>1F</v>
      </c>
      <c r="L21" s="300" t="str">
        <f t="shared" si="2"/>
        <v>EUR1F25Y</v>
      </c>
      <c r="M21" s="300" t="str">
        <v>EUR1F25Y=ICAP</v>
      </c>
      <c r="N21" s="266">
        <v>1.5820000000000001</v>
      </c>
      <c r="O21" s="205"/>
      <c r="P21" s="266">
        <v>1.5820000000000001</v>
      </c>
      <c r="Q21" s="205"/>
      <c r="R21" s="266">
        <v>1.5820000000000001</v>
      </c>
      <c r="S21" s="266">
        <f>_xll.qlSimpleQuoteSetValue(E21,R21/100,Trigger)</f>
        <v>-1.0999999999999899E-4</v>
      </c>
      <c r="T21" s="208"/>
      <c r="V21" s="178"/>
    </row>
    <row r="22" spans="1:22" x14ac:dyDescent="0.2">
      <c r="A22" s="207"/>
      <c r="B22" s="284" t="str">
        <f t="shared" si="3"/>
        <v>30Y</v>
      </c>
      <c r="C22" s="284" t="str">
        <f t="shared" si="4"/>
        <v>1F</v>
      </c>
      <c r="D22" s="285" t="str">
        <f t="shared" si="0"/>
        <v>EUR1F30Y_Quote</v>
      </c>
      <c r="E22" s="285" t="str">
        <f>_xll.qlSimpleQuote(D22,,RateTickValue,Permanent,Trigger,ObjectOverwrite)</f>
        <v>EUR1F30Y_Quote#0001</v>
      </c>
      <c r="F22" s="286" t="str">
        <f>_xll.ohRangeRetrieveError(E22)</f>
        <v/>
      </c>
      <c r="G22" s="249"/>
      <c r="H22" s="177"/>
      <c r="I22" s="248"/>
      <c r="J22" s="304" t="s">
        <v>27</v>
      </c>
      <c r="K22" s="304" t="str">
        <f t="shared" si="1"/>
        <v>1F</v>
      </c>
      <c r="L22" s="302" t="str">
        <f t="shared" si="2"/>
        <v>EUR1F30Y</v>
      </c>
      <c r="M22" s="302" t="str">
        <v>EUR1F30Y=ICAP</v>
      </c>
      <c r="N22" s="268">
        <v>1.589</v>
      </c>
      <c r="O22" s="205"/>
      <c r="P22" s="268">
        <v>1.589</v>
      </c>
      <c r="Q22" s="205"/>
      <c r="R22" s="268">
        <v>1.589</v>
      </c>
      <c r="S22" s="268">
        <f>_xll.qlSimpleQuoteSetValue(E22,R22/100,Trigger)</f>
        <v>9.9999999999995925E-6</v>
      </c>
      <c r="T22" s="208"/>
      <c r="V22" s="178"/>
    </row>
    <row r="23" spans="1:22" x14ac:dyDescent="0.2">
      <c r="A23" s="207"/>
      <c r="B23" s="284" t="str">
        <f t="shared" si="3"/>
        <v>1Y</v>
      </c>
      <c r="C23" s="284" t="str">
        <f t="shared" si="4"/>
        <v>2F</v>
      </c>
      <c r="D23" s="285" t="str">
        <f t="shared" si="0"/>
        <v>EUR2F1Y_Quote</v>
      </c>
      <c r="E23" s="285" t="str">
        <f>_xll.qlSimpleQuote(D23,,RateTickValue,Permanent,Trigger,ObjectOverwrite)</f>
        <v>EUR2F1Y_Quote#0001</v>
      </c>
      <c r="F23" s="286" t="str">
        <f>_xll.ohRangeRetrieveError(E23)</f>
        <v/>
      </c>
      <c r="G23" s="249"/>
      <c r="H23" s="177"/>
      <c r="I23" s="207">
        <v>2</v>
      </c>
      <c r="J23" s="152" t="s">
        <v>5</v>
      </c>
      <c r="K23" s="152" t="str">
        <f t="shared" ref="K23:K40" si="5">$I$23&amp;"F"</f>
        <v>2F</v>
      </c>
      <c r="L23" s="93" t="str">
        <f t="shared" si="2"/>
        <v>EUR2F1Y</v>
      </c>
      <c r="M23" s="93" t="str">
        <v>EUR2F1Y=ICAP</v>
      </c>
      <c r="N23" s="267">
        <v>0.17899999999999999</v>
      </c>
      <c r="O23" s="205"/>
      <c r="P23" s="267">
        <v>0.17899999999999999</v>
      </c>
      <c r="Q23" s="205"/>
      <c r="R23" s="267">
        <v>0.17899999999999999</v>
      </c>
      <c r="S23" s="267">
        <f>_xll.qlSimpleQuoteSetValue(E23,R23/100,Trigger)</f>
        <v>-8.7000000000000011E-4</v>
      </c>
      <c r="T23" s="208"/>
      <c r="V23" s="178"/>
    </row>
    <row r="24" spans="1:22" x14ac:dyDescent="0.2">
      <c r="A24" s="207"/>
      <c r="B24" s="284" t="str">
        <f t="shared" si="3"/>
        <v>2Y</v>
      </c>
      <c r="C24" s="284" t="str">
        <f t="shared" si="4"/>
        <v>2F</v>
      </c>
      <c r="D24" s="285" t="str">
        <f t="shared" si="0"/>
        <v>EUR2F2Y_Quote</v>
      </c>
      <c r="E24" s="285" t="str">
        <f>_xll.qlSimpleQuote(D24,,RateTickValue,Permanent,Trigger,ObjectOverwrite)</f>
        <v>EUR2F2Y_Quote#0001</v>
      </c>
      <c r="F24" s="286" t="str">
        <f>_xll.ohRangeRetrieveError(E24)</f>
        <v/>
      </c>
      <c r="G24" s="249"/>
      <c r="H24" s="177"/>
      <c r="I24" s="248"/>
      <c r="J24" s="303" t="s">
        <v>55</v>
      </c>
      <c r="K24" s="303" t="str">
        <f t="shared" si="5"/>
        <v>2F</v>
      </c>
      <c r="L24" s="300" t="str">
        <f t="shared" si="2"/>
        <v>EUR2F2Y</v>
      </c>
      <c r="M24" s="300" t="str">
        <v>EUR2F2Y=ICAP</v>
      </c>
      <c r="N24" s="266">
        <v>0.32</v>
      </c>
      <c r="O24" s="205"/>
      <c r="P24" s="266">
        <v>0.32</v>
      </c>
      <c r="Q24" s="205"/>
      <c r="R24" s="266">
        <v>0.32</v>
      </c>
      <c r="S24" s="266">
        <f>_xll.qlSimpleQuoteSetValue(E24,R24/100,Trigger)</f>
        <v>-8.5999999999999922E-4</v>
      </c>
      <c r="T24" s="208"/>
      <c r="V24" s="178"/>
    </row>
    <row r="25" spans="1:22" x14ac:dyDescent="0.2">
      <c r="A25" s="207"/>
      <c r="B25" s="284" t="str">
        <f t="shared" si="3"/>
        <v>3Y</v>
      </c>
      <c r="C25" s="284" t="str">
        <f t="shared" si="4"/>
        <v>2F</v>
      </c>
      <c r="D25" s="285" t="str">
        <f t="shared" si="0"/>
        <v>EUR2F3Y_Quote</v>
      </c>
      <c r="E25" s="285" t="str">
        <f>_xll.qlSimpleQuote(D25,,RateTickValue,Permanent,Trigger,ObjectOverwrite)</f>
        <v>EUR2F3Y_Quote#0001</v>
      </c>
      <c r="F25" s="286" t="str">
        <f>_xll.ohRangeRetrieveError(E25)</f>
        <v/>
      </c>
      <c r="G25" s="249"/>
      <c r="H25" s="177"/>
      <c r="I25" s="248"/>
      <c r="J25" s="303" t="s">
        <v>54</v>
      </c>
      <c r="K25" s="303" t="str">
        <f t="shared" si="5"/>
        <v>2F</v>
      </c>
      <c r="L25" s="300" t="str">
        <f t="shared" si="2"/>
        <v>EUR2F3Y</v>
      </c>
      <c r="M25" s="300" t="str">
        <v>EUR2F3Y=ICAP</v>
      </c>
      <c r="N25" s="266">
        <v>0.46399999999999997</v>
      </c>
      <c r="O25" s="205"/>
      <c r="P25" s="266">
        <v>0.46399999999999997</v>
      </c>
      <c r="Q25" s="205"/>
      <c r="R25" s="266">
        <v>0.46399999999999997</v>
      </c>
      <c r="S25" s="266">
        <f>_xll.qlSimpleQuoteSetValue(E25,R25/100,Trigger)</f>
        <v>-8.7999999999999971E-4</v>
      </c>
      <c r="T25" s="208"/>
      <c r="V25" s="178"/>
    </row>
    <row r="26" spans="1:22" x14ac:dyDescent="0.2">
      <c r="A26" s="207"/>
      <c r="B26" s="284" t="str">
        <f t="shared" si="3"/>
        <v>4Y</v>
      </c>
      <c r="C26" s="284" t="str">
        <f t="shared" si="4"/>
        <v>2F</v>
      </c>
      <c r="D26" s="285" t="str">
        <f t="shared" si="0"/>
        <v>EUR2F4Y_Quote</v>
      </c>
      <c r="E26" s="285" t="str">
        <f>_xll.qlSimpleQuote(D26,,RateTickValue,Permanent,Trigger,ObjectOverwrite)</f>
        <v>EUR2F4Y_Quote#0001</v>
      </c>
      <c r="F26" s="286" t="str">
        <f>_xll.ohRangeRetrieveError(E26)</f>
        <v/>
      </c>
      <c r="G26" s="249"/>
      <c r="H26" s="177"/>
      <c r="I26" s="248"/>
      <c r="J26" s="303" t="s">
        <v>53</v>
      </c>
      <c r="K26" s="303" t="str">
        <f t="shared" si="5"/>
        <v>2F</v>
      </c>
      <c r="L26" s="300" t="str">
        <f t="shared" si="2"/>
        <v>EUR2F4Y</v>
      </c>
      <c r="M26" s="300" t="str">
        <v>EUR2F4Y=ICAP</v>
      </c>
      <c r="N26" s="266">
        <v>0.61399999999999999</v>
      </c>
      <c r="O26" s="205"/>
      <c r="P26" s="266">
        <v>0.61399999999999999</v>
      </c>
      <c r="Q26" s="205"/>
      <c r="R26" s="266">
        <v>0.61399999999999999</v>
      </c>
      <c r="S26" s="266">
        <f>_xll.qlSimpleQuoteSetValue(E26,R26/100,Trigger)</f>
        <v>-8.5000000000000093E-4</v>
      </c>
      <c r="T26" s="208"/>
      <c r="V26" s="178"/>
    </row>
    <row r="27" spans="1:22" x14ac:dyDescent="0.2">
      <c r="A27" s="207"/>
      <c r="B27" s="284" t="str">
        <f t="shared" si="3"/>
        <v>5Y</v>
      </c>
      <c r="C27" s="284" t="str">
        <f t="shared" si="4"/>
        <v>2F</v>
      </c>
      <c r="D27" s="285" t="str">
        <f t="shared" si="0"/>
        <v>EUR2F5Y_Quote</v>
      </c>
      <c r="E27" s="285" t="str">
        <f>_xll.qlSimpleQuote(D27,,RateTickValue,Permanent,Trigger,ObjectOverwrite)</f>
        <v>EUR2F5Y_Quote#0001</v>
      </c>
      <c r="F27" s="286" t="str">
        <f>_xll.ohRangeRetrieveError(E27)</f>
        <v/>
      </c>
      <c r="G27" s="249"/>
      <c r="H27" s="177"/>
      <c r="I27" s="248"/>
      <c r="J27" s="303" t="s">
        <v>52</v>
      </c>
      <c r="K27" s="303" t="str">
        <f t="shared" si="5"/>
        <v>2F</v>
      </c>
      <c r="L27" s="300" t="str">
        <f t="shared" si="2"/>
        <v>EUR2F5Y</v>
      </c>
      <c r="M27" s="300" t="str">
        <v>EUR2F5Y=ICAP</v>
      </c>
      <c r="N27" s="266">
        <v>0.76400000000000001</v>
      </c>
      <c r="O27" s="205"/>
      <c r="P27" s="266">
        <v>0.76400000000000001</v>
      </c>
      <c r="Q27" s="205"/>
      <c r="R27" s="266">
        <v>0.76400000000000001</v>
      </c>
      <c r="S27" s="266">
        <f>_xll.qlSimpleQuoteSetValue(E27,R27/100,Trigger)</f>
        <v>-7.899999999999999E-4</v>
      </c>
      <c r="T27" s="208"/>
      <c r="V27" s="178"/>
    </row>
    <row r="28" spans="1:22" x14ac:dyDescent="0.2">
      <c r="A28" s="207"/>
      <c r="B28" s="284" t="str">
        <f t="shared" si="3"/>
        <v>6Y</v>
      </c>
      <c r="C28" s="284" t="str">
        <f t="shared" si="4"/>
        <v>2F</v>
      </c>
      <c r="D28" s="285" t="str">
        <f t="shared" si="0"/>
        <v>EUR2F6Y_Quote</v>
      </c>
      <c r="E28" s="285" t="str">
        <f>_xll.qlSimpleQuote(D28,,RateTickValue,Permanent,Trigger,ObjectOverwrite)</f>
        <v>EUR2F6Y_Quote#0001</v>
      </c>
      <c r="F28" s="286" t="str">
        <f>_xll.ohRangeRetrieveError(E28)</f>
        <v/>
      </c>
      <c r="G28" s="249"/>
      <c r="H28" s="177"/>
      <c r="I28" s="248"/>
      <c r="J28" s="303" t="s">
        <v>51</v>
      </c>
      <c r="K28" s="303" t="str">
        <f t="shared" si="5"/>
        <v>2F</v>
      </c>
      <c r="L28" s="300" t="str">
        <f t="shared" si="2"/>
        <v>EUR2F6Y</v>
      </c>
      <c r="M28" s="300" t="str">
        <v>EUR2F6Y=ICAP</v>
      </c>
      <c r="N28" s="266">
        <v>0.90399999999999991</v>
      </c>
      <c r="O28" s="205"/>
      <c r="P28" s="266">
        <v>0.90399999999999991</v>
      </c>
      <c r="Q28" s="205"/>
      <c r="R28" s="266">
        <v>0.90399999999999991</v>
      </c>
      <c r="S28" s="266">
        <f>_xll.qlSimpleQuoteSetValue(E28,R28/100,Trigger)</f>
        <v>-7.2000000000000015E-4</v>
      </c>
      <c r="T28" s="208"/>
      <c r="V28" s="178"/>
    </row>
    <row r="29" spans="1:22" x14ac:dyDescent="0.2">
      <c r="A29" s="207"/>
      <c r="B29" s="284" t="str">
        <f t="shared" si="3"/>
        <v>7Y</v>
      </c>
      <c r="C29" s="284" t="str">
        <f t="shared" si="4"/>
        <v>2F</v>
      </c>
      <c r="D29" s="285" t="str">
        <f t="shared" si="0"/>
        <v>EUR2F7Y_Quote</v>
      </c>
      <c r="E29" s="285" t="str">
        <f>_xll.qlSimpleQuote(D29,,RateTickValue,Permanent,Trigger,ObjectOverwrite)</f>
        <v>EUR2F7Y_Quote#0001</v>
      </c>
      <c r="F29" s="286" t="str">
        <f>_xll.ohRangeRetrieveError(E29)</f>
        <v/>
      </c>
      <c r="G29" s="249"/>
      <c r="H29" s="177"/>
      <c r="I29" s="248"/>
      <c r="J29" s="303" t="s">
        <v>50</v>
      </c>
      <c r="K29" s="303" t="str">
        <f t="shared" si="5"/>
        <v>2F</v>
      </c>
      <c r="L29" s="300" t="str">
        <f t="shared" si="2"/>
        <v>EUR2F7Y</v>
      </c>
      <c r="M29" s="300" t="str">
        <v>EUR2F7Y=ICAP</v>
      </c>
      <c r="N29" s="266">
        <v>1.0289999999999999</v>
      </c>
      <c r="O29" s="205"/>
      <c r="P29" s="266">
        <v>1.0289999999999999</v>
      </c>
      <c r="Q29" s="205"/>
      <c r="R29" s="266">
        <v>1.0289999999999999</v>
      </c>
      <c r="S29" s="266">
        <f>_xll.qlSimpleQuoteSetValue(E29,R29/100,Trigger)</f>
        <v>-6.7000000000000219E-4</v>
      </c>
      <c r="T29" s="208"/>
      <c r="V29" s="178"/>
    </row>
    <row r="30" spans="1:22" x14ac:dyDescent="0.2">
      <c r="A30" s="207"/>
      <c r="B30" s="284" t="str">
        <f t="shared" si="3"/>
        <v>8Y</v>
      </c>
      <c r="C30" s="284" t="str">
        <f t="shared" si="4"/>
        <v>2F</v>
      </c>
      <c r="D30" s="285" t="str">
        <f t="shared" si="0"/>
        <v>EUR2F8Y_Quote</v>
      </c>
      <c r="E30" s="285" t="str">
        <f>_xll.qlSimpleQuote(D30,,RateTickValue,Permanent,Trigger,ObjectOverwrite)</f>
        <v>EUR2F8Y_Quote#0001</v>
      </c>
      <c r="F30" s="286" t="str">
        <f>_xll.ohRangeRetrieveError(E30)</f>
        <v/>
      </c>
      <c r="G30" s="249"/>
      <c r="H30" s="177"/>
      <c r="I30" s="248"/>
      <c r="J30" s="303" t="s">
        <v>49</v>
      </c>
      <c r="K30" s="303" t="str">
        <f t="shared" si="5"/>
        <v>2F</v>
      </c>
      <c r="L30" s="300" t="str">
        <f t="shared" si="2"/>
        <v>EUR2F8Y</v>
      </c>
      <c r="M30" s="300" t="str">
        <v>EUR2F8Y=ICAP</v>
      </c>
      <c r="N30" s="266">
        <v>1.1379999999999999</v>
      </c>
      <c r="O30" s="205"/>
      <c r="P30" s="266">
        <v>1.1379999999999999</v>
      </c>
      <c r="Q30" s="205"/>
      <c r="R30" s="266">
        <v>1.1379999999999999</v>
      </c>
      <c r="S30" s="266">
        <f>_xll.qlSimpleQuoteSetValue(E30,R30/100,Trigger)</f>
        <v>-6.1000000000000117E-4</v>
      </c>
      <c r="T30" s="208"/>
      <c r="V30" s="178"/>
    </row>
    <row r="31" spans="1:22" x14ac:dyDescent="0.2">
      <c r="A31" s="207"/>
      <c r="B31" s="284" t="str">
        <f t="shared" si="3"/>
        <v>9Y</v>
      </c>
      <c r="C31" s="284" t="str">
        <f t="shared" si="4"/>
        <v>2F</v>
      </c>
      <c r="D31" s="285" t="str">
        <f t="shared" si="0"/>
        <v>EUR2F9Y_Quote</v>
      </c>
      <c r="E31" s="285" t="str">
        <f>_xll.qlSimpleQuote(D31,,RateTickValue,Permanent,Trigger,ObjectOverwrite)</f>
        <v>EUR2F9Y_Quote#0001</v>
      </c>
      <c r="F31" s="286" t="str">
        <f>_xll.ohRangeRetrieveError(E31)</f>
        <v/>
      </c>
      <c r="G31" s="249"/>
      <c r="H31" s="177"/>
      <c r="I31" s="248"/>
      <c r="J31" s="303" t="s">
        <v>48</v>
      </c>
      <c r="K31" s="303" t="str">
        <f t="shared" si="5"/>
        <v>2F</v>
      </c>
      <c r="L31" s="300" t="str">
        <f t="shared" si="2"/>
        <v>EUR2F9Y</v>
      </c>
      <c r="M31" s="300" t="str">
        <v>EUR2F9Y=ICAP</v>
      </c>
      <c r="N31" s="266">
        <v>1.234</v>
      </c>
      <c r="O31" s="205"/>
      <c r="P31" s="266">
        <v>1.234</v>
      </c>
      <c r="Q31" s="205"/>
      <c r="R31" s="266">
        <v>1.234</v>
      </c>
      <c r="S31" s="266">
        <f>_xll.qlSimpleQuoteSetValue(E31,R31/100,Trigger)</f>
        <v>-5.5999999999999973E-4</v>
      </c>
      <c r="T31" s="208"/>
      <c r="V31" s="178"/>
    </row>
    <row r="32" spans="1:22" x14ac:dyDescent="0.2">
      <c r="A32" s="207"/>
      <c r="B32" s="284" t="str">
        <f t="shared" si="3"/>
        <v>10Y</v>
      </c>
      <c r="C32" s="284" t="str">
        <f t="shared" si="4"/>
        <v>2F</v>
      </c>
      <c r="D32" s="285" t="str">
        <f t="shared" si="0"/>
        <v>EUR2F10Y_Quote</v>
      </c>
      <c r="E32" s="285" t="str">
        <f>_xll.qlSimpleQuote(D32,,RateTickValue,Permanent,Trigger,ObjectOverwrite)</f>
        <v>EUR2F10Y_Quote#0001</v>
      </c>
      <c r="F32" s="286" t="str">
        <f>_xll.ohRangeRetrieveError(E32)</f>
        <v/>
      </c>
      <c r="G32" s="249"/>
      <c r="H32" s="177"/>
      <c r="I32" s="248"/>
      <c r="J32" s="303" t="s">
        <v>47</v>
      </c>
      <c r="K32" s="303" t="str">
        <f t="shared" si="5"/>
        <v>2F</v>
      </c>
      <c r="L32" s="300" t="str">
        <f t="shared" si="2"/>
        <v>EUR2F10Y</v>
      </c>
      <c r="M32" s="300" t="str">
        <v>EUR2F10Y=ICAP</v>
      </c>
      <c r="N32" s="266">
        <v>1.3180000000000001</v>
      </c>
      <c r="O32" s="205"/>
      <c r="P32" s="266">
        <v>1.3180000000000001</v>
      </c>
      <c r="Q32" s="205"/>
      <c r="R32" s="266">
        <v>1.3180000000000001</v>
      </c>
      <c r="S32" s="266">
        <f>_xll.qlSimpleQuoteSetValue(E32,R32/100,Trigger)</f>
        <v>-5.1999999999999963E-4</v>
      </c>
      <c r="T32" s="208"/>
      <c r="V32" s="178"/>
    </row>
    <row r="33" spans="1:22" x14ac:dyDescent="0.2">
      <c r="A33" s="207"/>
      <c r="B33" s="284" t="str">
        <f t="shared" si="3"/>
        <v>11Y</v>
      </c>
      <c r="C33" s="284" t="str">
        <f t="shared" si="4"/>
        <v>2F</v>
      </c>
      <c r="D33" s="285" t="str">
        <f t="shared" si="0"/>
        <v>EUR2F11Y_Quote</v>
      </c>
      <c r="E33" s="285" t="str">
        <f>_xll.qlSimpleQuote(D33,,RateTickValue,Permanent,Trigger,ObjectOverwrite)</f>
        <v>EUR2F11Y_Quote#0001</v>
      </c>
      <c r="F33" s="286" t="str">
        <f>_xll.ohRangeRetrieveError(E33)</f>
        <v/>
      </c>
      <c r="G33" s="249"/>
      <c r="H33" s="177"/>
      <c r="I33" s="248"/>
      <c r="J33" s="303" t="s">
        <v>46</v>
      </c>
      <c r="K33" s="303" t="str">
        <f t="shared" si="5"/>
        <v>2F</v>
      </c>
      <c r="L33" s="300" t="str">
        <f t="shared" si="2"/>
        <v>EUR2F11Y</v>
      </c>
      <c r="M33" s="300" t="str">
        <v>EUR2F11Y=ICAP</v>
      </c>
      <c r="N33" s="266">
        <v>1.389</v>
      </c>
      <c r="O33" s="205"/>
      <c r="P33" s="266">
        <v>1.389</v>
      </c>
      <c r="Q33" s="205"/>
      <c r="R33" s="266">
        <v>1.389</v>
      </c>
      <c r="S33" s="266">
        <f>_xll.qlSimpleQuoteSetValue(E33,R33/100,Trigger)</f>
        <v>-4.8999999999999912E-4</v>
      </c>
      <c r="T33" s="208"/>
      <c r="V33" s="178"/>
    </row>
    <row r="34" spans="1:22" x14ac:dyDescent="0.2">
      <c r="A34" s="207"/>
      <c r="B34" s="284" t="str">
        <f t="shared" si="3"/>
        <v>12Y</v>
      </c>
      <c r="C34" s="284" t="str">
        <f t="shared" si="4"/>
        <v>2F</v>
      </c>
      <c r="D34" s="285" t="str">
        <f t="shared" si="0"/>
        <v>EUR2F12Y_Quote</v>
      </c>
      <c r="E34" s="285" t="str">
        <f>_xll.qlSimpleQuote(D34,,RateTickValue,Permanent,Trigger,ObjectOverwrite)</f>
        <v>EUR2F12Y_Quote#0001</v>
      </c>
      <c r="F34" s="286" t="str">
        <f>_xll.ohRangeRetrieveError(E34)</f>
        <v/>
      </c>
      <c r="G34" s="249"/>
      <c r="H34" s="177"/>
      <c r="I34" s="248"/>
      <c r="J34" s="303" t="s">
        <v>45</v>
      </c>
      <c r="K34" s="303" t="str">
        <f t="shared" si="5"/>
        <v>2F</v>
      </c>
      <c r="L34" s="300" t="str">
        <f t="shared" si="2"/>
        <v>EUR2F12Y</v>
      </c>
      <c r="M34" s="300" t="str">
        <v>EUR2F12Y=ICAP</v>
      </c>
      <c r="N34" s="266">
        <v>1.45</v>
      </c>
      <c r="O34" s="205"/>
      <c r="P34" s="266">
        <v>1.45</v>
      </c>
      <c r="Q34" s="205"/>
      <c r="R34" s="266">
        <v>1.45</v>
      </c>
      <c r="S34" s="266">
        <f>_xll.qlSimpleQuoteSetValue(E34,R34/100,Trigger)</f>
        <v>-4.5000000000000248E-4</v>
      </c>
      <c r="T34" s="208"/>
      <c r="V34" s="178"/>
    </row>
    <row r="35" spans="1:22" x14ac:dyDescent="0.2">
      <c r="A35" s="207"/>
      <c r="B35" s="284" t="str">
        <f t="shared" si="3"/>
        <v>13Y</v>
      </c>
      <c r="C35" s="284" t="str">
        <f t="shared" si="4"/>
        <v>2F</v>
      </c>
      <c r="D35" s="285" t="str">
        <f t="shared" si="0"/>
        <v>EUR2F13Y_Quote</v>
      </c>
      <c r="E35" s="285" t="str">
        <f>_xll.qlSimpleQuote(D35,,RateTickValue,Permanent,Trigger,ObjectOverwrite)</f>
        <v>EUR2F13Y_Quote#0001</v>
      </c>
      <c r="F35" s="286" t="str">
        <f>_xll.ohRangeRetrieveError(E35)</f>
        <v/>
      </c>
      <c r="G35" s="249"/>
      <c r="H35" s="177"/>
      <c r="I35" s="248"/>
      <c r="J35" s="303" t="s">
        <v>44</v>
      </c>
      <c r="K35" s="303" t="str">
        <f t="shared" si="5"/>
        <v>2F</v>
      </c>
      <c r="L35" s="300" t="str">
        <f t="shared" si="2"/>
        <v>EUR2F13Y</v>
      </c>
      <c r="M35" s="300" t="str">
        <v>EUR2F13Y=ICAP</v>
      </c>
      <c r="N35" s="266">
        <v>1.5</v>
      </c>
      <c r="O35" s="205"/>
      <c r="P35" s="266">
        <v>1.5</v>
      </c>
      <c r="Q35" s="205"/>
      <c r="R35" s="266">
        <v>1.5</v>
      </c>
      <c r="S35" s="266">
        <f>_xll.qlSimpleQuoteSetValue(E35,R35/100,Trigger)</f>
        <v>-4.2999999999999983E-4</v>
      </c>
      <c r="T35" s="208"/>
      <c r="V35" s="178"/>
    </row>
    <row r="36" spans="1:22" x14ac:dyDescent="0.2">
      <c r="A36" s="207"/>
      <c r="B36" s="284" t="str">
        <f t="shared" si="3"/>
        <v>14Y</v>
      </c>
      <c r="C36" s="284" t="str">
        <f t="shared" si="4"/>
        <v>2F</v>
      </c>
      <c r="D36" s="285" t="str">
        <f t="shared" si="0"/>
        <v>EUR2F14Y_Quote</v>
      </c>
      <c r="E36" s="285" t="str">
        <f>_xll.qlSimpleQuote(D36,,RateTickValue,Permanent,Trigger,ObjectOverwrite)</f>
        <v>EUR2F14Y_Quote#0001</v>
      </c>
      <c r="F36" s="286" t="str">
        <f>_xll.ohRangeRetrieveError(E36)</f>
        <v/>
      </c>
      <c r="G36" s="249"/>
      <c r="H36" s="177"/>
      <c r="I36" s="248"/>
      <c r="J36" s="303" t="s">
        <v>43</v>
      </c>
      <c r="K36" s="303" t="str">
        <f t="shared" si="5"/>
        <v>2F</v>
      </c>
      <c r="L36" s="300" t="str">
        <f t="shared" si="2"/>
        <v>EUR2F14Y</v>
      </c>
      <c r="M36" s="300" t="str">
        <v>EUR2F14Y=ICAP</v>
      </c>
      <c r="N36" s="266">
        <v>1.542</v>
      </c>
      <c r="O36" s="205"/>
      <c r="P36" s="266">
        <v>1.542</v>
      </c>
      <c r="Q36" s="205"/>
      <c r="R36" s="266">
        <v>1.542</v>
      </c>
      <c r="S36" s="266">
        <f>_xll.qlSimpleQuoteSetValue(E36,R36/100,Trigger)</f>
        <v>-3.9000000000000146E-4</v>
      </c>
      <c r="T36" s="208"/>
      <c r="V36" s="178"/>
    </row>
    <row r="37" spans="1:22" x14ac:dyDescent="0.2">
      <c r="A37" s="207"/>
      <c r="B37" s="284" t="str">
        <f t="shared" si="3"/>
        <v>15Y</v>
      </c>
      <c r="C37" s="284" t="str">
        <f t="shared" si="4"/>
        <v>2F</v>
      </c>
      <c r="D37" s="285" t="str">
        <f t="shared" si="0"/>
        <v>EUR2F15Y_Quote</v>
      </c>
      <c r="E37" s="285" t="str">
        <f>_xll.qlSimpleQuote(D37,,RateTickValue,Permanent,Trigger,ObjectOverwrite)</f>
        <v>EUR2F15Y_Quote#0001</v>
      </c>
      <c r="F37" s="286" t="str">
        <f>_xll.ohRangeRetrieveError(E37)</f>
        <v/>
      </c>
      <c r="G37" s="249"/>
      <c r="H37" s="177"/>
      <c r="I37" s="248"/>
      <c r="J37" s="303" t="s">
        <v>42</v>
      </c>
      <c r="K37" s="303" t="str">
        <f t="shared" si="5"/>
        <v>2F</v>
      </c>
      <c r="L37" s="300" t="str">
        <f t="shared" si="2"/>
        <v>EUR2F15Y</v>
      </c>
      <c r="M37" s="300" t="str">
        <v>EUR2F15Y=ICAP</v>
      </c>
      <c r="N37" s="266">
        <v>1.577</v>
      </c>
      <c r="O37" s="205"/>
      <c r="P37" s="266">
        <v>1.577</v>
      </c>
      <c r="Q37" s="205"/>
      <c r="R37" s="266">
        <v>1.577</v>
      </c>
      <c r="S37" s="266">
        <f>_xll.qlSimpleQuoteSetValue(E37,R37/100,Trigger)</f>
        <v>-3.699999999999988E-4</v>
      </c>
      <c r="T37" s="208"/>
      <c r="V37" s="178"/>
    </row>
    <row r="38" spans="1:22" x14ac:dyDescent="0.2">
      <c r="A38" s="207"/>
      <c r="B38" s="284" t="str">
        <f t="shared" si="3"/>
        <v>20Y</v>
      </c>
      <c r="C38" s="284" t="str">
        <f t="shared" si="4"/>
        <v>2F</v>
      </c>
      <c r="D38" s="285" t="str">
        <f t="shared" si="0"/>
        <v>EUR2F20Y_Quote</v>
      </c>
      <c r="E38" s="285" t="str">
        <f>_xll.qlSimpleQuote(D38,,RateTickValue,Permanent,Trigger,ObjectOverwrite)</f>
        <v>EUR2F20Y_Quote#0001</v>
      </c>
      <c r="F38" s="286" t="str">
        <f>_xll.ohRangeRetrieveError(E38)</f>
        <v/>
      </c>
      <c r="G38" s="249"/>
      <c r="H38" s="177"/>
      <c r="I38" s="248"/>
      <c r="J38" s="303" t="s">
        <v>37</v>
      </c>
      <c r="K38" s="303" t="str">
        <f t="shared" si="5"/>
        <v>2F</v>
      </c>
      <c r="L38" s="300" t="str">
        <f t="shared" si="2"/>
        <v>EUR2F20Y</v>
      </c>
      <c r="M38" s="300" t="str">
        <v>EUR2F20Y=ICAP</v>
      </c>
      <c r="N38" s="266">
        <v>1.6559999999999999</v>
      </c>
      <c r="O38" s="205"/>
      <c r="P38" s="266">
        <v>1.6559999999999999</v>
      </c>
      <c r="Q38" s="205"/>
      <c r="R38" s="266">
        <v>1.6559999999999999</v>
      </c>
      <c r="S38" s="266">
        <f>_xll.qlSimpleQuoteSetValue(E38,R38/100,Trigger)</f>
        <v>-2.1000000000000185E-4</v>
      </c>
      <c r="T38" s="208"/>
      <c r="V38" s="178"/>
    </row>
    <row r="39" spans="1:22" x14ac:dyDescent="0.2">
      <c r="A39" s="207"/>
      <c r="B39" s="284" t="str">
        <f t="shared" si="3"/>
        <v>25Y</v>
      </c>
      <c r="C39" s="284" t="str">
        <f t="shared" si="4"/>
        <v>2F</v>
      </c>
      <c r="D39" s="285" t="str">
        <f t="shared" si="0"/>
        <v>EUR2F25Y_Quote</v>
      </c>
      <c r="E39" s="285" t="str">
        <f>_xll.qlSimpleQuote(D39,,RateTickValue,Permanent,Trigger,ObjectOverwrite)</f>
        <v>EUR2F25Y_Quote#0001</v>
      </c>
      <c r="F39" s="286" t="str">
        <f>_xll.ohRangeRetrieveError(E39)</f>
        <v/>
      </c>
      <c r="G39" s="249"/>
      <c r="H39" s="177"/>
      <c r="I39" s="248"/>
      <c r="J39" s="303" t="s">
        <v>32</v>
      </c>
      <c r="K39" s="303" t="str">
        <f t="shared" si="5"/>
        <v>2F</v>
      </c>
      <c r="L39" s="300" t="str">
        <f t="shared" si="2"/>
        <v>EUR2F25Y</v>
      </c>
      <c r="M39" s="300" t="str">
        <v>EUR2F25Y=ICAP</v>
      </c>
      <c r="N39" s="266">
        <v>1.66</v>
      </c>
      <c r="O39" s="205"/>
      <c r="P39" s="266">
        <v>1.66</v>
      </c>
      <c r="Q39" s="205"/>
      <c r="R39" s="266">
        <v>1.66</v>
      </c>
      <c r="S39" s="266">
        <f>_xll.qlSimpleQuoteSetValue(E39,R39/100,Trigger)</f>
        <v>-3.999999999999837E-5</v>
      </c>
      <c r="T39" s="208"/>
      <c r="V39" s="178"/>
    </row>
    <row r="40" spans="1:22" x14ac:dyDescent="0.2">
      <c r="A40" s="207"/>
      <c r="B40" s="284" t="str">
        <f t="shared" si="3"/>
        <v>30Y</v>
      </c>
      <c r="C40" s="284" t="str">
        <f t="shared" si="4"/>
        <v>2F</v>
      </c>
      <c r="D40" s="285" t="str">
        <f t="shared" si="0"/>
        <v>EUR2F30Y_Quote</v>
      </c>
      <c r="E40" s="285" t="str">
        <f>_xll.qlSimpleQuote(D40,,RateTickValue,Permanent,Trigger,ObjectOverwrite)</f>
        <v>EUR2F30Y_Quote#0001</v>
      </c>
      <c r="F40" s="286" t="str">
        <f>_xll.ohRangeRetrieveError(E40)</f>
        <v/>
      </c>
      <c r="G40" s="249"/>
      <c r="H40" s="177"/>
      <c r="I40" s="248"/>
      <c r="J40" s="304" t="s">
        <v>27</v>
      </c>
      <c r="K40" s="304" t="str">
        <f t="shared" si="5"/>
        <v>2F</v>
      </c>
      <c r="L40" s="302" t="str">
        <f t="shared" si="2"/>
        <v>EUR2F30Y</v>
      </c>
      <c r="M40" s="302" t="str">
        <v>EUR2F30Y=ICAP</v>
      </c>
      <c r="N40" s="268">
        <v>1.655</v>
      </c>
      <c r="O40" s="205"/>
      <c r="P40" s="268">
        <v>1.655</v>
      </c>
      <c r="Q40" s="205"/>
      <c r="R40" s="268">
        <v>1.655</v>
      </c>
      <c r="S40" s="268">
        <f>_xll.qlSimpleQuoteSetValue(E40,R40/100,Trigger)</f>
        <v>4.9999999999997963E-5</v>
      </c>
      <c r="T40" s="208"/>
      <c r="V40" s="178"/>
    </row>
    <row r="41" spans="1:22" x14ac:dyDescent="0.2">
      <c r="A41" s="207"/>
      <c r="B41" s="284" t="str">
        <f t="shared" si="3"/>
        <v>1Y</v>
      </c>
      <c r="C41" s="284" t="str">
        <f t="shared" si="4"/>
        <v>3F</v>
      </c>
      <c r="D41" s="285" t="str">
        <f t="shared" si="0"/>
        <v>EUR3F1Y_Quote</v>
      </c>
      <c r="E41" s="285" t="str">
        <f>_xll.qlSimpleQuote(D41,,RateTickValue,Permanent,Trigger,ObjectOverwrite)</f>
        <v>EUR3F1Y_Quote#0001</v>
      </c>
      <c r="F41" s="286" t="str">
        <f>_xll.ohRangeRetrieveError(E41)</f>
        <v/>
      </c>
      <c r="G41" s="249"/>
      <c r="H41" s="177"/>
      <c r="I41" s="207">
        <v>3</v>
      </c>
      <c r="J41" s="152" t="s">
        <v>5</v>
      </c>
      <c r="K41" s="152" t="str">
        <f t="shared" ref="K41:K58" si="6">$I$41&amp;"F"</f>
        <v>3F</v>
      </c>
      <c r="L41" s="93" t="str">
        <f t="shared" si="2"/>
        <v>EUR3F1Y</v>
      </c>
      <c r="M41" s="93" t="str">
        <v>EUR3F1Y=ICAP</v>
      </c>
      <c r="N41" s="267">
        <v>0.46200000000000002</v>
      </c>
      <c r="O41" s="205"/>
      <c r="P41" s="267">
        <v>0.46200000000000002</v>
      </c>
      <c r="Q41" s="205"/>
      <c r="R41" s="267">
        <v>0.46200000000000002</v>
      </c>
      <c r="S41" s="267">
        <f>_xll.qlSimpleQuoteSetValue(E41,R41/100,Trigger)</f>
        <v>-8.4999999999999919E-4</v>
      </c>
      <c r="T41" s="208"/>
      <c r="V41" s="178"/>
    </row>
    <row r="42" spans="1:22" x14ac:dyDescent="0.2">
      <c r="A42" s="207"/>
      <c r="B42" s="284" t="str">
        <f t="shared" si="3"/>
        <v>2Y</v>
      </c>
      <c r="C42" s="284" t="str">
        <f t="shared" si="4"/>
        <v>3F</v>
      </c>
      <c r="D42" s="285" t="str">
        <f t="shared" si="0"/>
        <v>EUR3F2Y_Quote</v>
      </c>
      <c r="E42" s="285" t="str">
        <f>_xll.qlSimpleQuote(D42,,RateTickValue,Permanent,Trigger,ObjectOverwrite)</f>
        <v>EUR3F2Y_Quote#0001</v>
      </c>
      <c r="F42" s="286" t="str">
        <f>_xll.ohRangeRetrieveError(E42)</f>
        <v/>
      </c>
      <c r="G42" s="249"/>
      <c r="H42" s="177"/>
      <c r="I42" s="248"/>
      <c r="J42" s="303" t="s">
        <v>55</v>
      </c>
      <c r="K42" s="303" t="str">
        <f t="shared" si="6"/>
        <v>3F</v>
      </c>
      <c r="L42" s="300" t="str">
        <f t="shared" si="2"/>
        <v>EUR3F2Y</v>
      </c>
      <c r="M42" s="300" t="str">
        <v>EUR3F2Y=ICAP</v>
      </c>
      <c r="N42" s="266">
        <v>0.60799999999999998</v>
      </c>
      <c r="O42" s="205"/>
      <c r="P42" s="266">
        <v>0.60799999999999998</v>
      </c>
      <c r="Q42" s="205"/>
      <c r="R42" s="266">
        <v>0.60799999999999998</v>
      </c>
      <c r="S42" s="266">
        <f>_xll.qlSimpleQuoteSetValue(E42,R42/100,Trigger)</f>
        <v>-8.7999999999999971E-4</v>
      </c>
      <c r="T42" s="208"/>
      <c r="V42" s="178"/>
    </row>
    <row r="43" spans="1:22" x14ac:dyDescent="0.2">
      <c r="A43" s="207"/>
      <c r="B43" s="284" t="str">
        <f t="shared" si="3"/>
        <v>3Y</v>
      </c>
      <c r="C43" s="284" t="str">
        <f t="shared" si="4"/>
        <v>3F</v>
      </c>
      <c r="D43" s="285" t="str">
        <f t="shared" si="0"/>
        <v>EUR3F3Y_Quote</v>
      </c>
      <c r="E43" s="285" t="str">
        <f>_xll.qlSimpleQuote(D43,,RateTickValue,Permanent,Trigger,ObjectOverwrite)</f>
        <v>EUR3F3Y_Quote#0001</v>
      </c>
      <c r="F43" s="286" t="str">
        <f>_xll.ohRangeRetrieveError(E43)</f>
        <v/>
      </c>
      <c r="G43" s="249"/>
      <c r="H43" s="177"/>
      <c r="I43" s="248"/>
      <c r="J43" s="303" t="s">
        <v>54</v>
      </c>
      <c r="K43" s="303" t="str">
        <f t="shared" si="6"/>
        <v>3F</v>
      </c>
      <c r="L43" s="300" t="str">
        <f t="shared" si="2"/>
        <v>EUR3F3Y</v>
      </c>
      <c r="M43" s="300" t="str">
        <v>EUR3F3Y=ICAP</v>
      </c>
      <c r="N43" s="266">
        <v>0.76200000000000001</v>
      </c>
      <c r="O43" s="205"/>
      <c r="P43" s="266">
        <v>0.76200000000000001</v>
      </c>
      <c r="Q43" s="205"/>
      <c r="R43" s="266">
        <v>0.76200000000000001</v>
      </c>
      <c r="S43" s="266">
        <f>_xll.qlSimpleQuoteSetValue(E43,R43/100,Trigger)</f>
        <v>-8.1999999999999955E-4</v>
      </c>
      <c r="T43" s="208"/>
      <c r="V43" s="178"/>
    </row>
    <row r="44" spans="1:22" x14ac:dyDescent="0.2">
      <c r="A44" s="207"/>
      <c r="B44" s="284" t="str">
        <f t="shared" si="3"/>
        <v>4Y</v>
      </c>
      <c r="C44" s="284" t="str">
        <f t="shared" si="4"/>
        <v>3F</v>
      </c>
      <c r="D44" s="285" t="str">
        <f t="shared" si="0"/>
        <v>EUR3F4Y_Quote</v>
      </c>
      <c r="E44" s="285" t="str">
        <f>_xll.qlSimpleQuote(D44,,RateTickValue,Permanent,Trigger,ObjectOverwrite)</f>
        <v>EUR3F4Y_Quote#0001</v>
      </c>
      <c r="F44" s="286" t="str">
        <f>_xll.ohRangeRetrieveError(E44)</f>
        <v/>
      </c>
      <c r="G44" s="249"/>
      <c r="H44" s="177"/>
      <c r="I44" s="248"/>
      <c r="J44" s="303" t="s">
        <v>53</v>
      </c>
      <c r="K44" s="303" t="str">
        <f t="shared" si="6"/>
        <v>3F</v>
      </c>
      <c r="L44" s="300" t="str">
        <f t="shared" si="2"/>
        <v>EUR3F4Y</v>
      </c>
      <c r="M44" s="300" t="str">
        <v>EUR3F4Y=ICAP</v>
      </c>
      <c r="N44" s="266">
        <v>0.91300000000000003</v>
      </c>
      <c r="O44" s="205"/>
      <c r="P44" s="266">
        <v>0.91300000000000003</v>
      </c>
      <c r="Q44" s="205"/>
      <c r="R44" s="266">
        <v>0.91300000000000003</v>
      </c>
      <c r="S44" s="266">
        <f>_xll.qlSimpleQuoteSetValue(E44,R44/100,Trigger)</f>
        <v>-7.6000000000000026E-4</v>
      </c>
      <c r="T44" s="208"/>
      <c r="V44" s="178"/>
    </row>
    <row r="45" spans="1:22" x14ac:dyDescent="0.2">
      <c r="A45" s="207"/>
      <c r="B45" s="284" t="str">
        <f t="shared" si="3"/>
        <v>5Y</v>
      </c>
      <c r="C45" s="284" t="str">
        <f t="shared" si="4"/>
        <v>3F</v>
      </c>
      <c r="D45" s="285" t="str">
        <f t="shared" si="0"/>
        <v>EUR3F5Y_Quote</v>
      </c>
      <c r="E45" s="285" t="str">
        <f>_xll.qlSimpleQuote(D45,,RateTickValue,Permanent,Trigger,ObjectOverwrite)</f>
        <v>EUR3F5Y_Quote#0001</v>
      </c>
      <c r="F45" s="286" t="str">
        <f>_xll.ohRangeRetrieveError(E45)</f>
        <v/>
      </c>
      <c r="G45" s="249"/>
      <c r="H45" s="177"/>
      <c r="I45" s="248"/>
      <c r="J45" s="303" t="s">
        <v>52</v>
      </c>
      <c r="K45" s="303" t="str">
        <f t="shared" si="6"/>
        <v>3F</v>
      </c>
      <c r="L45" s="300" t="str">
        <f t="shared" si="2"/>
        <v>EUR3F5Y</v>
      </c>
      <c r="M45" s="300" t="str">
        <v>EUR3F5Y=ICAP</v>
      </c>
      <c r="N45" s="266">
        <v>1.052</v>
      </c>
      <c r="O45" s="205"/>
      <c r="P45" s="266">
        <v>1.052</v>
      </c>
      <c r="Q45" s="205"/>
      <c r="R45" s="266">
        <v>1.052</v>
      </c>
      <c r="S45" s="266">
        <f>_xll.qlSimpleQuoteSetValue(E45,R45/100,Trigger)</f>
        <v>-6.8999999999999964E-4</v>
      </c>
      <c r="T45" s="208"/>
      <c r="V45" s="178"/>
    </row>
    <row r="46" spans="1:22" x14ac:dyDescent="0.2">
      <c r="A46" s="207"/>
      <c r="B46" s="284" t="str">
        <f t="shared" si="3"/>
        <v>6Y</v>
      </c>
      <c r="C46" s="284" t="str">
        <f t="shared" si="4"/>
        <v>3F</v>
      </c>
      <c r="D46" s="285" t="str">
        <f t="shared" si="0"/>
        <v>EUR3F6Y_Quote</v>
      </c>
      <c r="E46" s="285" t="str">
        <f>_xll.qlSimpleQuote(D46,,RateTickValue,Permanent,Trigger,ObjectOverwrite)</f>
        <v>EUR3F6Y_Quote#0001</v>
      </c>
      <c r="F46" s="286" t="str">
        <f>_xll.ohRangeRetrieveError(E46)</f>
        <v/>
      </c>
      <c r="G46" s="249"/>
      <c r="H46" s="177"/>
      <c r="I46" s="248"/>
      <c r="J46" s="303" t="s">
        <v>51</v>
      </c>
      <c r="K46" s="303" t="str">
        <f t="shared" si="6"/>
        <v>3F</v>
      </c>
      <c r="L46" s="300" t="str">
        <f t="shared" si="2"/>
        <v>EUR3F6Y</v>
      </c>
      <c r="M46" s="300" t="str">
        <v>EUR3F6Y=ICAP</v>
      </c>
      <c r="N46" s="266">
        <v>1.175</v>
      </c>
      <c r="O46" s="205"/>
      <c r="P46" s="266">
        <v>1.175</v>
      </c>
      <c r="Q46" s="205"/>
      <c r="R46" s="266">
        <v>1.175</v>
      </c>
      <c r="S46" s="266">
        <f>_xll.qlSimpleQuoteSetValue(E46,R46/100,Trigger)</f>
        <v>-6.3000000000000035E-4</v>
      </c>
      <c r="T46" s="208"/>
      <c r="V46" s="178"/>
    </row>
    <row r="47" spans="1:22" x14ac:dyDescent="0.2">
      <c r="A47" s="207"/>
      <c r="B47" s="284" t="str">
        <f t="shared" si="3"/>
        <v>7Y</v>
      </c>
      <c r="C47" s="284" t="str">
        <f t="shared" si="4"/>
        <v>3F</v>
      </c>
      <c r="D47" s="285" t="str">
        <f t="shared" si="0"/>
        <v>EUR3F7Y_Quote</v>
      </c>
      <c r="E47" s="285" t="str">
        <f>_xll.qlSimpleQuote(D47,,RateTickValue,Permanent,Trigger,ObjectOverwrite)</f>
        <v>EUR3F7Y_Quote#0001</v>
      </c>
      <c r="F47" s="286" t="str">
        <f>_xll.ohRangeRetrieveError(E47)</f>
        <v/>
      </c>
      <c r="G47" s="249"/>
      <c r="H47" s="177"/>
      <c r="I47" s="248"/>
      <c r="J47" s="303" t="s">
        <v>50</v>
      </c>
      <c r="K47" s="303" t="str">
        <f t="shared" si="6"/>
        <v>3F</v>
      </c>
      <c r="L47" s="300" t="str">
        <f t="shared" si="2"/>
        <v>EUR3F7Y</v>
      </c>
      <c r="M47" s="300" t="str">
        <v>EUR3F7Y=ICAP</v>
      </c>
      <c r="N47" s="266">
        <v>1.28</v>
      </c>
      <c r="O47" s="205"/>
      <c r="P47" s="266">
        <v>1.28</v>
      </c>
      <c r="Q47" s="205"/>
      <c r="R47" s="266">
        <v>1.28</v>
      </c>
      <c r="S47" s="266">
        <f>_xll.qlSimpleQuoteSetValue(E47,R47/100,Trigger)</f>
        <v>-5.6999999999999933E-4</v>
      </c>
      <c r="T47" s="208"/>
      <c r="V47" s="178"/>
    </row>
    <row r="48" spans="1:22" x14ac:dyDescent="0.2">
      <c r="A48" s="207"/>
      <c r="B48" s="284" t="str">
        <f t="shared" si="3"/>
        <v>8Y</v>
      </c>
      <c r="C48" s="284" t="str">
        <f t="shared" si="4"/>
        <v>3F</v>
      </c>
      <c r="D48" s="285" t="str">
        <f t="shared" si="0"/>
        <v>EUR3F8Y_Quote</v>
      </c>
      <c r="E48" s="285" t="str">
        <f>_xll.qlSimpleQuote(D48,,RateTickValue,Permanent,Trigger,ObjectOverwrite)</f>
        <v>EUR3F8Y_Quote#0001</v>
      </c>
      <c r="F48" s="286" t="str">
        <f>_xll.ohRangeRetrieveError(E48)</f>
        <v/>
      </c>
      <c r="G48" s="249"/>
      <c r="H48" s="177"/>
      <c r="I48" s="248"/>
      <c r="J48" s="303" t="s">
        <v>49</v>
      </c>
      <c r="K48" s="303" t="str">
        <f t="shared" si="6"/>
        <v>3F</v>
      </c>
      <c r="L48" s="300" t="str">
        <f t="shared" si="2"/>
        <v>EUR3F8Y</v>
      </c>
      <c r="M48" s="300" t="str">
        <v>EUR3F8Y=ICAP</v>
      </c>
      <c r="N48" s="266">
        <v>1.371</v>
      </c>
      <c r="O48" s="205"/>
      <c r="P48" s="266">
        <v>1.371</v>
      </c>
      <c r="Q48" s="205"/>
      <c r="R48" s="266">
        <v>1.371</v>
      </c>
      <c r="S48" s="266">
        <f>_xll.qlSimpleQuoteSetValue(E48,R48/100,Trigger)</f>
        <v>-5.1999999999999963E-4</v>
      </c>
      <c r="T48" s="208"/>
      <c r="V48" s="178"/>
    </row>
    <row r="49" spans="1:22" x14ac:dyDescent="0.2">
      <c r="A49" s="207"/>
      <c r="B49" s="284" t="str">
        <f t="shared" si="3"/>
        <v>9Y</v>
      </c>
      <c r="C49" s="284" t="str">
        <f t="shared" si="4"/>
        <v>3F</v>
      </c>
      <c r="D49" s="285" t="str">
        <f t="shared" si="0"/>
        <v>EUR3F9Y_Quote</v>
      </c>
      <c r="E49" s="285" t="str">
        <f>_xll.qlSimpleQuote(D49,,RateTickValue,Permanent,Trigger,ObjectOverwrite)</f>
        <v>EUR3F9Y_Quote#0001</v>
      </c>
      <c r="F49" s="286" t="str">
        <f>_xll.ohRangeRetrieveError(E49)</f>
        <v/>
      </c>
      <c r="G49" s="249"/>
      <c r="H49" s="177"/>
      <c r="I49" s="248"/>
      <c r="J49" s="303" t="s">
        <v>48</v>
      </c>
      <c r="K49" s="303" t="str">
        <f t="shared" si="6"/>
        <v>3F</v>
      </c>
      <c r="L49" s="300" t="str">
        <f t="shared" si="2"/>
        <v>EUR3F9Y</v>
      </c>
      <c r="M49" s="300" t="str">
        <v>EUR3F9Y=ICAP</v>
      </c>
      <c r="N49" s="266">
        <v>1.452</v>
      </c>
      <c r="O49" s="205"/>
      <c r="P49" s="266">
        <v>1.452</v>
      </c>
      <c r="Q49" s="205"/>
      <c r="R49" s="266">
        <v>1.452</v>
      </c>
      <c r="S49" s="266">
        <f>_xll.qlSimpleQuoteSetValue(E49,R49/100,Trigger)</f>
        <v>-4.6000000000000034E-4</v>
      </c>
      <c r="T49" s="208"/>
      <c r="V49" s="178"/>
    </row>
    <row r="50" spans="1:22" x14ac:dyDescent="0.2">
      <c r="A50" s="207"/>
      <c r="B50" s="284" t="str">
        <f t="shared" si="3"/>
        <v>10Y</v>
      </c>
      <c r="C50" s="284" t="str">
        <f t="shared" si="4"/>
        <v>3F</v>
      </c>
      <c r="D50" s="285" t="str">
        <f t="shared" si="0"/>
        <v>EUR3F10Y_Quote</v>
      </c>
      <c r="E50" s="285" t="str">
        <f>_xll.qlSimpleQuote(D50,,RateTickValue,Permanent,Trigger,ObjectOverwrite)</f>
        <v>EUR3F10Y_Quote#0001</v>
      </c>
      <c r="F50" s="286" t="str">
        <f>_xll.ohRangeRetrieveError(E50)</f>
        <v/>
      </c>
      <c r="G50" s="249"/>
      <c r="H50" s="177"/>
      <c r="I50" s="248"/>
      <c r="J50" s="303" t="s">
        <v>47</v>
      </c>
      <c r="K50" s="303" t="str">
        <f t="shared" si="6"/>
        <v>3F</v>
      </c>
      <c r="L50" s="300" t="str">
        <f t="shared" si="2"/>
        <v>EUR3F10Y</v>
      </c>
      <c r="M50" s="300" t="str">
        <v>EUR3F10Y=ICAP</v>
      </c>
      <c r="N50" s="266">
        <v>1.518</v>
      </c>
      <c r="O50" s="205"/>
      <c r="P50" s="266">
        <v>1.518</v>
      </c>
      <c r="Q50" s="205"/>
      <c r="R50" s="266">
        <v>1.518</v>
      </c>
      <c r="S50" s="266">
        <f>_xll.qlSimpleQuoteSetValue(E50,R50/100,Trigger)</f>
        <v>-4.3999999999999942E-4</v>
      </c>
      <c r="T50" s="208"/>
      <c r="V50" s="178"/>
    </row>
    <row r="51" spans="1:22" x14ac:dyDescent="0.2">
      <c r="A51" s="207"/>
      <c r="B51" s="284" t="str">
        <f t="shared" si="3"/>
        <v>11Y</v>
      </c>
      <c r="C51" s="284" t="str">
        <f t="shared" si="4"/>
        <v>3F</v>
      </c>
      <c r="D51" s="285" t="str">
        <f t="shared" si="0"/>
        <v>EUR3F11Y_Quote</v>
      </c>
      <c r="E51" s="285" t="str">
        <f>_xll.qlSimpleQuote(D51,,RateTickValue,Permanent,Trigger,ObjectOverwrite)</f>
        <v>EUR3F11Y_Quote#0001</v>
      </c>
      <c r="F51" s="286" t="str">
        <f>_xll.ohRangeRetrieveError(E51)</f>
        <v/>
      </c>
      <c r="G51" s="249"/>
      <c r="H51" s="177"/>
      <c r="I51" s="248"/>
      <c r="J51" s="303" t="s">
        <v>46</v>
      </c>
      <c r="K51" s="303" t="str">
        <f t="shared" si="6"/>
        <v>3F</v>
      </c>
      <c r="L51" s="300" t="str">
        <f t="shared" si="2"/>
        <v>EUR3F11Y</v>
      </c>
      <c r="M51" s="300" t="str">
        <v>EUR3F11Y=ICAP</v>
      </c>
      <c r="N51" s="266">
        <v>1.5740000000000001</v>
      </c>
      <c r="O51" s="205"/>
      <c r="P51" s="266">
        <v>1.5740000000000001</v>
      </c>
      <c r="Q51" s="205"/>
      <c r="R51" s="266">
        <v>1.5740000000000001</v>
      </c>
      <c r="S51" s="266">
        <f>_xll.qlSimpleQuoteSetValue(E51,R51/100,Trigger)</f>
        <v>-3.9999999999999758E-4</v>
      </c>
      <c r="T51" s="208"/>
      <c r="V51" s="178"/>
    </row>
    <row r="52" spans="1:22" x14ac:dyDescent="0.2">
      <c r="A52" s="207"/>
      <c r="B52" s="284" t="str">
        <f t="shared" si="3"/>
        <v>12Y</v>
      </c>
      <c r="C52" s="284" t="str">
        <f t="shared" si="4"/>
        <v>3F</v>
      </c>
      <c r="D52" s="285" t="str">
        <f t="shared" si="0"/>
        <v>EUR3F12Y_Quote</v>
      </c>
      <c r="E52" s="285" t="str">
        <f>_xll.qlSimpleQuote(D52,,RateTickValue,Permanent,Trigger,ObjectOverwrite)</f>
        <v>EUR3F12Y_Quote#0001</v>
      </c>
      <c r="F52" s="286" t="str">
        <f>_xll.ohRangeRetrieveError(E52)</f>
        <v/>
      </c>
      <c r="G52" s="249"/>
      <c r="H52" s="177"/>
      <c r="I52" s="248"/>
      <c r="J52" s="303" t="s">
        <v>45</v>
      </c>
      <c r="K52" s="303" t="str">
        <f t="shared" si="6"/>
        <v>3F</v>
      </c>
      <c r="L52" s="300" t="str">
        <f t="shared" si="2"/>
        <v>EUR3F12Y</v>
      </c>
      <c r="M52" s="300" t="str">
        <v>EUR3F12Y=ICAP</v>
      </c>
      <c r="N52" s="266">
        <v>1.619</v>
      </c>
      <c r="O52" s="205"/>
      <c r="P52" s="266">
        <v>1.619</v>
      </c>
      <c r="Q52" s="205"/>
      <c r="R52" s="266">
        <v>1.619</v>
      </c>
      <c r="S52" s="266">
        <f>_xll.qlSimpleQuoteSetValue(E52,R52/100,Trigger)</f>
        <v>-3.8999999999999799E-4</v>
      </c>
      <c r="T52" s="208"/>
      <c r="V52" s="178"/>
    </row>
    <row r="53" spans="1:22" x14ac:dyDescent="0.2">
      <c r="A53" s="207"/>
      <c r="B53" s="284" t="str">
        <f t="shared" si="3"/>
        <v>13Y</v>
      </c>
      <c r="C53" s="284" t="str">
        <f t="shared" si="4"/>
        <v>3F</v>
      </c>
      <c r="D53" s="285" t="str">
        <f t="shared" si="0"/>
        <v>EUR3F13Y_Quote</v>
      </c>
      <c r="E53" s="285" t="str">
        <f>_xll.qlSimpleQuote(D53,,RateTickValue,Permanent,Trigger,ObjectOverwrite)</f>
        <v>EUR3F13Y_Quote#0001</v>
      </c>
      <c r="F53" s="286" t="str">
        <f>_xll.ohRangeRetrieveError(E53)</f>
        <v/>
      </c>
      <c r="G53" s="249"/>
      <c r="H53" s="177"/>
      <c r="I53" s="248"/>
      <c r="J53" s="303" t="s">
        <v>44</v>
      </c>
      <c r="K53" s="303" t="str">
        <f t="shared" si="6"/>
        <v>3F</v>
      </c>
      <c r="L53" s="300" t="str">
        <f t="shared" si="2"/>
        <v>EUR3F13Y</v>
      </c>
      <c r="M53" s="300" t="str">
        <v>EUR3F13Y=ICAP</v>
      </c>
      <c r="N53" s="266">
        <v>1.6559999999999999</v>
      </c>
      <c r="O53" s="205"/>
      <c r="P53" s="266">
        <v>1.6559999999999999</v>
      </c>
      <c r="Q53" s="205"/>
      <c r="R53" s="266">
        <v>1.6559999999999999</v>
      </c>
      <c r="S53" s="266">
        <f>_xll.qlSimpleQuoteSetValue(E53,R53/100,Trigger)</f>
        <v>-3.5000000000000309E-4</v>
      </c>
      <c r="T53" s="208"/>
      <c r="V53" s="178"/>
    </row>
    <row r="54" spans="1:22" x14ac:dyDescent="0.2">
      <c r="A54" s="207"/>
      <c r="B54" s="284" t="str">
        <f t="shared" si="3"/>
        <v>14Y</v>
      </c>
      <c r="C54" s="284" t="str">
        <f t="shared" si="4"/>
        <v>3F</v>
      </c>
      <c r="D54" s="285" t="str">
        <f t="shared" si="0"/>
        <v>EUR3F14Y_Quote</v>
      </c>
      <c r="E54" s="285" t="str">
        <f>_xll.qlSimpleQuote(D54,,RateTickValue,Permanent,Trigger,ObjectOverwrite)</f>
        <v>EUR3F14Y_Quote#0001</v>
      </c>
      <c r="F54" s="286" t="str">
        <f>_xll.ohRangeRetrieveError(E54)</f>
        <v/>
      </c>
      <c r="G54" s="249"/>
      <c r="H54" s="177"/>
      <c r="I54" s="248"/>
      <c r="J54" s="303" t="s">
        <v>43</v>
      </c>
      <c r="K54" s="303" t="str">
        <f t="shared" si="6"/>
        <v>3F</v>
      </c>
      <c r="L54" s="300" t="str">
        <f t="shared" si="2"/>
        <v>EUR3F14Y</v>
      </c>
      <c r="M54" s="300" t="str">
        <v>EUR3F14Y=ICAP</v>
      </c>
      <c r="N54" s="266">
        <v>1.6859999999999999</v>
      </c>
      <c r="O54" s="205"/>
      <c r="P54" s="266">
        <v>1.6859999999999999</v>
      </c>
      <c r="Q54" s="205"/>
      <c r="R54" s="266">
        <v>1.6859999999999999</v>
      </c>
      <c r="S54" s="266">
        <f>_xll.qlSimpleQuoteSetValue(E54,R54/100,Trigger)</f>
        <v>-3.4000000000000002E-4</v>
      </c>
      <c r="T54" s="208"/>
      <c r="V54" s="178"/>
    </row>
    <row r="55" spans="1:22" x14ac:dyDescent="0.2">
      <c r="A55" s="207"/>
      <c r="B55" s="284" t="str">
        <f t="shared" si="3"/>
        <v>15Y</v>
      </c>
      <c r="C55" s="284" t="str">
        <f t="shared" si="4"/>
        <v>3F</v>
      </c>
      <c r="D55" s="285" t="str">
        <f t="shared" si="0"/>
        <v>EUR3F15Y_Quote</v>
      </c>
      <c r="E55" s="285" t="str">
        <f>_xll.qlSimpleQuote(D55,,RateTickValue,Permanent,Trigger,ObjectOverwrite)</f>
        <v>EUR3F15Y_Quote#0001</v>
      </c>
      <c r="F55" s="286" t="str">
        <f>_xll.ohRangeRetrieveError(E55)</f>
        <v/>
      </c>
      <c r="G55" s="249"/>
      <c r="H55" s="177"/>
      <c r="I55" s="248"/>
      <c r="J55" s="303" t="s">
        <v>42</v>
      </c>
      <c r="K55" s="303" t="str">
        <f t="shared" si="6"/>
        <v>3F</v>
      </c>
      <c r="L55" s="300" t="str">
        <f t="shared" si="2"/>
        <v>EUR3F15Y</v>
      </c>
      <c r="M55" s="300" t="str">
        <v>EUR3F15Y=ICAP</v>
      </c>
      <c r="N55" s="266">
        <v>1.708</v>
      </c>
      <c r="O55" s="205"/>
      <c r="P55" s="266">
        <v>1.708</v>
      </c>
      <c r="Q55" s="205"/>
      <c r="R55" s="266">
        <v>1.708</v>
      </c>
      <c r="S55" s="266">
        <f>_xll.qlSimpleQuoteSetValue(E55,R55/100,Trigger)</f>
        <v>-3.1000000000000125E-4</v>
      </c>
      <c r="T55" s="208"/>
      <c r="V55" s="178"/>
    </row>
    <row r="56" spans="1:22" x14ac:dyDescent="0.2">
      <c r="A56" s="207"/>
      <c r="B56" s="284" t="str">
        <f t="shared" si="3"/>
        <v>20Y</v>
      </c>
      <c r="C56" s="284" t="str">
        <f t="shared" si="4"/>
        <v>3F</v>
      </c>
      <c r="D56" s="285" t="str">
        <f t="shared" si="0"/>
        <v>EUR3F20Y_Quote</v>
      </c>
      <c r="E56" s="285" t="str">
        <f>_xll.qlSimpleQuote(D56,,RateTickValue,Permanent,Trigger,ObjectOverwrite)</f>
        <v>EUR3F20Y_Quote#0001</v>
      </c>
      <c r="F56" s="286" t="str">
        <f>_xll.ohRangeRetrieveError(E56)</f>
        <v/>
      </c>
      <c r="G56" s="249"/>
      <c r="H56" s="177"/>
      <c r="I56" s="248"/>
      <c r="J56" s="303" t="s">
        <v>37</v>
      </c>
      <c r="K56" s="303" t="str">
        <f t="shared" si="6"/>
        <v>3F</v>
      </c>
      <c r="L56" s="300" t="str">
        <f t="shared" si="2"/>
        <v>EUR3F20Y</v>
      </c>
      <c r="M56" s="300" t="str">
        <v>EUR3F20Y=ICAP</v>
      </c>
      <c r="N56" s="266">
        <v>1.746</v>
      </c>
      <c r="O56" s="205"/>
      <c r="P56" s="266">
        <v>1.746</v>
      </c>
      <c r="Q56" s="205"/>
      <c r="R56" s="266">
        <v>1.746</v>
      </c>
      <c r="S56" s="266">
        <f>_xll.qlSimpleQuoteSetValue(E56,R56/100,Trigger)</f>
        <v>-1.1000000000000246E-4</v>
      </c>
      <c r="T56" s="208"/>
      <c r="V56" s="178"/>
    </row>
    <row r="57" spans="1:22" x14ac:dyDescent="0.2">
      <c r="A57" s="207"/>
      <c r="B57" s="284" t="str">
        <f t="shared" si="3"/>
        <v>25Y</v>
      </c>
      <c r="C57" s="284" t="str">
        <f t="shared" si="4"/>
        <v>3F</v>
      </c>
      <c r="D57" s="285" t="str">
        <f t="shared" si="0"/>
        <v>EUR3F25Y_Quote</v>
      </c>
      <c r="E57" s="285" t="str">
        <f>_xll.qlSimpleQuote(D57,,RateTickValue,Permanent,Trigger,ObjectOverwrite)</f>
        <v>EUR3F25Y_Quote#0001</v>
      </c>
      <c r="F57" s="286" t="str">
        <f>_xll.ohRangeRetrieveError(E57)</f>
        <v/>
      </c>
      <c r="G57" s="249"/>
      <c r="H57" s="177"/>
      <c r="I57" s="248"/>
      <c r="J57" s="303" t="s">
        <v>32</v>
      </c>
      <c r="K57" s="303" t="str">
        <f t="shared" si="6"/>
        <v>3F</v>
      </c>
      <c r="L57" s="300" t="str">
        <f t="shared" si="2"/>
        <v>EUR3F25Y</v>
      </c>
      <c r="M57" s="300" t="str">
        <v>EUR3F25Y=ICAP</v>
      </c>
      <c r="N57" s="266">
        <v>1.7309999999999999</v>
      </c>
      <c r="O57" s="205"/>
      <c r="P57" s="266">
        <v>1.7309999999999999</v>
      </c>
      <c r="Q57" s="205"/>
      <c r="R57" s="266">
        <v>1.7309999999999999</v>
      </c>
      <c r="S57" s="266">
        <f>_xll.qlSimpleQuoteSetValue(E57,R57/100,Trigger)</f>
        <v>2.9999999999998778E-5</v>
      </c>
      <c r="T57" s="208"/>
      <c r="V57" s="178"/>
    </row>
    <row r="58" spans="1:22" x14ac:dyDescent="0.2">
      <c r="A58" s="207"/>
      <c r="B58" s="284" t="str">
        <f t="shared" si="3"/>
        <v>30Y</v>
      </c>
      <c r="C58" s="284" t="str">
        <f t="shared" si="4"/>
        <v>3F</v>
      </c>
      <c r="D58" s="285" t="str">
        <f t="shared" si="0"/>
        <v>EUR3F30Y_Quote</v>
      </c>
      <c r="E58" s="285" t="str">
        <f>_xll.qlSimpleQuote(D58,,RateTickValue,Permanent,Trigger,ObjectOverwrite)</f>
        <v>EUR3F30Y_Quote#0001</v>
      </c>
      <c r="F58" s="286" t="str">
        <f>_xll.ohRangeRetrieveError(E58)</f>
        <v/>
      </c>
      <c r="G58" s="249"/>
      <c r="H58" s="177"/>
      <c r="I58" s="248"/>
      <c r="J58" s="304" t="s">
        <v>27</v>
      </c>
      <c r="K58" s="304" t="str">
        <f t="shared" si="6"/>
        <v>3F</v>
      </c>
      <c r="L58" s="302" t="str">
        <f t="shared" si="2"/>
        <v>EUR3F30Y</v>
      </c>
      <c r="M58" s="302" t="str">
        <v>EUR3F30Y=ICAP</v>
      </c>
      <c r="N58" s="268">
        <v>1.7170000000000001</v>
      </c>
      <c r="O58" s="205"/>
      <c r="P58" s="268">
        <v>1.7170000000000001</v>
      </c>
      <c r="Q58" s="205"/>
      <c r="R58" s="268">
        <v>1.7170000000000001</v>
      </c>
      <c r="S58" s="268">
        <f>_xll.qlSimpleQuoteSetValue(E58,R58/100,Trigger)</f>
        <v>1.1000000000000246E-4</v>
      </c>
      <c r="T58" s="208"/>
      <c r="V58" s="178"/>
    </row>
    <row r="59" spans="1:22" x14ac:dyDescent="0.2">
      <c r="A59" s="207"/>
      <c r="B59" s="284" t="str">
        <f t="shared" si="3"/>
        <v>1Y</v>
      </c>
      <c r="C59" s="284" t="str">
        <f t="shared" si="4"/>
        <v>4F</v>
      </c>
      <c r="D59" s="285" t="str">
        <f t="shared" si="0"/>
        <v>EUR4F1Y_Quote</v>
      </c>
      <c r="E59" s="285" t="str">
        <f>_xll.qlSimpleQuote(D59,,RateTickValue,Permanent,Trigger,ObjectOverwrite)</f>
        <v>EUR4F1Y_Quote#0001</v>
      </c>
      <c r="F59" s="286" t="str">
        <f>_xll.ohRangeRetrieveError(E59)</f>
        <v/>
      </c>
      <c r="G59" s="249"/>
      <c r="H59" s="177"/>
      <c r="I59" s="207">
        <v>4</v>
      </c>
      <c r="J59" s="152" t="s">
        <v>5</v>
      </c>
      <c r="K59" s="152" t="str">
        <f t="shared" ref="K59:K76" si="7">$I$59&amp;"F"</f>
        <v>4F</v>
      </c>
      <c r="L59" s="93" t="str">
        <f t="shared" si="2"/>
        <v>EUR4F1Y</v>
      </c>
      <c r="M59" s="93" t="str">
        <v>EUR4F1Y=ICAP</v>
      </c>
      <c r="N59" s="267">
        <v>0.755</v>
      </c>
      <c r="O59" s="205"/>
      <c r="P59" s="267">
        <v>0.755</v>
      </c>
      <c r="Q59" s="205"/>
      <c r="R59" s="267">
        <v>0.755</v>
      </c>
      <c r="S59" s="267">
        <f>_xll.qlSimpleQuoteSetValue(E59,R59/100,Trigger)</f>
        <v>-9.1000000000000022E-4</v>
      </c>
      <c r="T59" s="208"/>
      <c r="V59" s="178"/>
    </row>
    <row r="60" spans="1:22" x14ac:dyDescent="0.2">
      <c r="A60" s="207"/>
      <c r="B60" s="284" t="str">
        <f t="shared" si="3"/>
        <v>2Y</v>
      </c>
      <c r="C60" s="284" t="str">
        <f t="shared" si="4"/>
        <v>4F</v>
      </c>
      <c r="D60" s="285" t="str">
        <f t="shared" si="0"/>
        <v>EUR4F2Y_Quote</v>
      </c>
      <c r="E60" s="285" t="str">
        <f>_xll.qlSimpleQuote(D60,,RateTickValue,Permanent,Trigger,ObjectOverwrite)</f>
        <v>EUR4F2Y_Quote#0001</v>
      </c>
      <c r="F60" s="286" t="str">
        <f>_xll.ohRangeRetrieveError(E60)</f>
        <v/>
      </c>
      <c r="G60" s="249"/>
      <c r="H60" s="177"/>
      <c r="I60" s="248"/>
      <c r="J60" s="303" t="s">
        <v>55</v>
      </c>
      <c r="K60" s="303" t="str">
        <f t="shared" si="7"/>
        <v>4F</v>
      </c>
      <c r="L60" s="300" t="str">
        <f t="shared" si="2"/>
        <v>EUR4F2Y</v>
      </c>
      <c r="M60" s="300" t="str">
        <v>EUR4F2Y=ICAP</v>
      </c>
      <c r="N60" s="266">
        <v>0.91300000000000003</v>
      </c>
      <c r="O60" s="205"/>
      <c r="P60" s="266">
        <v>0.91300000000000003</v>
      </c>
      <c r="Q60" s="205"/>
      <c r="R60" s="266">
        <v>0.91300000000000003</v>
      </c>
      <c r="S60" s="266">
        <f>_xll.qlSimpleQuoteSetValue(E60,R60/100,Trigger)</f>
        <v>-8.0999999999999822E-4</v>
      </c>
      <c r="T60" s="208"/>
      <c r="V60" s="178"/>
    </row>
    <row r="61" spans="1:22" x14ac:dyDescent="0.2">
      <c r="A61" s="207"/>
      <c r="B61" s="284" t="str">
        <f t="shared" si="3"/>
        <v>3Y</v>
      </c>
      <c r="C61" s="284" t="str">
        <f t="shared" si="4"/>
        <v>4F</v>
      </c>
      <c r="D61" s="285" t="str">
        <f t="shared" si="0"/>
        <v>EUR4F3Y_Quote</v>
      </c>
      <c r="E61" s="285" t="str">
        <f>_xll.qlSimpleQuote(D61,,RateTickValue,Permanent,Trigger,ObjectOverwrite)</f>
        <v>EUR4F3Y_Quote#0001</v>
      </c>
      <c r="F61" s="286" t="str">
        <f>_xll.ohRangeRetrieveError(E61)</f>
        <v/>
      </c>
      <c r="G61" s="249"/>
      <c r="H61" s="177"/>
      <c r="I61" s="248"/>
      <c r="J61" s="303" t="s">
        <v>54</v>
      </c>
      <c r="K61" s="303" t="str">
        <f t="shared" si="7"/>
        <v>4F</v>
      </c>
      <c r="L61" s="300" t="str">
        <f t="shared" si="2"/>
        <v>EUR4F3Y</v>
      </c>
      <c r="M61" s="300" t="str">
        <v>EUR4F3Y=ICAP</v>
      </c>
      <c r="N61" s="266">
        <v>1.0649999999999999</v>
      </c>
      <c r="O61" s="205"/>
      <c r="P61" s="266">
        <v>1.0649999999999999</v>
      </c>
      <c r="Q61" s="205"/>
      <c r="R61" s="266">
        <v>1.0649999999999999</v>
      </c>
      <c r="S61" s="266">
        <f>_xll.qlSimpleQuoteSetValue(E61,R61/100,Trigger)</f>
        <v>-7.4000000000000107E-4</v>
      </c>
      <c r="T61" s="208"/>
      <c r="V61" s="178"/>
    </row>
    <row r="62" spans="1:22" x14ac:dyDescent="0.2">
      <c r="A62" s="207"/>
      <c r="B62" s="284" t="str">
        <f t="shared" si="3"/>
        <v>4Y</v>
      </c>
      <c r="C62" s="284" t="str">
        <f t="shared" si="4"/>
        <v>4F</v>
      </c>
      <c r="D62" s="285" t="str">
        <f t="shared" si="0"/>
        <v>EUR4F4Y_Quote</v>
      </c>
      <c r="E62" s="285" t="str">
        <f>_xll.qlSimpleQuote(D62,,RateTickValue,Permanent,Trigger,ObjectOverwrite)</f>
        <v>EUR4F4Y_Quote#0001</v>
      </c>
      <c r="F62" s="286" t="str">
        <f>_xll.ohRangeRetrieveError(E62)</f>
        <v/>
      </c>
      <c r="G62" s="249"/>
      <c r="H62" s="177"/>
      <c r="I62" s="248"/>
      <c r="J62" s="303" t="s">
        <v>53</v>
      </c>
      <c r="K62" s="303" t="str">
        <f t="shared" si="7"/>
        <v>4F</v>
      </c>
      <c r="L62" s="300" t="str">
        <f t="shared" si="2"/>
        <v>EUR4F4Y</v>
      </c>
      <c r="M62" s="300" t="str">
        <v>EUR4F4Y=ICAP</v>
      </c>
      <c r="N62" s="266">
        <v>1.202</v>
      </c>
      <c r="O62" s="205"/>
      <c r="P62" s="266">
        <v>1.202</v>
      </c>
      <c r="Q62" s="205"/>
      <c r="R62" s="266">
        <v>1.202</v>
      </c>
      <c r="S62" s="266">
        <f>_xll.qlSimpleQuoteSetValue(E62,R62/100,Trigger)</f>
        <v>-6.6000000000000086E-4</v>
      </c>
      <c r="T62" s="208"/>
      <c r="V62" s="178"/>
    </row>
    <row r="63" spans="1:22" x14ac:dyDescent="0.2">
      <c r="A63" s="207"/>
      <c r="B63" s="284" t="str">
        <f t="shared" si="3"/>
        <v>5Y</v>
      </c>
      <c r="C63" s="284" t="str">
        <f t="shared" si="4"/>
        <v>4F</v>
      </c>
      <c r="D63" s="285" t="str">
        <f t="shared" si="0"/>
        <v>EUR4F5Y_Quote</v>
      </c>
      <c r="E63" s="285" t="str">
        <f>_xll.qlSimpleQuote(D63,,RateTickValue,Permanent,Trigger,ObjectOverwrite)</f>
        <v>EUR4F5Y_Quote#0001</v>
      </c>
      <c r="F63" s="286" t="str">
        <f>_xll.ohRangeRetrieveError(E63)</f>
        <v/>
      </c>
      <c r="G63" s="249"/>
      <c r="H63" s="177"/>
      <c r="I63" s="248"/>
      <c r="J63" s="303" t="s">
        <v>52</v>
      </c>
      <c r="K63" s="303" t="str">
        <f t="shared" si="7"/>
        <v>4F</v>
      </c>
      <c r="L63" s="300" t="str">
        <f t="shared" si="2"/>
        <v>EUR4F5Y</v>
      </c>
      <c r="M63" s="300" t="str">
        <v>EUR4F5Y=ICAP</v>
      </c>
      <c r="N63" s="266">
        <v>1.321</v>
      </c>
      <c r="O63" s="205"/>
      <c r="P63" s="266">
        <v>1.321</v>
      </c>
      <c r="Q63" s="205"/>
      <c r="R63" s="266">
        <v>1.321</v>
      </c>
      <c r="S63" s="266">
        <f>_xll.qlSimpleQuoteSetValue(E63,R63/100,Trigger)</f>
        <v>-5.9999999999999984E-4</v>
      </c>
      <c r="T63" s="208"/>
      <c r="V63" s="178"/>
    </row>
    <row r="64" spans="1:22" x14ac:dyDescent="0.2">
      <c r="A64" s="207"/>
      <c r="B64" s="284" t="str">
        <f t="shared" si="3"/>
        <v>6Y</v>
      </c>
      <c r="C64" s="284" t="str">
        <f t="shared" si="4"/>
        <v>4F</v>
      </c>
      <c r="D64" s="285" t="str">
        <f t="shared" si="0"/>
        <v>EUR4F6Y_Quote</v>
      </c>
      <c r="E64" s="285" t="str">
        <f>_xll.qlSimpleQuote(D64,,RateTickValue,Permanent,Trigger,ObjectOverwrite)</f>
        <v>EUR4F6Y_Quote#0001</v>
      </c>
      <c r="F64" s="286" t="str">
        <f>_xll.ohRangeRetrieveError(E64)</f>
        <v/>
      </c>
      <c r="G64" s="249"/>
      <c r="H64" s="177"/>
      <c r="I64" s="248"/>
      <c r="J64" s="303" t="s">
        <v>51</v>
      </c>
      <c r="K64" s="303" t="str">
        <f t="shared" si="7"/>
        <v>4F</v>
      </c>
      <c r="L64" s="300" t="str">
        <f t="shared" si="2"/>
        <v>EUR4F6Y</v>
      </c>
      <c r="M64" s="300" t="str">
        <v>EUR4F6Y=ICAP</v>
      </c>
      <c r="N64" s="266">
        <v>1.421</v>
      </c>
      <c r="O64" s="205"/>
      <c r="P64" s="266">
        <v>1.421</v>
      </c>
      <c r="Q64" s="205"/>
      <c r="R64" s="266">
        <v>1.421</v>
      </c>
      <c r="S64" s="266">
        <f>_xll.qlSimpleQuoteSetValue(E64,R64/100,Trigger)</f>
        <v>-5.1999999999999963E-4</v>
      </c>
      <c r="T64" s="208"/>
      <c r="V64" s="178"/>
    </row>
    <row r="65" spans="1:22" x14ac:dyDescent="0.2">
      <c r="A65" s="207"/>
      <c r="B65" s="284" t="str">
        <f t="shared" si="3"/>
        <v>7Y</v>
      </c>
      <c r="C65" s="284" t="str">
        <f t="shared" si="4"/>
        <v>4F</v>
      </c>
      <c r="D65" s="285" t="str">
        <f t="shared" si="0"/>
        <v>EUR4F7Y_Quote</v>
      </c>
      <c r="E65" s="285" t="str">
        <f>_xll.qlSimpleQuote(D65,,RateTickValue,Permanent,Trigger,ObjectOverwrite)</f>
        <v>EUR4F7Y_Quote#0001</v>
      </c>
      <c r="F65" s="286" t="str">
        <f>_xll.ohRangeRetrieveError(E65)</f>
        <v/>
      </c>
      <c r="G65" s="249"/>
      <c r="H65" s="177"/>
      <c r="I65" s="248"/>
      <c r="J65" s="303" t="s">
        <v>50</v>
      </c>
      <c r="K65" s="303" t="str">
        <f t="shared" si="7"/>
        <v>4F</v>
      </c>
      <c r="L65" s="300" t="str">
        <f t="shared" si="2"/>
        <v>EUR4F7Y</v>
      </c>
      <c r="M65" s="300" t="str">
        <v>EUR4F7Y=ICAP</v>
      </c>
      <c r="N65" s="266">
        <v>1.5070000000000001</v>
      </c>
      <c r="O65" s="205"/>
      <c r="P65" s="266">
        <v>1.5070000000000001</v>
      </c>
      <c r="Q65" s="205"/>
      <c r="R65" s="266">
        <v>1.5070000000000001</v>
      </c>
      <c r="S65" s="266">
        <f>_xll.qlSimpleQuoteSetValue(E65,R65/100,Trigger)</f>
        <v>-4.699999999999982E-4</v>
      </c>
      <c r="T65" s="208"/>
      <c r="V65" s="178"/>
    </row>
    <row r="66" spans="1:22" x14ac:dyDescent="0.2">
      <c r="A66" s="207"/>
      <c r="B66" s="284" t="str">
        <f t="shared" si="3"/>
        <v>8Y</v>
      </c>
      <c r="C66" s="284" t="str">
        <f t="shared" si="4"/>
        <v>4F</v>
      </c>
      <c r="D66" s="285" t="str">
        <f t="shared" si="0"/>
        <v>EUR4F8Y_Quote</v>
      </c>
      <c r="E66" s="285" t="str">
        <f>_xll.qlSimpleQuote(D66,,RateTickValue,Permanent,Trigger,ObjectOverwrite)</f>
        <v>EUR4F8Y_Quote#0001</v>
      </c>
      <c r="F66" s="286" t="str">
        <f>_xll.ohRangeRetrieveError(E66)</f>
        <v/>
      </c>
      <c r="G66" s="249"/>
      <c r="H66" s="177"/>
      <c r="I66" s="248"/>
      <c r="J66" s="303" t="s">
        <v>49</v>
      </c>
      <c r="K66" s="303" t="str">
        <f t="shared" si="7"/>
        <v>4F</v>
      </c>
      <c r="L66" s="300" t="str">
        <f t="shared" si="2"/>
        <v>EUR4F8Y</v>
      </c>
      <c r="M66" s="300" t="str">
        <v>EUR4F8Y=ICAP</v>
      </c>
      <c r="N66" s="266">
        <v>1.581</v>
      </c>
      <c r="O66" s="205"/>
      <c r="P66" s="266">
        <v>1.581</v>
      </c>
      <c r="Q66" s="205"/>
      <c r="R66" s="266">
        <v>1.581</v>
      </c>
      <c r="S66" s="266">
        <f>_xll.qlSimpleQuoteSetValue(E66,R66/100,Trigger)</f>
        <v>-4.2999999999999983E-4</v>
      </c>
      <c r="T66" s="208"/>
      <c r="V66" s="178"/>
    </row>
    <row r="67" spans="1:22" x14ac:dyDescent="0.2">
      <c r="A67" s="207"/>
      <c r="B67" s="284" t="str">
        <f t="shared" si="3"/>
        <v>9Y</v>
      </c>
      <c r="C67" s="284" t="str">
        <f t="shared" si="4"/>
        <v>4F</v>
      </c>
      <c r="D67" s="285" t="str">
        <f t="shared" si="0"/>
        <v>EUR4F9Y_Quote</v>
      </c>
      <c r="E67" s="285" t="str">
        <f>_xll.qlSimpleQuote(D67,,RateTickValue,Permanent,Trigger,ObjectOverwrite)</f>
        <v>EUR4F9Y_Quote#0001</v>
      </c>
      <c r="F67" s="286" t="str">
        <f>_xll.ohRangeRetrieveError(E67)</f>
        <v/>
      </c>
      <c r="G67" s="249"/>
      <c r="H67" s="177"/>
      <c r="I67" s="248"/>
      <c r="J67" s="303" t="s">
        <v>48</v>
      </c>
      <c r="K67" s="303" t="str">
        <f t="shared" si="7"/>
        <v>4F</v>
      </c>
      <c r="L67" s="300" t="str">
        <f t="shared" si="2"/>
        <v>EUR4F9Y</v>
      </c>
      <c r="M67" s="300" t="str">
        <v>EUR4F9Y=ICAP</v>
      </c>
      <c r="N67" s="266">
        <v>1.6419999999999999</v>
      </c>
      <c r="O67" s="205"/>
      <c r="P67" s="266">
        <v>1.6419999999999999</v>
      </c>
      <c r="Q67" s="205"/>
      <c r="R67" s="266">
        <v>1.6419999999999999</v>
      </c>
      <c r="S67" s="266">
        <f>_xll.qlSimpleQuoteSetValue(E67,R67/100,Trigger)</f>
        <v>-3.9999999999999758E-4</v>
      </c>
      <c r="T67" s="208"/>
      <c r="V67" s="178"/>
    </row>
    <row r="68" spans="1:22" x14ac:dyDescent="0.2">
      <c r="A68" s="207"/>
      <c r="B68" s="284" t="str">
        <f t="shared" si="3"/>
        <v>10Y</v>
      </c>
      <c r="C68" s="284" t="str">
        <f t="shared" si="4"/>
        <v>4F</v>
      </c>
      <c r="D68" s="285" t="str">
        <f t="shared" si="0"/>
        <v>EUR4F10Y_Quote</v>
      </c>
      <c r="E68" s="285" t="str">
        <f>_xll.qlSimpleQuote(D68,,RateTickValue,Permanent,Trigger,ObjectOverwrite)</f>
        <v>EUR4F10Y_Quote#0001</v>
      </c>
      <c r="F68" s="286" t="str">
        <f>_xll.ohRangeRetrieveError(E68)</f>
        <v/>
      </c>
      <c r="G68" s="249"/>
      <c r="H68" s="177"/>
      <c r="I68" s="248"/>
      <c r="J68" s="303" t="s">
        <v>47</v>
      </c>
      <c r="K68" s="303" t="str">
        <f t="shared" si="7"/>
        <v>4F</v>
      </c>
      <c r="L68" s="300" t="str">
        <f t="shared" si="2"/>
        <v>EUR4F10Y</v>
      </c>
      <c r="M68" s="300" t="str">
        <v>EUR4F10Y=ICAP</v>
      </c>
      <c r="N68" s="266">
        <v>1.6919999999999999</v>
      </c>
      <c r="O68" s="205"/>
      <c r="P68" s="266">
        <v>1.6919999999999999</v>
      </c>
      <c r="Q68" s="205"/>
      <c r="R68" s="266">
        <v>1.6919999999999999</v>
      </c>
      <c r="S68" s="266">
        <f>_xll.qlSimpleQuoteSetValue(E68,R68/100,Trigger)</f>
        <v>-3.699999999999988E-4</v>
      </c>
      <c r="T68" s="208"/>
      <c r="V68" s="178"/>
    </row>
    <row r="69" spans="1:22" x14ac:dyDescent="0.2">
      <c r="A69" s="207"/>
      <c r="B69" s="284" t="str">
        <f t="shared" si="3"/>
        <v>11Y</v>
      </c>
      <c r="C69" s="284" t="str">
        <f t="shared" si="4"/>
        <v>4F</v>
      </c>
      <c r="D69" s="285" t="str">
        <f t="shared" ref="D69:D132" si="8">Currency&amp;$C69&amp;B69&amp;QuoteSuffix</f>
        <v>EUR4F11Y_Quote</v>
      </c>
      <c r="E69" s="285" t="str">
        <f>_xll.qlSimpleQuote(D69,,RateTickValue,Permanent,Trigger,ObjectOverwrite)</f>
        <v>EUR4F11Y_Quote#0001</v>
      </c>
      <c r="F69" s="286" t="str">
        <f>_xll.ohRangeRetrieveError(E69)</f>
        <v/>
      </c>
      <c r="G69" s="249"/>
      <c r="H69" s="177"/>
      <c r="I69" s="248"/>
      <c r="J69" s="303" t="s">
        <v>46</v>
      </c>
      <c r="K69" s="303" t="str">
        <f t="shared" si="7"/>
        <v>4F</v>
      </c>
      <c r="L69" s="300" t="str">
        <f t="shared" ref="L69:L132" si="9">Currency&amp;$K69&amp;$J69</f>
        <v>EUR4F11Y</v>
      </c>
      <c r="M69" s="300" t="str">
        <v>EUR4F11Y=ICAP</v>
      </c>
      <c r="N69" s="266">
        <v>1.732</v>
      </c>
      <c r="O69" s="205"/>
      <c r="P69" s="266">
        <v>1.732</v>
      </c>
      <c r="Q69" s="205"/>
      <c r="R69" s="266">
        <v>1.732</v>
      </c>
      <c r="S69" s="266">
        <f>_xll.qlSimpleQuoteSetValue(E69,R69/100,Trigger)</f>
        <v>-3.4999999999999962E-4</v>
      </c>
      <c r="T69" s="208"/>
      <c r="V69" s="178"/>
    </row>
    <row r="70" spans="1:22" x14ac:dyDescent="0.2">
      <c r="A70" s="207"/>
      <c r="B70" s="284" t="str">
        <f t="shared" ref="B70:B133" si="10">J70</f>
        <v>12Y</v>
      </c>
      <c r="C70" s="284" t="str">
        <f t="shared" ref="C70:C133" si="11">K70</f>
        <v>4F</v>
      </c>
      <c r="D70" s="285" t="str">
        <f t="shared" si="8"/>
        <v>EUR4F12Y_Quote</v>
      </c>
      <c r="E70" s="285" t="str">
        <f>_xll.qlSimpleQuote(D70,,RateTickValue,Permanent,Trigger,ObjectOverwrite)</f>
        <v>EUR4F12Y_Quote#0001</v>
      </c>
      <c r="F70" s="286" t="str">
        <f>_xll.ohRangeRetrieveError(E70)</f>
        <v/>
      </c>
      <c r="G70" s="249"/>
      <c r="H70" s="177"/>
      <c r="I70" s="248"/>
      <c r="J70" s="303" t="s">
        <v>45</v>
      </c>
      <c r="K70" s="303" t="str">
        <f t="shared" si="7"/>
        <v>4F</v>
      </c>
      <c r="L70" s="300" t="str">
        <f t="shared" si="9"/>
        <v>EUR4F12Y</v>
      </c>
      <c r="M70" s="300" t="str">
        <v>EUR4F12Y=ICAP</v>
      </c>
      <c r="N70" s="266">
        <v>1.764</v>
      </c>
      <c r="O70" s="205"/>
      <c r="P70" s="266">
        <v>1.764</v>
      </c>
      <c r="Q70" s="205"/>
      <c r="R70" s="266">
        <v>1.764</v>
      </c>
      <c r="S70" s="266">
        <f>_xll.qlSimpleQuoteSetValue(E70,R70/100,Trigger)</f>
        <v>-3.2000000000000084E-4</v>
      </c>
      <c r="T70" s="208"/>
      <c r="V70" s="178"/>
    </row>
    <row r="71" spans="1:22" x14ac:dyDescent="0.2">
      <c r="A71" s="207"/>
      <c r="B71" s="284" t="str">
        <f t="shared" si="10"/>
        <v>13Y</v>
      </c>
      <c r="C71" s="284" t="str">
        <f t="shared" si="11"/>
        <v>4F</v>
      </c>
      <c r="D71" s="285" t="str">
        <f t="shared" si="8"/>
        <v>EUR4F13Y_Quote</v>
      </c>
      <c r="E71" s="285" t="str">
        <f>_xll.qlSimpleQuote(D71,,RateTickValue,Permanent,Trigger,ObjectOverwrite)</f>
        <v>EUR4F13Y_Quote#0001</v>
      </c>
      <c r="F71" s="286" t="str">
        <f>_xll.ohRangeRetrieveError(E71)</f>
        <v/>
      </c>
      <c r="G71" s="249"/>
      <c r="H71" s="177"/>
      <c r="I71" s="248"/>
      <c r="J71" s="303" t="s">
        <v>44</v>
      </c>
      <c r="K71" s="303" t="str">
        <f t="shared" si="7"/>
        <v>4F</v>
      </c>
      <c r="L71" s="300" t="str">
        <f t="shared" si="9"/>
        <v>EUR4F13Y</v>
      </c>
      <c r="M71" s="300" t="str">
        <v>EUR4F13Y=ICAP</v>
      </c>
      <c r="N71" s="266">
        <v>1.79</v>
      </c>
      <c r="O71" s="205"/>
      <c r="P71" s="266">
        <v>1.79</v>
      </c>
      <c r="Q71" s="205"/>
      <c r="R71" s="266">
        <v>1.79</v>
      </c>
      <c r="S71" s="266">
        <f>_xll.qlSimpleQuoteSetValue(E71,R71/100,Trigger)</f>
        <v>-2.8999999999999859E-4</v>
      </c>
      <c r="T71" s="208"/>
      <c r="V71" s="178"/>
    </row>
    <row r="72" spans="1:22" x14ac:dyDescent="0.2">
      <c r="A72" s="207"/>
      <c r="B72" s="284" t="str">
        <f t="shared" si="10"/>
        <v>14Y</v>
      </c>
      <c r="C72" s="284" t="str">
        <f t="shared" si="11"/>
        <v>4F</v>
      </c>
      <c r="D72" s="285" t="str">
        <f t="shared" si="8"/>
        <v>EUR4F14Y_Quote</v>
      </c>
      <c r="E72" s="285" t="str">
        <f>_xll.qlSimpleQuote(D72,,RateTickValue,Permanent,Trigger,ObjectOverwrite)</f>
        <v>EUR4F14Y_Quote#0001</v>
      </c>
      <c r="F72" s="286" t="str">
        <f>_xll.ohRangeRetrieveError(E72)</f>
        <v/>
      </c>
      <c r="G72" s="249"/>
      <c r="H72" s="177"/>
      <c r="I72" s="248"/>
      <c r="J72" s="303" t="s">
        <v>43</v>
      </c>
      <c r="K72" s="303" t="str">
        <f t="shared" si="7"/>
        <v>4F</v>
      </c>
      <c r="L72" s="300" t="str">
        <f t="shared" si="9"/>
        <v>EUR4F14Y</v>
      </c>
      <c r="M72" s="300" t="str">
        <v>EUR4F14Y=ICAP</v>
      </c>
      <c r="N72" s="266">
        <v>1.8069999999999999</v>
      </c>
      <c r="O72" s="205"/>
      <c r="P72" s="266">
        <v>1.8069999999999999</v>
      </c>
      <c r="Q72" s="205"/>
      <c r="R72" s="266">
        <v>1.8069999999999999</v>
      </c>
      <c r="S72" s="266">
        <f>_xll.qlSimpleQuoteSetValue(E72,R72/100,Trigger)</f>
        <v>-2.5999999999999981E-4</v>
      </c>
      <c r="T72" s="208"/>
      <c r="V72" s="178"/>
    </row>
    <row r="73" spans="1:22" x14ac:dyDescent="0.2">
      <c r="A73" s="207"/>
      <c r="B73" s="284" t="str">
        <f t="shared" si="10"/>
        <v>15Y</v>
      </c>
      <c r="C73" s="284" t="str">
        <f t="shared" si="11"/>
        <v>4F</v>
      </c>
      <c r="D73" s="285" t="str">
        <f t="shared" si="8"/>
        <v>EUR4F15Y_Quote</v>
      </c>
      <c r="E73" s="285" t="str">
        <f>_xll.qlSimpleQuote(D73,,RateTickValue,Permanent,Trigger,ObjectOverwrite)</f>
        <v>EUR4F15Y_Quote#0001</v>
      </c>
      <c r="F73" s="286" t="str">
        <f>_xll.ohRangeRetrieveError(E73)</f>
        <v/>
      </c>
      <c r="G73" s="249"/>
      <c r="H73" s="177"/>
      <c r="I73" s="248"/>
      <c r="J73" s="303" t="s">
        <v>42</v>
      </c>
      <c r="K73" s="303" t="str">
        <f t="shared" si="7"/>
        <v>4F</v>
      </c>
      <c r="L73" s="300" t="str">
        <f t="shared" si="9"/>
        <v>EUR4F15Y</v>
      </c>
      <c r="M73" s="300" t="str">
        <v>EUR4F15Y=ICAP</v>
      </c>
      <c r="N73" s="266">
        <v>1.819</v>
      </c>
      <c r="O73" s="205"/>
      <c r="P73" s="266">
        <v>1.819</v>
      </c>
      <c r="Q73" s="205"/>
      <c r="R73" s="266">
        <v>1.819</v>
      </c>
      <c r="S73" s="266">
        <f>_xll.qlSimpleQuoteSetValue(E73,R73/100,Trigger)</f>
        <v>-2.3000000000000451E-4</v>
      </c>
      <c r="T73" s="208"/>
      <c r="V73" s="178"/>
    </row>
    <row r="74" spans="1:22" x14ac:dyDescent="0.2">
      <c r="A74" s="207"/>
      <c r="B74" s="284" t="str">
        <f t="shared" si="10"/>
        <v>20Y</v>
      </c>
      <c r="C74" s="284" t="str">
        <f t="shared" si="11"/>
        <v>4F</v>
      </c>
      <c r="D74" s="285" t="str">
        <f t="shared" si="8"/>
        <v>EUR4F20Y_Quote</v>
      </c>
      <c r="E74" s="285" t="str">
        <f>_xll.qlSimpleQuote(D74,,RateTickValue,Permanent,Trigger,ObjectOverwrite)</f>
        <v>EUR4F20Y_Quote#0001</v>
      </c>
      <c r="F74" s="286" t="str">
        <f>_xll.ohRangeRetrieveError(E74)</f>
        <v/>
      </c>
      <c r="G74" s="249"/>
      <c r="H74" s="177"/>
      <c r="I74" s="248"/>
      <c r="J74" s="303" t="s">
        <v>37</v>
      </c>
      <c r="K74" s="303" t="str">
        <f t="shared" si="7"/>
        <v>4F</v>
      </c>
      <c r="L74" s="300" t="str">
        <f t="shared" si="9"/>
        <v>EUR4F20Y</v>
      </c>
      <c r="M74" s="300" t="str">
        <v>EUR4F20Y=ICAP</v>
      </c>
      <c r="N74" s="266">
        <v>1.819</v>
      </c>
      <c r="O74" s="205"/>
      <c r="P74" s="266">
        <v>1.819</v>
      </c>
      <c r="Q74" s="205"/>
      <c r="R74" s="266">
        <v>1.819</v>
      </c>
      <c r="S74" s="266">
        <f>_xll.qlSimpleQuoteSetValue(E74,R74/100,Trigger)</f>
        <v>-4.000000000000184E-5</v>
      </c>
      <c r="T74" s="208"/>
      <c r="V74" s="178"/>
    </row>
    <row r="75" spans="1:22" x14ac:dyDescent="0.2">
      <c r="A75" s="207"/>
      <c r="B75" s="284" t="str">
        <f t="shared" si="10"/>
        <v>25Y</v>
      </c>
      <c r="C75" s="284" t="str">
        <f t="shared" si="11"/>
        <v>4F</v>
      </c>
      <c r="D75" s="285" t="str">
        <f t="shared" si="8"/>
        <v>EUR4F25Y_Quote</v>
      </c>
      <c r="E75" s="285" t="str">
        <f>_xll.qlSimpleQuote(D75,,RateTickValue,Permanent,Trigger,ObjectOverwrite)</f>
        <v>EUR4F25Y_Quote#0001</v>
      </c>
      <c r="F75" s="286" t="str">
        <f>_xll.ohRangeRetrieveError(E75)</f>
        <v/>
      </c>
      <c r="G75" s="249"/>
      <c r="H75" s="177"/>
      <c r="I75" s="248"/>
      <c r="J75" s="303" t="s">
        <v>32</v>
      </c>
      <c r="K75" s="303" t="str">
        <f t="shared" si="7"/>
        <v>4F</v>
      </c>
      <c r="L75" s="300" t="str">
        <f t="shared" si="9"/>
        <v>EUR4F25Y</v>
      </c>
      <c r="M75" s="300" t="str">
        <v>EUR4F25Y=ICAP</v>
      </c>
      <c r="N75" s="266">
        <v>1.7889999999999999</v>
      </c>
      <c r="O75" s="205"/>
      <c r="P75" s="266">
        <v>1.7889999999999999</v>
      </c>
      <c r="Q75" s="205"/>
      <c r="R75" s="266">
        <v>1.7889999999999999</v>
      </c>
      <c r="S75" s="266">
        <f>_xll.qlSimpleQuoteSetValue(E75,R75/100,Trigger)</f>
        <v>9.9999999999999395E-5</v>
      </c>
      <c r="T75" s="208"/>
      <c r="V75" s="178"/>
    </row>
    <row r="76" spans="1:22" x14ac:dyDescent="0.2">
      <c r="A76" s="207"/>
      <c r="B76" s="284" t="str">
        <f t="shared" si="10"/>
        <v>30Y</v>
      </c>
      <c r="C76" s="284" t="str">
        <f t="shared" si="11"/>
        <v>4F</v>
      </c>
      <c r="D76" s="285" t="str">
        <f t="shared" si="8"/>
        <v>EUR4F30Y_Quote</v>
      </c>
      <c r="E76" s="285" t="str">
        <f>_xll.qlSimpleQuote(D76,,RateTickValue,Permanent,Trigger,ObjectOverwrite)</f>
        <v>EUR4F30Y_Quote#0001</v>
      </c>
      <c r="F76" s="286" t="str">
        <f>_xll.ohRangeRetrieveError(E76)</f>
        <v/>
      </c>
      <c r="G76" s="249"/>
      <c r="H76" s="177"/>
      <c r="I76" s="248"/>
      <c r="J76" s="304" t="s">
        <v>27</v>
      </c>
      <c r="K76" s="304" t="str">
        <f t="shared" si="7"/>
        <v>4F</v>
      </c>
      <c r="L76" s="302" t="str">
        <f t="shared" si="9"/>
        <v>EUR4F30Y</v>
      </c>
      <c r="M76" s="302" t="str">
        <v>EUR4F30Y=ICAP</v>
      </c>
      <c r="N76" s="268">
        <v>1.7669999999999999</v>
      </c>
      <c r="O76" s="205"/>
      <c r="P76" s="268">
        <v>1.7669999999999999</v>
      </c>
      <c r="Q76" s="205"/>
      <c r="R76" s="268">
        <v>1.7669999999999999</v>
      </c>
      <c r="S76" s="268">
        <f>_xll.qlSimpleQuoteSetValue(E76,R76/100,Trigger)</f>
        <v>1.4999999999999736E-4</v>
      </c>
      <c r="T76" s="208"/>
      <c r="V76" s="178"/>
    </row>
    <row r="77" spans="1:22" x14ac:dyDescent="0.2">
      <c r="A77" s="207"/>
      <c r="B77" s="284" t="str">
        <f t="shared" si="10"/>
        <v>1Y</v>
      </c>
      <c r="C77" s="284" t="str">
        <f t="shared" si="11"/>
        <v>5F</v>
      </c>
      <c r="D77" s="285" t="str">
        <f t="shared" si="8"/>
        <v>EUR5F1Y_Quote</v>
      </c>
      <c r="E77" s="285" t="str">
        <f>_xll.qlSimpleQuote(D77,,RateTickValue,Permanent,Trigger,ObjectOverwrite)</f>
        <v>EUR5F1Y_Quote#0001</v>
      </c>
      <c r="F77" s="286" t="str">
        <f>_xll.ohRangeRetrieveError(E77)</f>
        <v/>
      </c>
      <c r="G77" s="249"/>
      <c r="H77" s="177"/>
      <c r="I77" s="207">
        <v>5</v>
      </c>
      <c r="J77" s="152" t="s">
        <v>5</v>
      </c>
      <c r="K77" s="152" t="str">
        <f t="shared" ref="K77:K94" si="12">$I$77&amp;"F"</f>
        <v>5F</v>
      </c>
      <c r="L77" s="93" t="str">
        <f t="shared" si="9"/>
        <v>EUR5F1Y</v>
      </c>
      <c r="M77" s="93" t="str">
        <v>EUR5F1Y=ICAP</v>
      </c>
      <c r="N77" s="267">
        <v>1.071</v>
      </c>
      <c r="O77" s="205"/>
      <c r="P77" s="267">
        <v>1.071</v>
      </c>
      <c r="Q77" s="205"/>
      <c r="R77" s="267">
        <v>1.071</v>
      </c>
      <c r="S77" s="267">
        <f>_xll.qlSimpleQuoteSetValue(E77,R77/100,Trigger)</f>
        <v>-7.2000000000000189E-4</v>
      </c>
      <c r="T77" s="208"/>
      <c r="V77" s="178"/>
    </row>
    <row r="78" spans="1:22" x14ac:dyDescent="0.2">
      <c r="A78" s="207"/>
      <c r="B78" s="284" t="str">
        <f t="shared" si="10"/>
        <v>2Y</v>
      </c>
      <c r="C78" s="284" t="str">
        <f t="shared" si="11"/>
        <v>5F</v>
      </c>
      <c r="D78" s="285" t="str">
        <f t="shared" si="8"/>
        <v>EUR5F2Y_Quote</v>
      </c>
      <c r="E78" s="285" t="str">
        <f>_xll.qlSimpleQuote(D78,,RateTickValue,Permanent,Trigger,ObjectOverwrite)</f>
        <v>EUR5F2Y_Quote#0001</v>
      </c>
      <c r="F78" s="286" t="str">
        <f>_xll.ohRangeRetrieveError(E78)</f>
        <v/>
      </c>
      <c r="G78" s="249"/>
      <c r="H78" s="177"/>
      <c r="I78" s="248"/>
      <c r="J78" s="303" t="s">
        <v>55</v>
      </c>
      <c r="K78" s="303" t="str">
        <f t="shared" si="12"/>
        <v>5F</v>
      </c>
      <c r="L78" s="300" t="str">
        <f t="shared" si="9"/>
        <v>EUR5F2Y</v>
      </c>
      <c r="M78" s="300" t="str">
        <v>EUR5F2Y=ICAP</v>
      </c>
      <c r="N78" s="266">
        <v>1.2210000000000001</v>
      </c>
      <c r="O78" s="205"/>
      <c r="P78" s="266">
        <v>1.2210000000000001</v>
      </c>
      <c r="Q78" s="205"/>
      <c r="R78" s="266">
        <v>1.2210000000000001</v>
      </c>
      <c r="S78" s="266">
        <f>_xll.qlSimpleQuoteSetValue(E78,R78/100,Trigger)</f>
        <v>-6.5999999999999913E-4</v>
      </c>
      <c r="T78" s="208"/>
      <c r="V78" s="178"/>
    </row>
    <row r="79" spans="1:22" x14ac:dyDescent="0.2">
      <c r="A79" s="207"/>
      <c r="B79" s="284" t="str">
        <f t="shared" si="10"/>
        <v>3Y</v>
      </c>
      <c r="C79" s="284" t="str">
        <f t="shared" si="11"/>
        <v>5F</v>
      </c>
      <c r="D79" s="285" t="str">
        <f t="shared" si="8"/>
        <v>EUR5F3Y_Quote</v>
      </c>
      <c r="E79" s="285" t="str">
        <f>_xll.qlSimpleQuote(D79,,RateTickValue,Permanent,Trigger,ObjectOverwrite)</f>
        <v>EUR5F3Y_Quote#0001</v>
      </c>
      <c r="F79" s="286" t="str">
        <f>_xll.ohRangeRetrieveError(E79)</f>
        <v/>
      </c>
      <c r="G79" s="249"/>
      <c r="H79" s="177"/>
      <c r="I79" s="248"/>
      <c r="J79" s="303" t="s">
        <v>54</v>
      </c>
      <c r="K79" s="303" t="str">
        <f t="shared" si="12"/>
        <v>5F</v>
      </c>
      <c r="L79" s="300" t="str">
        <f t="shared" si="9"/>
        <v>EUR5F3Y</v>
      </c>
      <c r="M79" s="300" t="str">
        <v>EUR5F3Y=ICAP</v>
      </c>
      <c r="N79" s="266">
        <v>1.3540000000000001</v>
      </c>
      <c r="O79" s="205"/>
      <c r="P79" s="266">
        <v>1.3540000000000001</v>
      </c>
      <c r="Q79" s="205"/>
      <c r="R79" s="266">
        <v>1.3540000000000001</v>
      </c>
      <c r="S79" s="266">
        <f>_xll.qlSimpleQuoteSetValue(E79,R79/100,Trigger)</f>
        <v>-5.6999999999999933E-4</v>
      </c>
      <c r="T79" s="208"/>
      <c r="V79" s="178"/>
    </row>
    <row r="80" spans="1:22" x14ac:dyDescent="0.2">
      <c r="A80" s="207"/>
      <c r="B80" s="284" t="str">
        <f t="shared" si="10"/>
        <v>4Y</v>
      </c>
      <c r="C80" s="284" t="str">
        <f t="shared" si="11"/>
        <v>5F</v>
      </c>
      <c r="D80" s="285" t="str">
        <f t="shared" si="8"/>
        <v>EUR5F4Y_Quote</v>
      </c>
      <c r="E80" s="285" t="str">
        <f>_xll.qlSimpleQuote(D80,,RateTickValue,Permanent,Trigger,ObjectOverwrite)</f>
        <v>EUR5F4Y_Quote#0001</v>
      </c>
      <c r="F80" s="286" t="str">
        <f>_xll.ohRangeRetrieveError(E80)</f>
        <v/>
      </c>
      <c r="G80" s="249"/>
      <c r="H80" s="177"/>
      <c r="I80" s="248"/>
      <c r="J80" s="303" t="s">
        <v>53</v>
      </c>
      <c r="K80" s="303" t="str">
        <f t="shared" si="12"/>
        <v>5F</v>
      </c>
      <c r="L80" s="300" t="str">
        <f t="shared" si="9"/>
        <v>EUR5F4Y</v>
      </c>
      <c r="M80" s="300" t="str">
        <v>EUR5F4Y=ICAP</v>
      </c>
      <c r="N80" s="266">
        <v>1.466</v>
      </c>
      <c r="O80" s="205"/>
      <c r="P80" s="266">
        <v>1.466</v>
      </c>
      <c r="Q80" s="205"/>
      <c r="R80" s="266">
        <v>1.466</v>
      </c>
      <c r="S80" s="266">
        <f>_xll.qlSimpleQuoteSetValue(E80,R80/100,Trigger)</f>
        <v>-5.2000000000000136E-4</v>
      </c>
      <c r="T80" s="208"/>
      <c r="V80" s="178"/>
    </row>
    <row r="81" spans="1:22" x14ac:dyDescent="0.2">
      <c r="A81" s="207"/>
      <c r="B81" s="284" t="str">
        <f t="shared" si="10"/>
        <v>5Y</v>
      </c>
      <c r="C81" s="284" t="str">
        <f t="shared" si="11"/>
        <v>5F</v>
      </c>
      <c r="D81" s="285" t="str">
        <f t="shared" si="8"/>
        <v>EUR5F5Y_Quote</v>
      </c>
      <c r="E81" s="285" t="str">
        <f>_xll.qlSimpleQuote(D81,,RateTickValue,Permanent,Trigger,ObjectOverwrite)</f>
        <v>EUR5F5Y_Quote#0001</v>
      </c>
      <c r="F81" s="286" t="str">
        <f>_xll.ohRangeRetrieveError(E81)</f>
        <v/>
      </c>
      <c r="G81" s="249"/>
      <c r="H81" s="177"/>
      <c r="I81" s="248"/>
      <c r="J81" s="303" t="s">
        <v>52</v>
      </c>
      <c r="K81" s="303" t="str">
        <f t="shared" si="12"/>
        <v>5F</v>
      </c>
      <c r="L81" s="300" t="str">
        <f t="shared" si="9"/>
        <v>EUR5F5Y</v>
      </c>
      <c r="M81" s="300" t="str">
        <v>EUR5F5Y=ICAP</v>
      </c>
      <c r="N81" s="266">
        <v>1.5580000000000001</v>
      </c>
      <c r="O81" s="205"/>
      <c r="P81" s="266">
        <v>1.5580000000000001</v>
      </c>
      <c r="Q81" s="205"/>
      <c r="R81" s="266">
        <v>1.5580000000000001</v>
      </c>
      <c r="S81" s="266">
        <f>_xll.qlSimpleQuoteSetValue(E81,R81/100,Trigger)</f>
        <v>-4.4999999999999901E-4</v>
      </c>
      <c r="T81" s="208"/>
      <c r="V81" s="178"/>
    </row>
    <row r="82" spans="1:22" x14ac:dyDescent="0.2">
      <c r="A82" s="207"/>
      <c r="B82" s="284" t="str">
        <f t="shared" si="10"/>
        <v>6Y</v>
      </c>
      <c r="C82" s="284" t="str">
        <f t="shared" si="11"/>
        <v>5F</v>
      </c>
      <c r="D82" s="285" t="str">
        <f t="shared" si="8"/>
        <v>EUR5F6Y_Quote</v>
      </c>
      <c r="E82" s="285" t="str">
        <f>_xll.qlSimpleQuote(D82,,RateTickValue,Permanent,Trigger,ObjectOverwrite)</f>
        <v>EUR5F6Y_Quote#0001</v>
      </c>
      <c r="F82" s="286" t="str">
        <f>_xll.ohRangeRetrieveError(E82)</f>
        <v/>
      </c>
      <c r="G82" s="249"/>
      <c r="H82" s="177"/>
      <c r="I82" s="248"/>
      <c r="J82" s="303" t="s">
        <v>51</v>
      </c>
      <c r="K82" s="303" t="str">
        <f t="shared" si="12"/>
        <v>5F</v>
      </c>
      <c r="L82" s="300" t="str">
        <f t="shared" si="9"/>
        <v>EUR5F6Y</v>
      </c>
      <c r="M82" s="300" t="str">
        <v>EUR5F6Y=ICAP</v>
      </c>
      <c r="N82" s="266">
        <v>1.637</v>
      </c>
      <c r="O82" s="205"/>
      <c r="P82" s="266">
        <v>1.637</v>
      </c>
      <c r="Q82" s="205"/>
      <c r="R82" s="266">
        <v>1.637</v>
      </c>
      <c r="S82" s="266">
        <f>_xll.qlSimpleQuoteSetValue(E82,R82/100,Trigger)</f>
        <v>-4.0000000000000105E-4</v>
      </c>
      <c r="T82" s="208"/>
      <c r="V82" s="178"/>
    </row>
    <row r="83" spans="1:22" x14ac:dyDescent="0.2">
      <c r="A83" s="207"/>
      <c r="B83" s="284" t="str">
        <f t="shared" si="10"/>
        <v>7Y</v>
      </c>
      <c r="C83" s="284" t="str">
        <f t="shared" si="11"/>
        <v>5F</v>
      </c>
      <c r="D83" s="285" t="str">
        <f t="shared" si="8"/>
        <v>EUR5F7Y_Quote</v>
      </c>
      <c r="E83" s="285" t="str">
        <f>_xll.qlSimpleQuote(D83,,RateTickValue,Permanent,Trigger,ObjectOverwrite)</f>
        <v>EUR5F7Y_Quote#0001</v>
      </c>
      <c r="F83" s="286" t="str">
        <f>_xll.ohRangeRetrieveError(E83)</f>
        <v/>
      </c>
      <c r="G83" s="249"/>
      <c r="H83" s="177"/>
      <c r="I83" s="248"/>
      <c r="J83" s="303" t="s">
        <v>50</v>
      </c>
      <c r="K83" s="303" t="str">
        <f t="shared" si="12"/>
        <v>5F</v>
      </c>
      <c r="L83" s="300" t="str">
        <f t="shared" si="9"/>
        <v>EUR5F7Y</v>
      </c>
      <c r="M83" s="300" t="str">
        <v>EUR5F7Y=ICAP</v>
      </c>
      <c r="N83" s="266">
        <v>1.7050000000000001</v>
      </c>
      <c r="O83" s="205"/>
      <c r="P83" s="266">
        <v>1.7050000000000001</v>
      </c>
      <c r="Q83" s="205"/>
      <c r="R83" s="266">
        <v>1.7050000000000001</v>
      </c>
      <c r="S83" s="266">
        <f>_xll.qlSimpleQuoteSetValue(E83,R83/100,Trigger)</f>
        <v>-3.6000000000000268E-4</v>
      </c>
      <c r="T83" s="208"/>
      <c r="V83" s="178"/>
    </row>
    <row r="84" spans="1:22" x14ac:dyDescent="0.2">
      <c r="A84" s="207"/>
      <c r="B84" s="284" t="str">
        <f t="shared" si="10"/>
        <v>8Y</v>
      </c>
      <c r="C84" s="284" t="str">
        <f t="shared" si="11"/>
        <v>5F</v>
      </c>
      <c r="D84" s="285" t="str">
        <f t="shared" si="8"/>
        <v>EUR5F8Y_Quote</v>
      </c>
      <c r="E84" s="285" t="str">
        <f>_xll.qlSimpleQuote(D84,,RateTickValue,Permanent,Trigger,ObjectOverwrite)</f>
        <v>EUR5F8Y_Quote#0001</v>
      </c>
      <c r="F84" s="286" t="str">
        <f>_xll.ohRangeRetrieveError(E84)</f>
        <v/>
      </c>
      <c r="G84" s="249"/>
      <c r="H84" s="177"/>
      <c r="I84" s="248"/>
      <c r="J84" s="303" t="s">
        <v>49</v>
      </c>
      <c r="K84" s="303" t="str">
        <f t="shared" si="12"/>
        <v>5F</v>
      </c>
      <c r="L84" s="300" t="str">
        <f t="shared" si="9"/>
        <v>EUR5F8Y</v>
      </c>
      <c r="M84" s="300" t="str">
        <v>EUR5F8Y=ICAP</v>
      </c>
      <c r="N84" s="266">
        <v>1.76</v>
      </c>
      <c r="O84" s="205"/>
      <c r="P84" s="266">
        <v>1.76</v>
      </c>
      <c r="Q84" s="205"/>
      <c r="R84" s="266">
        <v>1.76</v>
      </c>
      <c r="S84" s="266">
        <f>_xll.qlSimpleQuoteSetValue(E84,R84/100,Trigger)</f>
        <v>-3.2999999999999696E-4</v>
      </c>
      <c r="T84" s="208"/>
      <c r="V84" s="178"/>
    </row>
    <row r="85" spans="1:22" x14ac:dyDescent="0.2">
      <c r="A85" s="207"/>
      <c r="B85" s="284" t="str">
        <f t="shared" si="10"/>
        <v>9Y</v>
      </c>
      <c r="C85" s="284" t="str">
        <f t="shared" si="11"/>
        <v>5F</v>
      </c>
      <c r="D85" s="285" t="str">
        <f t="shared" si="8"/>
        <v>EUR5F9Y_Quote</v>
      </c>
      <c r="E85" s="285" t="str">
        <f>_xll.qlSimpleQuote(D85,,RateTickValue,Permanent,Trigger,ObjectOverwrite)</f>
        <v>EUR5F9Y_Quote#0001</v>
      </c>
      <c r="F85" s="286" t="str">
        <f>_xll.ohRangeRetrieveError(E85)</f>
        <v/>
      </c>
      <c r="G85" s="249"/>
      <c r="H85" s="177"/>
      <c r="I85" s="248"/>
      <c r="J85" s="303" t="s">
        <v>48</v>
      </c>
      <c r="K85" s="303" t="str">
        <f t="shared" si="12"/>
        <v>5F</v>
      </c>
      <c r="L85" s="300" t="str">
        <f t="shared" si="9"/>
        <v>EUR5F9Y</v>
      </c>
      <c r="M85" s="300" t="str">
        <v>EUR5F9Y=ICAP</v>
      </c>
      <c r="N85" s="266">
        <v>1.8039999999999998</v>
      </c>
      <c r="O85" s="205"/>
      <c r="P85" s="266">
        <v>1.8039999999999998</v>
      </c>
      <c r="Q85" s="205"/>
      <c r="R85" s="266">
        <v>1.8039999999999998</v>
      </c>
      <c r="S85" s="266">
        <f>_xll.qlSimpleQuoteSetValue(E85,R85/100,Trigger)</f>
        <v>-3.0000000000000512E-4</v>
      </c>
      <c r="T85" s="208"/>
      <c r="V85" s="178"/>
    </row>
    <row r="86" spans="1:22" x14ac:dyDescent="0.2">
      <c r="A86" s="207"/>
      <c r="B86" s="284" t="str">
        <f t="shared" si="10"/>
        <v>10Y</v>
      </c>
      <c r="C86" s="284" t="str">
        <f t="shared" si="11"/>
        <v>5F</v>
      </c>
      <c r="D86" s="285" t="str">
        <f t="shared" si="8"/>
        <v>EUR5F10Y_Quote</v>
      </c>
      <c r="E86" s="285" t="str">
        <f>_xll.qlSimpleQuote(D86,,RateTickValue,Permanent,Trigger,ObjectOverwrite)</f>
        <v>EUR5F10Y_Quote#0001</v>
      </c>
      <c r="F86" s="286" t="str">
        <f>_xll.ohRangeRetrieveError(E86)</f>
        <v/>
      </c>
      <c r="G86" s="249"/>
      <c r="H86" s="177"/>
      <c r="I86" s="248"/>
      <c r="J86" s="303" t="s">
        <v>47</v>
      </c>
      <c r="K86" s="303" t="str">
        <f t="shared" si="12"/>
        <v>5F</v>
      </c>
      <c r="L86" s="300" t="str">
        <f t="shared" si="9"/>
        <v>EUR5F10Y</v>
      </c>
      <c r="M86" s="300" t="str">
        <v>EUR5F10Y=ICAP</v>
      </c>
      <c r="N86" s="266">
        <v>1.8380000000000001</v>
      </c>
      <c r="O86" s="205"/>
      <c r="P86" s="266">
        <v>1.8380000000000001</v>
      </c>
      <c r="Q86" s="205"/>
      <c r="R86" s="266">
        <v>1.8380000000000001</v>
      </c>
      <c r="S86" s="266">
        <f>_xll.qlSimpleQuoteSetValue(E86,R86/100,Trigger)</f>
        <v>-2.8999999999999859E-4</v>
      </c>
      <c r="T86" s="208"/>
      <c r="V86" s="178"/>
    </row>
    <row r="87" spans="1:22" x14ac:dyDescent="0.2">
      <c r="A87" s="207"/>
      <c r="B87" s="284" t="str">
        <f t="shared" si="10"/>
        <v>11Y</v>
      </c>
      <c r="C87" s="284" t="str">
        <f t="shared" si="11"/>
        <v>5F</v>
      </c>
      <c r="D87" s="285" t="str">
        <f t="shared" si="8"/>
        <v>EUR5F11Y_Quote</v>
      </c>
      <c r="E87" s="285" t="str">
        <f>_xll.qlSimpleQuote(D87,,RateTickValue,Permanent,Trigger,ObjectOverwrite)</f>
        <v>EUR5F11Y_Quote#0001</v>
      </c>
      <c r="F87" s="286" t="str">
        <f>_xll.ohRangeRetrieveError(E87)</f>
        <v/>
      </c>
      <c r="G87" s="249"/>
      <c r="H87" s="177"/>
      <c r="I87" s="248"/>
      <c r="J87" s="303" t="s">
        <v>46</v>
      </c>
      <c r="K87" s="303" t="str">
        <f t="shared" si="12"/>
        <v>5F</v>
      </c>
      <c r="L87" s="300" t="str">
        <f t="shared" si="9"/>
        <v>EUR5F11Y</v>
      </c>
      <c r="M87" s="300" t="str">
        <v>EUR5F11Y=ICAP</v>
      </c>
      <c r="N87" s="266">
        <v>1.8640000000000001</v>
      </c>
      <c r="O87" s="205"/>
      <c r="P87" s="266">
        <v>1.8640000000000001</v>
      </c>
      <c r="Q87" s="205"/>
      <c r="R87" s="266">
        <v>1.8640000000000001</v>
      </c>
      <c r="S87" s="266">
        <f>_xll.qlSimpleQuoteSetValue(E87,R87/100,Trigger)</f>
        <v>-2.5999999999999981E-4</v>
      </c>
      <c r="T87" s="208"/>
      <c r="V87" s="178"/>
    </row>
    <row r="88" spans="1:22" x14ac:dyDescent="0.2">
      <c r="A88" s="207"/>
      <c r="B88" s="284" t="str">
        <f t="shared" si="10"/>
        <v>12Y</v>
      </c>
      <c r="C88" s="284" t="str">
        <f t="shared" si="11"/>
        <v>5F</v>
      </c>
      <c r="D88" s="285" t="str">
        <f t="shared" si="8"/>
        <v>EUR5F12Y_Quote</v>
      </c>
      <c r="E88" s="285" t="str">
        <f>_xll.qlSimpleQuote(D88,,RateTickValue,Permanent,Trigger,ObjectOverwrite)</f>
        <v>EUR5F12Y_Quote#0001</v>
      </c>
      <c r="F88" s="286" t="str">
        <f>_xll.ohRangeRetrieveError(E88)</f>
        <v/>
      </c>
      <c r="G88" s="249"/>
      <c r="H88" s="177"/>
      <c r="I88" s="248"/>
      <c r="J88" s="303" t="s">
        <v>45</v>
      </c>
      <c r="K88" s="303" t="str">
        <f t="shared" si="12"/>
        <v>5F</v>
      </c>
      <c r="L88" s="300" t="str">
        <f t="shared" si="9"/>
        <v>EUR5F12Y</v>
      </c>
      <c r="M88" s="300" t="str">
        <v>EUR5F12Y=ICAP</v>
      </c>
      <c r="N88" s="266">
        <v>1.885</v>
      </c>
      <c r="O88" s="205"/>
      <c r="P88" s="266">
        <v>1.885</v>
      </c>
      <c r="Q88" s="205"/>
      <c r="R88" s="266">
        <v>1.885</v>
      </c>
      <c r="S88" s="266">
        <f>_xll.qlSimpleQuoteSetValue(E88,R88/100,Trigger)</f>
        <v>-2.3000000000000104E-4</v>
      </c>
      <c r="T88" s="208"/>
      <c r="V88" s="178"/>
    </row>
    <row r="89" spans="1:22" x14ac:dyDescent="0.2">
      <c r="A89" s="207"/>
      <c r="B89" s="284" t="str">
        <f t="shared" si="10"/>
        <v>13Y</v>
      </c>
      <c r="C89" s="284" t="str">
        <f t="shared" si="11"/>
        <v>5F</v>
      </c>
      <c r="D89" s="285" t="str">
        <f t="shared" si="8"/>
        <v>EUR5F13Y_Quote</v>
      </c>
      <c r="E89" s="285" t="str">
        <f>_xll.qlSimpleQuote(D89,,RateTickValue,Permanent,Trigger,ObjectOverwrite)</f>
        <v>EUR5F13Y_Quote#0001</v>
      </c>
      <c r="F89" s="286" t="str">
        <f>_xll.ohRangeRetrieveError(E89)</f>
        <v/>
      </c>
      <c r="G89" s="249"/>
      <c r="H89" s="177"/>
      <c r="I89" s="248"/>
      <c r="J89" s="303" t="s">
        <v>44</v>
      </c>
      <c r="K89" s="303" t="str">
        <f t="shared" si="12"/>
        <v>5F</v>
      </c>
      <c r="L89" s="300" t="str">
        <f t="shared" si="9"/>
        <v>EUR5F13Y</v>
      </c>
      <c r="M89" s="300" t="str">
        <v>EUR5F13Y=ICAP</v>
      </c>
      <c r="N89" s="266">
        <v>1.897</v>
      </c>
      <c r="O89" s="205"/>
      <c r="P89" s="266">
        <v>1.897</v>
      </c>
      <c r="Q89" s="205"/>
      <c r="R89" s="266">
        <v>1.897</v>
      </c>
      <c r="S89" s="266">
        <f>_xll.qlSimpleQuoteSetValue(E89,R89/100,Trigger)</f>
        <v>-2.0999999999999838E-4</v>
      </c>
      <c r="T89" s="208"/>
      <c r="V89" s="178"/>
    </row>
    <row r="90" spans="1:22" x14ac:dyDescent="0.2">
      <c r="A90" s="207"/>
      <c r="B90" s="284" t="str">
        <f t="shared" si="10"/>
        <v>14Y</v>
      </c>
      <c r="C90" s="284" t="str">
        <f t="shared" si="11"/>
        <v>5F</v>
      </c>
      <c r="D90" s="285" t="str">
        <f t="shared" si="8"/>
        <v>EUR5F14Y_Quote</v>
      </c>
      <c r="E90" s="285" t="str">
        <f>_xll.qlSimpleQuote(D90,,RateTickValue,Permanent,Trigger,ObjectOverwrite)</f>
        <v>EUR5F14Y_Quote#0001</v>
      </c>
      <c r="F90" s="286" t="str">
        <f>_xll.ohRangeRetrieveError(E90)</f>
        <v/>
      </c>
      <c r="G90" s="249"/>
      <c r="H90" s="177"/>
      <c r="I90" s="248"/>
      <c r="J90" s="303" t="s">
        <v>43</v>
      </c>
      <c r="K90" s="303" t="str">
        <f t="shared" si="12"/>
        <v>5F</v>
      </c>
      <c r="L90" s="300" t="str">
        <f t="shared" si="9"/>
        <v>EUR5F14Y</v>
      </c>
      <c r="M90" s="300" t="str">
        <v>EUR5F14Y=ICAP</v>
      </c>
      <c r="N90" s="266">
        <v>1.9039999999999999</v>
      </c>
      <c r="O90" s="205"/>
      <c r="P90" s="266">
        <v>1.9039999999999999</v>
      </c>
      <c r="Q90" s="205"/>
      <c r="R90" s="266">
        <v>1.9039999999999999</v>
      </c>
      <c r="S90" s="266">
        <f>_xll.qlSimpleQuoteSetValue(E90,R90/100,Trigger)</f>
        <v>-1.8000000000000307E-4</v>
      </c>
      <c r="T90" s="208"/>
      <c r="V90" s="178"/>
    </row>
    <row r="91" spans="1:22" x14ac:dyDescent="0.2">
      <c r="A91" s="207"/>
      <c r="B91" s="284" t="str">
        <f t="shared" si="10"/>
        <v>15Y</v>
      </c>
      <c r="C91" s="284" t="str">
        <f t="shared" si="11"/>
        <v>5F</v>
      </c>
      <c r="D91" s="285" t="str">
        <f t="shared" si="8"/>
        <v>EUR5F15Y_Quote</v>
      </c>
      <c r="E91" s="285" t="str">
        <f>_xll.qlSimpleQuote(D91,,RateTickValue,Permanent,Trigger,ObjectOverwrite)</f>
        <v>EUR5F15Y_Quote#0001</v>
      </c>
      <c r="F91" s="286" t="str">
        <f>_xll.ohRangeRetrieveError(E91)</f>
        <v/>
      </c>
      <c r="G91" s="249"/>
      <c r="H91" s="177"/>
      <c r="I91" s="248"/>
      <c r="J91" s="303" t="s">
        <v>42</v>
      </c>
      <c r="K91" s="303" t="str">
        <f t="shared" si="12"/>
        <v>5F</v>
      </c>
      <c r="L91" s="300" t="str">
        <f t="shared" si="9"/>
        <v>EUR5F15Y</v>
      </c>
      <c r="M91" s="300" t="str">
        <v>EUR5F15Y=ICAP</v>
      </c>
      <c r="N91" s="266">
        <v>1.907</v>
      </c>
      <c r="O91" s="205"/>
      <c r="P91" s="266">
        <v>1.907</v>
      </c>
      <c r="Q91" s="205"/>
      <c r="R91" s="266">
        <v>1.907</v>
      </c>
      <c r="S91" s="266">
        <f>_xll.qlSimpleQuoteSetValue(E91,R91/100,Trigger)</f>
        <v>-1.4000000000000123E-4</v>
      </c>
      <c r="T91" s="208"/>
      <c r="V91" s="178"/>
    </row>
    <row r="92" spans="1:22" x14ac:dyDescent="0.2">
      <c r="A92" s="207"/>
      <c r="B92" s="284" t="str">
        <f t="shared" si="10"/>
        <v>20Y</v>
      </c>
      <c r="C92" s="284" t="str">
        <f t="shared" si="11"/>
        <v>5F</v>
      </c>
      <c r="D92" s="285" t="str">
        <f t="shared" si="8"/>
        <v>EUR5F20Y_Quote</v>
      </c>
      <c r="E92" s="285" t="str">
        <f>_xll.qlSimpleQuote(D92,,RateTickValue,Permanent,Trigger,ObjectOverwrite)</f>
        <v>EUR5F20Y_Quote#0001</v>
      </c>
      <c r="F92" s="286" t="str">
        <f>_xll.ohRangeRetrieveError(E92)</f>
        <v/>
      </c>
      <c r="G92" s="249"/>
      <c r="H92" s="177"/>
      <c r="I92" s="248"/>
      <c r="J92" s="303" t="s">
        <v>37</v>
      </c>
      <c r="K92" s="303" t="str">
        <f t="shared" si="12"/>
        <v>5F</v>
      </c>
      <c r="L92" s="300" t="str">
        <f t="shared" si="9"/>
        <v>EUR5F20Y</v>
      </c>
      <c r="M92" s="300" t="str">
        <v>EUR5F20Y=ICAP</v>
      </c>
      <c r="N92" s="266">
        <v>1.875</v>
      </c>
      <c r="O92" s="205"/>
      <c r="P92" s="266">
        <v>1.875</v>
      </c>
      <c r="Q92" s="205"/>
      <c r="R92" s="266">
        <v>1.875</v>
      </c>
      <c r="S92" s="266">
        <f>_xll.qlSimpleQuoteSetValue(E92,R92/100,Trigger)</f>
        <v>3.999999999999837E-5</v>
      </c>
      <c r="T92" s="208"/>
      <c r="V92" s="178"/>
    </row>
    <row r="93" spans="1:22" x14ac:dyDescent="0.2">
      <c r="A93" s="207"/>
      <c r="B93" s="284" t="str">
        <f t="shared" si="10"/>
        <v>25Y</v>
      </c>
      <c r="C93" s="284" t="str">
        <f t="shared" si="11"/>
        <v>5F</v>
      </c>
      <c r="D93" s="285" t="str">
        <f t="shared" si="8"/>
        <v>EUR5F25Y_Quote</v>
      </c>
      <c r="E93" s="285" t="str">
        <f>_xll.qlSimpleQuote(D93,,RateTickValue,Permanent,Trigger,ObjectOverwrite)</f>
        <v>EUR5F25Y_Quote#0001</v>
      </c>
      <c r="F93" s="286" t="str">
        <f>_xll.ohRangeRetrieveError(E93)</f>
        <v/>
      </c>
      <c r="G93" s="249"/>
      <c r="H93" s="177"/>
      <c r="I93" s="248"/>
      <c r="J93" s="303" t="s">
        <v>32</v>
      </c>
      <c r="K93" s="303" t="str">
        <f t="shared" si="12"/>
        <v>5F</v>
      </c>
      <c r="L93" s="300" t="str">
        <f t="shared" si="9"/>
        <v>EUR5F25Y</v>
      </c>
      <c r="M93" s="300" t="str">
        <v>EUR5F25Y=ICAP</v>
      </c>
      <c r="N93" s="266">
        <v>1.835</v>
      </c>
      <c r="O93" s="205"/>
      <c r="P93" s="266">
        <v>1.835</v>
      </c>
      <c r="Q93" s="205"/>
      <c r="R93" s="266">
        <v>1.835</v>
      </c>
      <c r="S93" s="266">
        <f>_xll.qlSimpleQuoteSetValue(E93,R93/100,Trigger)</f>
        <v>1.6999999999999654E-4</v>
      </c>
      <c r="T93" s="208"/>
      <c r="V93" s="178"/>
    </row>
    <row r="94" spans="1:22" x14ac:dyDescent="0.2">
      <c r="A94" s="207"/>
      <c r="B94" s="284" t="str">
        <f t="shared" si="10"/>
        <v>30Y</v>
      </c>
      <c r="C94" s="284" t="str">
        <f t="shared" si="11"/>
        <v>5F</v>
      </c>
      <c r="D94" s="285" t="str">
        <f t="shared" si="8"/>
        <v>EUR5F30Y_Quote</v>
      </c>
      <c r="E94" s="285" t="str">
        <f>_xll.qlSimpleQuote(D94,,RateTickValue,Permanent,Trigger,ObjectOverwrite)</f>
        <v>EUR5F30Y_Quote#0001</v>
      </c>
      <c r="F94" s="286" t="str">
        <f>_xll.ohRangeRetrieveError(E94)</f>
        <v/>
      </c>
      <c r="G94" s="249"/>
      <c r="H94" s="177"/>
      <c r="I94" s="248"/>
      <c r="J94" s="304" t="s">
        <v>27</v>
      </c>
      <c r="K94" s="304" t="str">
        <f t="shared" si="12"/>
        <v>5F</v>
      </c>
      <c r="L94" s="302" t="str">
        <f t="shared" si="9"/>
        <v>EUR5F30Y</v>
      </c>
      <c r="M94" s="302" t="str">
        <v>EUR5F30Y=ICAP</v>
      </c>
      <c r="N94" s="268">
        <v>1.806</v>
      </c>
      <c r="O94" s="205"/>
      <c r="P94" s="268">
        <v>1.806</v>
      </c>
      <c r="Q94" s="205"/>
      <c r="R94" s="268">
        <v>1.806</v>
      </c>
      <c r="S94" s="268">
        <f>_xll.qlSimpleQuoteSetValue(E94,R94/100,Trigger)</f>
        <v>1.9999999999999879E-4</v>
      </c>
      <c r="T94" s="208"/>
      <c r="V94" s="178"/>
    </row>
    <row r="95" spans="1:22" x14ac:dyDescent="0.2">
      <c r="A95" s="207"/>
      <c r="B95" s="284" t="str">
        <f t="shared" si="10"/>
        <v>1Y</v>
      </c>
      <c r="C95" s="284" t="str">
        <f t="shared" si="11"/>
        <v>6F</v>
      </c>
      <c r="D95" s="285" t="str">
        <f t="shared" si="8"/>
        <v>EUR6F1Y_Quote</v>
      </c>
      <c r="E95" s="285" t="str">
        <f>_xll.qlSimpleQuote(D95,,RateTickValue,Permanent,Trigger,ObjectOverwrite)</f>
        <v>EUR6F1Y_Quote#0001</v>
      </c>
      <c r="F95" s="286" t="str">
        <f>_xll.ohRangeRetrieveError(E95)</f>
        <v/>
      </c>
      <c r="G95" s="249"/>
      <c r="H95" s="177"/>
      <c r="I95" s="207">
        <v>6</v>
      </c>
      <c r="J95" s="152" t="s">
        <v>5</v>
      </c>
      <c r="K95" s="152" t="str">
        <f t="shared" ref="K95:K112" si="13">$I$95&amp;"F"</f>
        <v>6F</v>
      </c>
      <c r="L95" s="93" t="str">
        <f t="shared" si="9"/>
        <v>EUR6F1Y</v>
      </c>
      <c r="M95" s="93" t="str">
        <v>EUR6F1Y=ICAP</v>
      </c>
      <c r="N95" s="267">
        <v>1.373</v>
      </c>
      <c r="O95" s="205"/>
      <c r="P95" s="267">
        <v>1.373</v>
      </c>
      <c r="Q95" s="205"/>
      <c r="R95" s="267">
        <v>1.373</v>
      </c>
      <c r="S95" s="267">
        <f>_xll.qlSimpleQuoteSetValue(E95,R95/100,Trigger)</f>
        <v>-6.2000000000000076E-4</v>
      </c>
      <c r="T95" s="208"/>
      <c r="V95" s="178"/>
    </row>
    <row r="96" spans="1:22" x14ac:dyDescent="0.2">
      <c r="A96" s="207"/>
      <c r="B96" s="284" t="str">
        <f t="shared" si="10"/>
        <v>2Y</v>
      </c>
      <c r="C96" s="284" t="str">
        <f t="shared" si="11"/>
        <v>6F</v>
      </c>
      <c r="D96" s="285" t="str">
        <f t="shared" si="8"/>
        <v>EUR6F2Y_Quote</v>
      </c>
      <c r="E96" s="285" t="str">
        <f>_xll.qlSimpleQuote(D96,,RateTickValue,Permanent,Trigger,ObjectOverwrite)</f>
        <v>EUR6F2Y_Quote#0001</v>
      </c>
      <c r="F96" s="286" t="str">
        <f>_xll.ohRangeRetrieveError(E96)</f>
        <v/>
      </c>
      <c r="G96" s="249"/>
      <c r="H96" s="177"/>
      <c r="I96" s="248"/>
      <c r="J96" s="303" t="s">
        <v>55</v>
      </c>
      <c r="K96" s="303" t="str">
        <f t="shared" si="13"/>
        <v>6F</v>
      </c>
      <c r="L96" s="300" t="str">
        <f t="shared" si="9"/>
        <v>EUR6F2Y</v>
      </c>
      <c r="M96" s="300" t="str">
        <v>EUR6F2Y=ICAP</v>
      </c>
      <c r="N96" s="266">
        <v>1.498</v>
      </c>
      <c r="O96" s="205"/>
      <c r="P96" s="266">
        <v>1.498</v>
      </c>
      <c r="Q96" s="205"/>
      <c r="R96" s="266">
        <v>1.498</v>
      </c>
      <c r="S96" s="266">
        <f>_xll.qlSimpleQuoteSetValue(E96,R96/100,Trigger)</f>
        <v>-5.099999999999983E-4</v>
      </c>
      <c r="T96" s="208"/>
      <c r="V96" s="178"/>
    </row>
    <row r="97" spans="1:22" x14ac:dyDescent="0.2">
      <c r="A97" s="207"/>
      <c r="B97" s="284" t="str">
        <f t="shared" si="10"/>
        <v>3Y</v>
      </c>
      <c r="C97" s="284" t="str">
        <f t="shared" si="11"/>
        <v>6F</v>
      </c>
      <c r="D97" s="285" t="str">
        <f t="shared" si="8"/>
        <v>EUR6F3Y_Quote</v>
      </c>
      <c r="E97" s="285" t="str">
        <f>_xll.qlSimpleQuote(D97,,RateTickValue,Permanent,Trigger,ObjectOverwrite)</f>
        <v>EUR6F3Y_Quote#0001</v>
      </c>
      <c r="F97" s="286" t="str">
        <f>_xll.ohRangeRetrieveError(E97)</f>
        <v/>
      </c>
      <c r="G97" s="249"/>
      <c r="H97" s="177"/>
      <c r="I97" s="248"/>
      <c r="J97" s="303" t="s">
        <v>54</v>
      </c>
      <c r="K97" s="303" t="str">
        <f t="shared" si="13"/>
        <v>6F</v>
      </c>
      <c r="L97" s="300" t="str">
        <f t="shared" si="9"/>
        <v>EUR6F3Y</v>
      </c>
      <c r="M97" s="300" t="str">
        <v>EUR6F3Y=ICAP</v>
      </c>
      <c r="N97" s="266">
        <v>1.601</v>
      </c>
      <c r="O97" s="205"/>
      <c r="P97" s="266">
        <v>1.601</v>
      </c>
      <c r="Q97" s="205"/>
      <c r="R97" s="266">
        <v>1.601</v>
      </c>
      <c r="S97" s="266">
        <f>_xll.qlSimpleQuoteSetValue(E97,R97/100,Trigger)</f>
        <v>-4.7000000000000167E-4</v>
      </c>
      <c r="T97" s="208"/>
      <c r="V97" s="178"/>
    </row>
    <row r="98" spans="1:22" x14ac:dyDescent="0.2">
      <c r="A98" s="207"/>
      <c r="B98" s="284" t="str">
        <f t="shared" si="10"/>
        <v>4Y</v>
      </c>
      <c r="C98" s="284" t="str">
        <f t="shared" si="11"/>
        <v>6F</v>
      </c>
      <c r="D98" s="285" t="str">
        <f t="shared" si="8"/>
        <v>EUR6F4Y_Quote</v>
      </c>
      <c r="E98" s="285" t="str">
        <f>_xll.qlSimpleQuote(D98,,RateTickValue,Permanent,Trigger,ObjectOverwrite)</f>
        <v>EUR6F4Y_Quote#0001</v>
      </c>
      <c r="F98" s="286" t="str">
        <f>_xll.ohRangeRetrieveError(E98)</f>
        <v/>
      </c>
      <c r="G98" s="249"/>
      <c r="H98" s="177"/>
      <c r="I98" s="248"/>
      <c r="J98" s="303" t="s">
        <v>53</v>
      </c>
      <c r="K98" s="303" t="str">
        <f t="shared" si="13"/>
        <v>6F</v>
      </c>
      <c r="L98" s="300" t="str">
        <f t="shared" si="9"/>
        <v>EUR6F4Y</v>
      </c>
      <c r="M98" s="300" t="str">
        <v>EUR6F4Y=ICAP</v>
      </c>
      <c r="N98" s="266">
        <v>1.6839999999999999</v>
      </c>
      <c r="O98" s="205"/>
      <c r="P98" s="266">
        <v>1.6839999999999999</v>
      </c>
      <c r="Q98" s="205"/>
      <c r="R98" s="266">
        <v>1.6839999999999999</v>
      </c>
      <c r="S98" s="266">
        <f>_xll.qlSimpleQuoteSetValue(E98,R98/100,Trigger)</f>
        <v>-3.9000000000000146E-4</v>
      </c>
      <c r="T98" s="208"/>
      <c r="V98" s="178"/>
    </row>
    <row r="99" spans="1:22" x14ac:dyDescent="0.2">
      <c r="A99" s="207"/>
      <c r="B99" s="284" t="str">
        <f t="shared" si="10"/>
        <v>5Y</v>
      </c>
      <c r="C99" s="284" t="str">
        <f t="shared" si="11"/>
        <v>6F</v>
      </c>
      <c r="D99" s="285" t="str">
        <f t="shared" si="8"/>
        <v>EUR6F5Y_Quote</v>
      </c>
      <c r="E99" s="285" t="str">
        <f>_xll.qlSimpleQuote(D99,,RateTickValue,Permanent,Trigger,ObjectOverwrite)</f>
        <v>EUR6F5Y_Quote#0001</v>
      </c>
      <c r="F99" s="286" t="str">
        <f>_xll.ohRangeRetrieveError(E99)</f>
        <v/>
      </c>
      <c r="G99" s="249"/>
      <c r="H99" s="177"/>
      <c r="I99" s="248"/>
      <c r="J99" s="303" t="s">
        <v>52</v>
      </c>
      <c r="K99" s="303" t="str">
        <f t="shared" si="13"/>
        <v>6F</v>
      </c>
      <c r="L99" s="300" t="str">
        <f t="shared" si="9"/>
        <v>EUR6F5Y</v>
      </c>
      <c r="M99" s="300" t="str">
        <v>EUR6F5Y=ICAP</v>
      </c>
      <c r="N99" s="266">
        <v>1.7549999999999999</v>
      </c>
      <c r="O99" s="205"/>
      <c r="P99" s="266">
        <v>1.7549999999999999</v>
      </c>
      <c r="Q99" s="205"/>
      <c r="R99" s="266">
        <v>1.7549999999999999</v>
      </c>
      <c r="S99" s="266">
        <f>_xll.qlSimpleQuoteSetValue(E99,R99/100,Trigger)</f>
        <v>-3.4999999999999962E-4</v>
      </c>
      <c r="T99" s="208"/>
      <c r="V99" s="178"/>
    </row>
    <row r="100" spans="1:22" x14ac:dyDescent="0.2">
      <c r="A100" s="207"/>
      <c r="B100" s="284" t="str">
        <f t="shared" si="10"/>
        <v>6Y</v>
      </c>
      <c r="C100" s="284" t="str">
        <f t="shared" si="11"/>
        <v>6F</v>
      </c>
      <c r="D100" s="285" t="str">
        <f t="shared" si="8"/>
        <v>EUR6F6Y_Quote</v>
      </c>
      <c r="E100" s="285" t="str">
        <f>_xll.qlSimpleQuote(D100,,RateTickValue,Permanent,Trigger,ObjectOverwrite)</f>
        <v>EUR6F6Y_Quote#0001</v>
      </c>
      <c r="F100" s="286" t="str">
        <f>_xll.ohRangeRetrieveError(E100)</f>
        <v/>
      </c>
      <c r="G100" s="249"/>
      <c r="H100" s="177"/>
      <c r="I100" s="248"/>
      <c r="J100" s="303" t="s">
        <v>51</v>
      </c>
      <c r="K100" s="303" t="str">
        <f t="shared" si="13"/>
        <v>6F</v>
      </c>
      <c r="L100" s="300" t="str">
        <f t="shared" si="9"/>
        <v>EUR6F6Y</v>
      </c>
      <c r="M100" s="300" t="str">
        <v>EUR6F6Y=ICAP</v>
      </c>
      <c r="N100" s="266">
        <v>1.8169999999999999</v>
      </c>
      <c r="O100" s="205"/>
      <c r="P100" s="266">
        <v>1.8169999999999999</v>
      </c>
      <c r="Q100" s="205"/>
      <c r="R100" s="266">
        <v>1.8169999999999999</v>
      </c>
      <c r="S100" s="266">
        <f>_xll.qlSimpleQuoteSetValue(E100,R100/100,Trigger)</f>
        <v>-2.9000000000000206E-4</v>
      </c>
      <c r="T100" s="208"/>
      <c r="V100" s="178"/>
    </row>
    <row r="101" spans="1:22" x14ac:dyDescent="0.2">
      <c r="A101" s="207"/>
      <c r="B101" s="284" t="str">
        <f t="shared" si="10"/>
        <v>7Y</v>
      </c>
      <c r="C101" s="284" t="str">
        <f t="shared" si="11"/>
        <v>6F</v>
      </c>
      <c r="D101" s="285" t="str">
        <f t="shared" si="8"/>
        <v>EUR6F7Y_Quote</v>
      </c>
      <c r="E101" s="285" t="str">
        <f>_xll.qlSimpleQuote(D101,,RateTickValue,Permanent,Trigger,ObjectOverwrite)</f>
        <v>EUR6F7Y_Quote#0001</v>
      </c>
      <c r="F101" s="286" t="str">
        <f>_xll.ohRangeRetrieveError(E101)</f>
        <v/>
      </c>
      <c r="G101" s="249"/>
      <c r="H101" s="177"/>
      <c r="I101" s="248"/>
      <c r="J101" s="303" t="s">
        <v>50</v>
      </c>
      <c r="K101" s="303" t="str">
        <f t="shared" si="13"/>
        <v>6F</v>
      </c>
      <c r="L101" s="300" t="str">
        <f t="shared" si="9"/>
        <v>EUR6F7Y</v>
      </c>
      <c r="M101" s="300" t="str">
        <v>EUR6F7Y=ICAP</v>
      </c>
      <c r="N101" s="266">
        <v>1.8640000000000001</v>
      </c>
      <c r="O101" s="205"/>
      <c r="P101" s="266">
        <v>1.8640000000000001</v>
      </c>
      <c r="Q101" s="205"/>
      <c r="R101" s="266">
        <v>1.8640000000000001</v>
      </c>
      <c r="S101" s="266">
        <f>_xll.qlSimpleQuoteSetValue(E101,R101/100,Trigger)</f>
        <v>-2.79999999999999E-4</v>
      </c>
      <c r="T101" s="208"/>
      <c r="V101" s="178"/>
    </row>
    <row r="102" spans="1:22" x14ac:dyDescent="0.2">
      <c r="A102" s="207"/>
      <c r="B102" s="284" t="str">
        <f t="shared" si="10"/>
        <v>8Y</v>
      </c>
      <c r="C102" s="284" t="str">
        <f t="shared" si="11"/>
        <v>6F</v>
      </c>
      <c r="D102" s="285" t="str">
        <f t="shared" si="8"/>
        <v>EUR6F8Y_Quote</v>
      </c>
      <c r="E102" s="285" t="str">
        <f>_xll.qlSimpleQuote(D102,,RateTickValue,Permanent,Trigger,ObjectOverwrite)</f>
        <v>EUR6F8Y_Quote#0001</v>
      </c>
      <c r="F102" s="286" t="str">
        <f>_xll.ohRangeRetrieveError(E102)</f>
        <v/>
      </c>
      <c r="G102" s="249"/>
      <c r="H102" s="177"/>
      <c r="I102" s="248"/>
      <c r="J102" s="303" t="s">
        <v>49</v>
      </c>
      <c r="K102" s="303" t="str">
        <f t="shared" si="13"/>
        <v>6F</v>
      </c>
      <c r="L102" s="300" t="str">
        <f t="shared" si="9"/>
        <v>EUR6F8Y</v>
      </c>
      <c r="M102" s="300" t="str">
        <v>EUR6F8Y=ICAP</v>
      </c>
      <c r="N102" s="266">
        <v>1.9019999999999999</v>
      </c>
      <c r="O102" s="205"/>
      <c r="P102" s="266">
        <v>1.9019999999999999</v>
      </c>
      <c r="Q102" s="205"/>
      <c r="R102" s="266">
        <v>1.9019999999999999</v>
      </c>
      <c r="S102" s="266">
        <f>_xll.qlSimpleQuoteSetValue(E102,R102/100,Trigger)</f>
        <v>-2.5000000000000022E-4</v>
      </c>
      <c r="T102" s="208"/>
      <c r="V102" s="178"/>
    </row>
    <row r="103" spans="1:22" x14ac:dyDescent="0.2">
      <c r="A103" s="207"/>
      <c r="B103" s="284" t="str">
        <f t="shared" si="10"/>
        <v>9Y</v>
      </c>
      <c r="C103" s="284" t="str">
        <f t="shared" si="11"/>
        <v>6F</v>
      </c>
      <c r="D103" s="285" t="str">
        <f t="shared" si="8"/>
        <v>EUR6F9Y_Quote</v>
      </c>
      <c r="E103" s="285" t="str">
        <f>_xll.qlSimpleQuote(D103,,RateTickValue,Permanent,Trigger,ObjectOverwrite)</f>
        <v>EUR6F9Y_Quote#0001</v>
      </c>
      <c r="F103" s="286" t="str">
        <f>_xll.ohRangeRetrieveError(E103)</f>
        <v/>
      </c>
      <c r="G103" s="249"/>
      <c r="H103" s="177"/>
      <c r="I103" s="248"/>
      <c r="J103" s="303" t="s">
        <v>48</v>
      </c>
      <c r="K103" s="303" t="str">
        <f t="shared" si="13"/>
        <v>6F</v>
      </c>
      <c r="L103" s="300" t="str">
        <f t="shared" si="9"/>
        <v>EUR6F9Y</v>
      </c>
      <c r="M103" s="300" t="str">
        <v>EUR6F9Y=ICAP</v>
      </c>
      <c r="N103" s="266">
        <v>1.9300000000000002</v>
      </c>
      <c r="O103" s="205"/>
      <c r="P103" s="266">
        <v>1.9300000000000002</v>
      </c>
      <c r="Q103" s="205"/>
      <c r="R103" s="266">
        <v>1.9300000000000002</v>
      </c>
      <c r="S103" s="266">
        <f>_xll.qlSimpleQuoteSetValue(E103,R103/100,Trigger)</f>
        <v>-2.3999999999999716E-4</v>
      </c>
      <c r="T103" s="208"/>
      <c r="V103" s="178"/>
    </row>
    <row r="104" spans="1:22" x14ac:dyDescent="0.2">
      <c r="A104" s="207"/>
      <c r="B104" s="284" t="str">
        <f t="shared" si="10"/>
        <v>10Y</v>
      </c>
      <c r="C104" s="284" t="str">
        <f t="shared" si="11"/>
        <v>6F</v>
      </c>
      <c r="D104" s="285" t="str">
        <f t="shared" si="8"/>
        <v>EUR6F10Y_Quote</v>
      </c>
      <c r="E104" s="285" t="str">
        <f>_xll.qlSimpleQuote(D104,,RateTickValue,Permanent,Trigger,ObjectOverwrite)</f>
        <v>EUR6F10Y_Quote#0001</v>
      </c>
      <c r="F104" s="286" t="str">
        <f>_xll.ohRangeRetrieveError(E104)</f>
        <v/>
      </c>
      <c r="G104" s="249"/>
      <c r="H104" s="177"/>
      <c r="I104" s="248"/>
      <c r="J104" s="303" t="s">
        <v>47</v>
      </c>
      <c r="K104" s="303" t="str">
        <f t="shared" si="13"/>
        <v>6F</v>
      </c>
      <c r="L104" s="300" t="str">
        <f t="shared" si="9"/>
        <v>EUR6F10Y</v>
      </c>
      <c r="M104" s="300" t="str">
        <v>EUR6F10Y=ICAP</v>
      </c>
      <c r="N104" s="266">
        <v>1.9510000000000001</v>
      </c>
      <c r="O104" s="205"/>
      <c r="P104" s="266">
        <v>1.9510000000000001</v>
      </c>
      <c r="Q104" s="205"/>
      <c r="R104" s="266">
        <v>1.9510000000000001</v>
      </c>
      <c r="S104" s="266">
        <f>_xll.qlSimpleQuoteSetValue(E104,R104/100,Trigger)</f>
        <v>-2.1000000000000185E-4</v>
      </c>
      <c r="T104" s="208"/>
      <c r="V104" s="178"/>
    </row>
    <row r="105" spans="1:22" x14ac:dyDescent="0.2">
      <c r="A105" s="207"/>
      <c r="B105" s="284" t="str">
        <f t="shared" si="10"/>
        <v>11Y</v>
      </c>
      <c r="C105" s="284" t="str">
        <f t="shared" si="11"/>
        <v>6F</v>
      </c>
      <c r="D105" s="285" t="str">
        <f t="shared" si="8"/>
        <v>EUR6F11Y_Quote</v>
      </c>
      <c r="E105" s="285" t="str">
        <f>_xll.qlSimpleQuote(D105,,RateTickValue,Permanent,Trigger,ObjectOverwrite)</f>
        <v>EUR6F11Y_Quote#0001</v>
      </c>
      <c r="F105" s="286" t="str">
        <f>_xll.ohRangeRetrieveError(E105)</f>
        <v/>
      </c>
      <c r="G105" s="249"/>
      <c r="H105" s="177"/>
      <c r="I105" s="248"/>
      <c r="J105" s="303" t="s">
        <v>46</v>
      </c>
      <c r="K105" s="303" t="str">
        <f t="shared" si="13"/>
        <v>6F</v>
      </c>
      <c r="L105" s="300" t="str">
        <f t="shared" si="9"/>
        <v>EUR6F11Y</v>
      </c>
      <c r="M105" s="300" t="str">
        <v>EUR6F11Y=ICAP</v>
      </c>
      <c r="N105" s="266">
        <v>1.966</v>
      </c>
      <c r="O105" s="205"/>
      <c r="P105" s="266">
        <v>1.966</v>
      </c>
      <c r="Q105" s="205"/>
      <c r="R105" s="266">
        <v>1.966</v>
      </c>
      <c r="S105" s="266">
        <f>_xll.qlSimpleQuoteSetValue(E105,R105/100,Trigger)</f>
        <v>-1.9999999999999879E-4</v>
      </c>
      <c r="T105" s="208"/>
      <c r="V105" s="178"/>
    </row>
    <row r="106" spans="1:22" x14ac:dyDescent="0.2">
      <c r="A106" s="207"/>
      <c r="B106" s="284" t="str">
        <f t="shared" si="10"/>
        <v>12Y</v>
      </c>
      <c r="C106" s="284" t="str">
        <f t="shared" si="11"/>
        <v>6F</v>
      </c>
      <c r="D106" s="285" t="str">
        <f t="shared" si="8"/>
        <v>EUR6F12Y_Quote</v>
      </c>
      <c r="E106" s="285" t="str">
        <f>_xll.qlSimpleQuote(D106,,RateTickValue,Permanent,Trigger,ObjectOverwrite)</f>
        <v>EUR6F12Y_Quote#0001</v>
      </c>
      <c r="F106" s="286" t="str">
        <f>_xll.ohRangeRetrieveError(E106)</f>
        <v/>
      </c>
      <c r="G106" s="249"/>
      <c r="H106" s="177"/>
      <c r="I106" s="248"/>
      <c r="J106" s="303" t="s">
        <v>45</v>
      </c>
      <c r="K106" s="303" t="str">
        <f t="shared" si="13"/>
        <v>6F</v>
      </c>
      <c r="L106" s="300" t="str">
        <f t="shared" si="9"/>
        <v>EUR6F12Y</v>
      </c>
      <c r="M106" s="300" t="str">
        <v>EUR6F12Y=ICAP</v>
      </c>
      <c r="N106" s="266">
        <v>1.974</v>
      </c>
      <c r="O106" s="205"/>
      <c r="P106" s="266">
        <v>1.974</v>
      </c>
      <c r="Q106" s="205"/>
      <c r="R106" s="266">
        <v>1.974</v>
      </c>
      <c r="S106" s="266">
        <f>_xll.qlSimpleQuoteSetValue(E106,R106/100,Trigger)</f>
        <v>-1.6000000000000042E-4</v>
      </c>
      <c r="T106" s="208"/>
      <c r="V106" s="178"/>
    </row>
    <row r="107" spans="1:22" x14ac:dyDescent="0.2">
      <c r="A107" s="207"/>
      <c r="B107" s="284" t="str">
        <f t="shared" si="10"/>
        <v>13Y</v>
      </c>
      <c r="C107" s="284" t="str">
        <f t="shared" si="11"/>
        <v>6F</v>
      </c>
      <c r="D107" s="285" t="str">
        <f t="shared" si="8"/>
        <v>EUR6F13Y_Quote</v>
      </c>
      <c r="E107" s="285" t="str">
        <f>_xll.qlSimpleQuote(D107,,RateTickValue,Permanent,Trigger,ObjectOverwrite)</f>
        <v>EUR6F13Y_Quote#0001</v>
      </c>
      <c r="F107" s="286" t="str">
        <f>_xll.ohRangeRetrieveError(E107)</f>
        <v/>
      </c>
      <c r="G107" s="249"/>
      <c r="H107" s="177"/>
      <c r="I107" s="248"/>
      <c r="J107" s="303" t="s">
        <v>44</v>
      </c>
      <c r="K107" s="303" t="str">
        <f t="shared" si="13"/>
        <v>6F</v>
      </c>
      <c r="L107" s="300" t="str">
        <f t="shared" si="9"/>
        <v>EUR6F13Y</v>
      </c>
      <c r="M107" s="300" t="str">
        <v>EUR6F13Y=ICAP</v>
      </c>
      <c r="N107" s="266">
        <v>1.976</v>
      </c>
      <c r="O107" s="205"/>
      <c r="P107" s="266">
        <v>1.976</v>
      </c>
      <c r="Q107" s="205"/>
      <c r="R107" s="266">
        <v>1.976</v>
      </c>
      <c r="S107" s="266">
        <f>_xll.qlSimpleQuoteSetValue(E107,R107/100,Trigger)</f>
        <v>-1.4000000000000123E-4</v>
      </c>
      <c r="T107" s="208"/>
      <c r="V107" s="178"/>
    </row>
    <row r="108" spans="1:22" x14ac:dyDescent="0.2">
      <c r="A108" s="207"/>
      <c r="B108" s="284" t="str">
        <f t="shared" si="10"/>
        <v>14Y</v>
      </c>
      <c r="C108" s="284" t="str">
        <f t="shared" si="11"/>
        <v>6F</v>
      </c>
      <c r="D108" s="285" t="str">
        <f t="shared" si="8"/>
        <v>EUR6F14Y_Quote</v>
      </c>
      <c r="E108" s="285" t="str">
        <f>_xll.qlSimpleQuote(D108,,RateTickValue,Permanent,Trigger,ObjectOverwrite)</f>
        <v>EUR6F14Y_Quote#0001</v>
      </c>
      <c r="F108" s="286" t="str">
        <f>_xll.ohRangeRetrieveError(E108)</f>
        <v/>
      </c>
      <c r="G108" s="249"/>
      <c r="H108" s="177"/>
      <c r="I108" s="248"/>
      <c r="J108" s="303" t="s">
        <v>43</v>
      </c>
      <c r="K108" s="303" t="str">
        <f t="shared" si="13"/>
        <v>6F</v>
      </c>
      <c r="L108" s="300" t="str">
        <f t="shared" si="9"/>
        <v>EUR6F14Y</v>
      </c>
      <c r="M108" s="300" t="str">
        <v>EUR6F14Y=ICAP</v>
      </c>
      <c r="N108" s="266">
        <v>1.9750000000000001</v>
      </c>
      <c r="O108" s="205"/>
      <c r="P108" s="266">
        <v>1.9750000000000001</v>
      </c>
      <c r="Q108" s="205"/>
      <c r="R108" s="266">
        <v>1.9750000000000001</v>
      </c>
      <c r="S108" s="266">
        <f>_xll.qlSimpleQuoteSetValue(E108,R108/100,Trigger)</f>
        <v>-8.9999999999999802E-5</v>
      </c>
      <c r="T108" s="208"/>
      <c r="V108" s="178"/>
    </row>
    <row r="109" spans="1:22" x14ac:dyDescent="0.2">
      <c r="A109" s="207"/>
      <c r="B109" s="284" t="str">
        <f t="shared" si="10"/>
        <v>15Y</v>
      </c>
      <c r="C109" s="284" t="str">
        <f t="shared" si="11"/>
        <v>6F</v>
      </c>
      <c r="D109" s="285" t="str">
        <f t="shared" si="8"/>
        <v>EUR6F15Y_Quote</v>
      </c>
      <c r="E109" s="285" t="str">
        <f>_xll.qlSimpleQuote(D109,,RateTickValue,Permanent,Trigger,ObjectOverwrite)</f>
        <v>EUR6F15Y_Quote#0001</v>
      </c>
      <c r="F109" s="286" t="str">
        <f>_xll.ohRangeRetrieveError(E109)</f>
        <v/>
      </c>
      <c r="G109" s="249"/>
      <c r="H109" s="177"/>
      <c r="I109" s="248"/>
      <c r="J109" s="303" t="s">
        <v>42</v>
      </c>
      <c r="K109" s="303" t="str">
        <f t="shared" si="13"/>
        <v>6F</v>
      </c>
      <c r="L109" s="300" t="str">
        <f t="shared" si="9"/>
        <v>EUR6F15Y</v>
      </c>
      <c r="M109" s="300" t="str">
        <v>EUR6F15Y=ICAP</v>
      </c>
      <c r="N109" s="266">
        <v>1.97</v>
      </c>
      <c r="O109" s="205"/>
      <c r="P109" s="266">
        <v>1.97</v>
      </c>
      <c r="Q109" s="205"/>
      <c r="R109" s="266">
        <v>1.97</v>
      </c>
      <c r="S109" s="266">
        <f>_xll.qlSimpleQuoteSetValue(E109,R109/100,Trigger)</f>
        <v>-4.000000000000184E-5</v>
      </c>
      <c r="T109" s="208"/>
      <c r="V109" s="178"/>
    </row>
    <row r="110" spans="1:22" x14ac:dyDescent="0.2">
      <c r="A110" s="207"/>
      <c r="B110" s="284" t="str">
        <f t="shared" si="10"/>
        <v>20Y</v>
      </c>
      <c r="C110" s="284" t="str">
        <f t="shared" si="11"/>
        <v>6F</v>
      </c>
      <c r="D110" s="285" t="str">
        <f t="shared" si="8"/>
        <v>EUR6F20Y_Quote</v>
      </c>
      <c r="E110" s="285" t="str">
        <f>_xll.qlSimpleQuote(D110,,RateTickValue,Permanent,Trigger,ObjectOverwrite)</f>
        <v>EUR6F20Y_Quote#0001</v>
      </c>
      <c r="F110" s="286" t="str">
        <f>_xll.ohRangeRetrieveError(E110)</f>
        <v/>
      </c>
      <c r="G110" s="249"/>
      <c r="H110" s="177"/>
      <c r="I110" s="248"/>
      <c r="J110" s="303" t="s">
        <v>37</v>
      </c>
      <c r="K110" s="303" t="str">
        <f t="shared" si="13"/>
        <v>6F</v>
      </c>
      <c r="L110" s="300" t="str">
        <f t="shared" si="9"/>
        <v>EUR6F20Y</v>
      </c>
      <c r="M110" s="300" t="str">
        <v>EUR6F20Y=ICAP</v>
      </c>
      <c r="N110" s="266">
        <v>1.913</v>
      </c>
      <c r="O110" s="205"/>
      <c r="P110" s="266">
        <v>1.913</v>
      </c>
      <c r="Q110" s="205"/>
      <c r="R110" s="266">
        <v>1.913</v>
      </c>
      <c r="S110" s="266">
        <f>_xll.qlSimpleQuoteSetValue(E110,R110/100,Trigger)</f>
        <v>1.1000000000000246E-4</v>
      </c>
      <c r="T110" s="208"/>
      <c r="V110" s="178"/>
    </row>
    <row r="111" spans="1:22" x14ac:dyDescent="0.2">
      <c r="A111" s="207"/>
      <c r="B111" s="284" t="str">
        <f t="shared" si="10"/>
        <v>25Y</v>
      </c>
      <c r="C111" s="284" t="str">
        <f t="shared" si="11"/>
        <v>6F</v>
      </c>
      <c r="D111" s="285" t="str">
        <f t="shared" si="8"/>
        <v>EUR6F25Y_Quote</v>
      </c>
      <c r="E111" s="285" t="str">
        <f>_xll.qlSimpleQuote(D111,,RateTickValue,Permanent,Trigger,ObjectOverwrite)</f>
        <v>EUR6F25Y_Quote#0001</v>
      </c>
      <c r="F111" s="286" t="str">
        <f>_xll.ohRangeRetrieveError(E111)</f>
        <v/>
      </c>
      <c r="G111" s="249"/>
      <c r="H111" s="177"/>
      <c r="I111" s="248"/>
      <c r="J111" s="303" t="s">
        <v>32</v>
      </c>
      <c r="K111" s="303" t="str">
        <f t="shared" si="13"/>
        <v>6F</v>
      </c>
      <c r="L111" s="300" t="str">
        <f t="shared" si="9"/>
        <v>EUR6F25Y</v>
      </c>
      <c r="M111" s="300" t="str">
        <v>EUR6F25Y=ICAP</v>
      </c>
      <c r="N111" s="266">
        <v>1.8660000000000001</v>
      </c>
      <c r="O111" s="205"/>
      <c r="P111" s="266">
        <v>1.8660000000000001</v>
      </c>
      <c r="Q111" s="205"/>
      <c r="R111" s="266">
        <v>1.8660000000000001</v>
      </c>
      <c r="S111" s="266">
        <f>_xll.qlSimpleQuoteSetValue(E111,R111/100,Trigger)</f>
        <v>2.2000000000000144E-4</v>
      </c>
      <c r="T111" s="208"/>
      <c r="V111" s="178"/>
    </row>
    <row r="112" spans="1:22" x14ac:dyDescent="0.2">
      <c r="A112" s="207"/>
      <c r="B112" s="284" t="str">
        <f t="shared" si="10"/>
        <v>30Y</v>
      </c>
      <c r="C112" s="284" t="str">
        <f t="shared" si="11"/>
        <v>6F</v>
      </c>
      <c r="D112" s="285" t="str">
        <f t="shared" si="8"/>
        <v>EUR6F30Y_Quote</v>
      </c>
      <c r="E112" s="285" t="str">
        <f>_xll.qlSimpleQuote(D112,,RateTickValue,Permanent,Trigger,ObjectOverwrite)</f>
        <v>EUR6F30Y_Quote#0001</v>
      </c>
      <c r="F112" s="286" t="str">
        <f>_xll.ohRangeRetrieveError(E112)</f>
        <v/>
      </c>
      <c r="G112" s="249"/>
      <c r="H112" s="177"/>
      <c r="I112" s="248"/>
      <c r="J112" s="304" t="s">
        <v>27</v>
      </c>
      <c r="K112" s="304" t="str">
        <f t="shared" si="13"/>
        <v>6F</v>
      </c>
      <c r="L112" s="302" t="str">
        <f t="shared" si="9"/>
        <v>EUR6F30Y</v>
      </c>
      <c r="M112" s="302" t="str">
        <v>EUR6F30Y=ICAP</v>
      </c>
      <c r="N112" s="268">
        <v>1.8320000000000001</v>
      </c>
      <c r="O112" s="205"/>
      <c r="P112" s="268">
        <v>1.8320000000000001</v>
      </c>
      <c r="Q112" s="205"/>
      <c r="R112" s="268">
        <v>1.8320000000000001</v>
      </c>
      <c r="S112" s="268">
        <f>_xll.qlSimpleQuoteSetValue(E112,R112/100,Trigger)</f>
        <v>2.4000000000000063E-4</v>
      </c>
      <c r="T112" s="208"/>
      <c r="V112" s="178"/>
    </row>
    <row r="113" spans="1:22" x14ac:dyDescent="0.2">
      <c r="A113" s="207"/>
      <c r="B113" s="284" t="str">
        <f t="shared" si="10"/>
        <v>1Y</v>
      </c>
      <c r="C113" s="284" t="str">
        <f t="shared" si="11"/>
        <v>7F</v>
      </c>
      <c r="D113" s="285" t="str">
        <f t="shared" si="8"/>
        <v>EUR7F1Y_Quote</v>
      </c>
      <c r="E113" s="285" t="str">
        <f>_xll.qlSimpleQuote(D113,,RateTickValue,Permanent,Trigger,ObjectOverwrite)</f>
        <v>EUR7F1Y_Quote#0001</v>
      </c>
      <c r="F113" s="286" t="str">
        <f>_xll.ohRangeRetrieveError(E113)</f>
        <v/>
      </c>
      <c r="G113" s="249"/>
      <c r="H113" s="177"/>
      <c r="I113" s="207">
        <v>7</v>
      </c>
      <c r="J113" s="152" t="s">
        <v>5</v>
      </c>
      <c r="K113" s="152" t="str">
        <f t="shared" ref="K113:K130" si="14">$I$113&amp;"F"</f>
        <v>7F</v>
      </c>
      <c r="L113" s="93" t="str">
        <f t="shared" si="9"/>
        <v>EUR7F1Y</v>
      </c>
      <c r="M113" s="93" t="str">
        <v>EUR7F1Y=ICAP</v>
      </c>
      <c r="N113" s="267">
        <v>1.6259999999999999</v>
      </c>
      <c r="O113" s="205"/>
      <c r="P113" s="267">
        <v>1.6259999999999999</v>
      </c>
      <c r="Q113" s="205"/>
      <c r="R113" s="267">
        <v>1.6259999999999999</v>
      </c>
      <c r="S113" s="267">
        <f>_xll.qlSimpleQuoteSetValue(E113,R113/100,Trigger)</f>
        <v>-3.9000000000000146E-4</v>
      </c>
      <c r="T113" s="208"/>
      <c r="V113" s="178"/>
    </row>
    <row r="114" spans="1:22" x14ac:dyDescent="0.2">
      <c r="A114" s="207"/>
      <c r="B114" s="284" t="str">
        <f t="shared" si="10"/>
        <v>2Y</v>
      </c>
      <c r="C114" s="284" t="str">
        <f t="shared" si="11"/>
        <v>7F</v>
      </c>
      <c r="D114" s="285" t="str">
        <f t="shared" si="8"/>
        <v>EUR7F2Y_Quote</v>
      </c>
      <c r="E114" s="285" t="str">
        <f>_xll.qlSimpleQuote(D114,,RateTickValue,Permanent,Trigger,ObjectOverwrite)</f>
        <v>EUR7F2Y_Quote#0001</v>
      </c>
      <c r="F114" s="286" t="str">
        <f>_xll.ohRangeRetrieveError(E114)</f>
        <v/>
      </c>
      <c r="G114" s="249"/>
      <c r="H114" s="177"/>
      <c r="I114" s="248"/>
      <c r="J114" s="303" t="s">
        <v>55</v>
      </c>
      <c r="K114" s="303" t="str">
        <f t="shared" si="14"/>
        <v>7F</v>
      </c>
      <c r="L114" s="300" t="str">
        <f t="shared" si="9"/>
        <v>EUR7F2Y</v>
      </c>
      <c r="M114" s="300" t="str">
        <v>EUR7F2Y=ICAP</v>
      </c>
      <c r="N114" s="266">
        <v>1.718</v>
      </c>
      <c r="O114" s="205"/>
      <c r="P114" s="266">
        <v>1.718</v>
      </c>
      <c r="Q114" s="205"/>
      <c r="R114" s="266">
        <v>1.718</v>
      </c>
      <c r="S114" s="266">
        <f>_xll.qlSimpleQuoteSetValue(E114,R114/100,Trigger)</f>
        <v>-3.7999999999999839E-4</v>
      </c>
      <c r="T114" s="208"/>
      <c r="V114" s="178"/>
    </row>
    <row r="115" spans="1:22" x14ac:dyDescent="0.2">
      <c r="A115" s="207"/>
      <c r="B115" s="284" t="str">
        <f t="shared" si="10"/>
        <v>3Y</v>
      </c>
      <c r="C115" s="284" t="str">
        <f t="shared" si="11"/>
        <v>7F</v>
      </c>
      <c r="D115" s="285" t="str">
        <f t="shared" si="8"/>
        <v>EUR7F3Y_Quote</v>
      </c>
      <c r="E115" s="285" t="str">
        <f>_xll.qlSimpleQuote(D115,,RateTickValue,Permanent,Trigger,ObjectOverwrite)</f>
        <v>EUR7F3Y_Quote#0001</v>
      </c>
      <c r="F115" s="286" t="str">
        <f>_xll.ohRangeRetrieveError(E115)</f>
        <v/>
      </c>
      <c r="G115" s="249"/>
      <c r="H115" s="177"/>
      <c r="I115" s="248"/>
      <c r="J115" s="303" t="s">
        <v>54</v>
      </c>
      <c r="K115" s="303" t="str">
        <f t="shared" si="14"/>
        <v>7F</v>
      </c>
      <c r="L115" s="300" t="str">
        <f t="shared" si="9"/>
        <v>EUR7F3Y</v>
      </c>
      <c r="M115" s="300" t="str">
        <v>EUR7F3Y=ICAP</v>
      </c>
      <c r="N115" s="266">
        <v>1.792</v>
      </c>
      <c r="O115" s="205"/>
      <c r="P115" s="266">
        <v>1.792</v>
      </c>
      <c r="Q115" s="205"/>
      <c r="R115" s="266">
        <v>1.792</v>
      </c>
      <c r="S115" s="266">
        <f>_xll.qlSimpleQuoteSetValue(E115,R115/100,Trigger)</f>
        <v>-2.9999999999999818E-4</v>
      </c>
      <c r="T115" s="208"/>
      <c r="V115" s="178"/>
    </row>
    <row r="116" spans="1:22" x14ac:dyDescent="0.2">
      <c r="A116" s="207"/>
      <c r="B116" s="284" t="str">
        <f t="shared" si="10"/>
        <v>4Y</v>
      </c>
      <c r="C116" s="284" t="str">
        <f t="shared" si="11"/>
        <v>7F</v>
      </c>
      <c r="D116" s="285" t="str">
        <f t="shared" si="8"/>
        <v>EUR7F4Y_Quote</v>
      </c>
      <c r="E116" s="285" t="str">
        <f>_xll.qlSimpleQuote(D116,,RateTickValue,Permanent,Trigger,ObjectOverwrite)</f>
        <v>EUR7F4Y_Quote#0001</v>
      </c>
      <c r="F116" s="286" t="str">
        <f>_xll.ohRangeRetrieveError(E116)</f>
        <v/>
      </c>
      <c r="G116" s="249"/>
      <c r="H116" s="177"/>
      <c r="I116" s="248"/>
      <c r="J116" s="303" t="s">
        <v>53</v>
      </c>
      <c r="K116" s="303" t="str">
        <f t="shared" si="14"/>
        <v>7F</v>
      </c>
      <c r="L116" s="300" t="str">
        <f t="shared" si="9"/>
        <v>EUR7F4Y</v>
      </c>
      <c r="M116" s="300" t="str">
        <v>EUR7F4Y=ICAP</v>
      </c>
      <c r="N116" s="266">
        <v>1.855</v>
      </c>
      <c r="O116" s="205"/>
      <c r="P116" s="266">
        <v>1.855</v>
      </c>
      <c r="Q116" s="205"/>
      <c r="R116" s="266">
        <v>1.855</v>
      </c>
      <c r="S116" s="266">
        <f>_xll.qlSimpleQuoteSetValue(E116,R116/100,Trigger)</f>
        <v>-2.6999999999999941E-4</v>
      </c>
      <c r="T116" s="208"/>
      <c r="V116" s="178"/>
    </row>
    <row r="117" spans="1:22" x14ac:dyDescent="0.2">
      <c r="A117" s="207"/>
      <c r="B117" s="284" t="str">
        <f t="shared" si="10"/>
        <v>5Y</v>
      </c>
      <c r="C117" s="284" t="str">
        <f t="shared" si="11"/>
        <v>7F</v>
      </c>
      <c r="D117" s="285" t="str">
        <f t="shared" si="8"/>
        <v>EUR7F5Y_Quote</v>
      </c>
      <c r="E117" s="285" t="str">
        <f>_xll.qlSimpleQuote(D117,,RateTickValue,Permanent,Trigger,ObjectOverwrite)</f>
        <v>EUR7F5Y_Quote#0001</v>
      </c>
      <c r="F117" s="286" t="str">
        <f>_xll.ohRangeRetrieveError(E117)</f>
        <v/>
      </c>
      <c r="G117" s="249"/>
      <c r="H117" s="177"/>
      <c r="I117" s="248"/>
      <c r="J117" s="303" t="s">
        <v>52</v>
      </c>
      <c r="K117" s="303" t="str">
        <f t="shared" si="14"/>
        <v>7F</v>
      </c>
      <c r="L117" s="300" t="str">
        <f t="shared" si="9"/>
        <v>EUR7F5Y</v>
      </c>
      <c r="M117" s="300" t="str">
        <v>EUR7F5Y=ICAP</v>
      </c>
      <c r="N117" s="266">
        <v>1.91</v>
      </c>
      <c r="O117" s="205"/>
      <c r="P117" s="266">
        <v>1.91</v>
      </c>
      <c r="Q117" s="205"/>
      <c r="R117" s="266">
        <v>1.91</v>
      </c>
      <c r="S117" s="266">
        <f>_xll.qlSimpleQuoteSetValue(E117,R117/100,Trigger)</f>
        <v>-2.2000000000000144E-4</v>
      </c>
      <c r="T117" s="208"/>
      <c r="V117" s="178"/>
    </row>
    <row r="118" spans="1:22" x14ac:dyDescent="0.2">
      <c r="A118" s="207"/>
      <c r="B118" s="284" t="str">
        <f t="shared" si="10"/>
        <v>6Y</v>
      </c>
      <c r="C118" s="284" t="str">
        <f t="shared" si="11"/>
        <v>7F</v>
      </c>
      <c r="D118" s="285" t="str">
        <f t="shared" si="8"/>
        <v>EUR7F6Y_Quote</v>
      </c>
      <c r="E118" s="285" t="str">
        <f>_xll.qlSimpleQuote(D118,,RateTickValue,Permanent,Trigger,ObjectOverwrite)</f>
        <v>EUR7F6Y_Quote#0001</v>
      </c>
      <c r="F118" s="286" t="str">
        <f>_xll.ohRangeRetrieveError(E118)</f>
        <v/>
      </c>
      <c r="G118" s="249"/>
      <c r="H118" s="177"/>
      <c r="I118" s="248"/>
      <c r="J118" s="303" t="s">
        <v>51</v>
      </c>
      <c r="K118" s="303" t="str">
        <f t="shared" si="14"/>
        <v>7F</v>
      </c>
      <c r="L118" s="300" t="str">
        <f t="shared" si="9"/>
        <v>EUR7F6Y</v>
      </c>
      <c r="M118" s="300" t="str">
        <v>EUR7F6Y=ICAP</v>
      </c>
      <c r="N118" s="266">
        <v>1.9510000000000001</v>
      </c>
      <c r="O118" s="205"/>
      <c r="P118" s="266">
        <v>1.9510000000000001</v>
      </c>
      <c r="Q118" s="205"/>
      <c r="R118" s="266">
        <v>1.9510000000000001</v>
      </c>
      <c r="S118" s="266">
        <f>_xll.qlSimpleQuoteSetValue(E118,R118/100,Trigger)</f>
        <v>-2.2000000000000144E-4</v>
      </c>
      <c r="T118" s="208"/>
      <c r="V118" s="178"/>
    </row>
    <row r="119" spans="1:22" x14ac:dyDescent="0.2">
      <c r="A119" s="207"/>
      <c r="B119" s="284" t="str">
        <f t="shared" si="10"/>
        <v>7Y</v>
      </c>
      <c r="C119" s="284" t="str">
        <f t="shared" si="11"/>
        <v>7F</v>
      </c>
      <c r="D119" s="285" t="str">
        <f t="shared" si="8"/>
        <v>EUR7F7Y_Quote</v>
      </c>
      <c r="E119" s="285" t="str">
        <f>_xll.qlSimpleQuote(D119,,RateTickValue,Permanent,Trigger,ObjectOverwrite)</f>
        <v>EUR7F7Y_Quote#0001</v>
      </c>
      <c r="F119" s="286" t="str">
        <f>_xll.ohRangeRetrieveError(E119)</f>
        <v/>
      </c>
      <c r="G119" s="249"/>
      <c r="H119" s="177"/>
      <c r="I119" s="248"/>
      <c r="J119" s="303" t="s">
        <v>50</v>
      </c>
      <c r="K119" s="303" t="str">
        <f t="shared" si="14"/>
        <v>7F</v>
      </c>
      <c r="L119" s="300" t="str">
        <f t="shared" si="9"/>
        <v>EUR7F7Y</v>
      </c>
      <c r="M119" s="300" t="str">
        <v>EUR7F7Y=ICAP</v>
      </c>
      <c r="N119" s="266">
        <v>1.982</v>
      </c>
      <c r="O119" s="205"/>
      <c r="P119" s="266">
        <v>1.982</v>
      </c>
      <c r="Q119" s="205"/>
      <c r="R119" s="266">
        <v>1.982</v>
      </c>
      <c r="S119" s="266">
        <f>_xll.qlSimpleQuoteSetValue(E119,R119/100,Trigger)</f>
        <v>-1.9999999999999532E-4</v>
      </c>
      <c r="T119" s="208"/>
      <c r="V119" s="178"/>
    </row>
    <row r="120" spans="1:22" x14ac:dyDescent="0.2">
      <c r="A120" s="207"/>
      <c r="B120" s="284" t="str">
        <f t="shared" si="10"/>
        <v>8Y</v>
      </c>
      <c r="C120" s="284" t="str">
        <f t="shared" si="11"/>
        <v>7F</v>
      </c>
      <c r="D120" s="285" t="str">
        <f t="shared" si="8"/>
        <v>EUR7F8Y_Quote</v>
      </c>
      <c r="E120" s="285" t="str">
        <f>_xll.qlSimpleQuote(D120,,RateTickValue,Permanent,Trigger,ObjectOverwrite)</f>
        <v>EUR7F8Y_Quote#0001</v>
      </c>
      <c r="F120" s="286" t="str">
        <f>_xll.ohRangeRetrieveError(E120)</f>
        <v/>
      </c>
      <c r="G120" s="249"/>
      <c r="H120" s="177"/>
      <c r="I120" s="248"/>
      <c r="J120" s="303" t="s">
        <v>49</v>
      </c>
      <c r="K120" s="303" t="str">
        <f t="shared" si="14"/>
        <v>7F</v>
      </c>
      <c r="L120" s="300" t="str">
        <f t="shared" si="9"/>
        <v>EUR7F8Y</v>
      </c>
      <c r="M120" s="300" t="str">
        <v>EUR7F8Y=ICAP</v>
      </c>
      <c r="N120" s="266">
        <v>2.0049999999999999</v>
      </c>
      <c r="O120" s="205"/>
      <c r="P120" s="266">
        <v>2.0049999999999999</v>
      </c>
      <c r="Q120" s="205"/>
      <c r="R120" s="266">
        <v>2.0049999999999999</v>
      </c>
      <c r="S120" s="266">
        <f>_xll.qlSimpleQuoteSetValue(E120,R120/100,Trigger)</f>
        <v>-1.9000000000000267E-4</v>
      </c>
      <c r="T120" s="208"/>
      <c r="V120" s="178"/>
    </row>
    <row r="121" spans="1:22" x14ac:dyDescent="0.2">
      <c r="A121" s="207"/>
      <c r="B121" s="284" t="str">
        <f t="shared" si="10"/>
        <v>9Y</v>
      </c>
      <c r="C121" s="284" t="str">
        <f t="shared" si="11"/>
        <v>7F</v>
      </c>
      <c r="D121" s="285" t="str">
        <f t="shared" si="8"/>
        <v>EUR7F9Y_Quote</v>
      </c>
      <c r="E121" s="285" t="str">
        <f>_xll.qlSimpleQuote(D121,,RateTickValue,Permanent,Trigger,ObjectOverwrite)</f>
        <v>EUR7F9Y_Quote#0001</v>
      </c>
      <c r="F121" s="286" t="str">
        <f>_xll.ohRangeRetrieveError(E121)</f>
        <v/>
      </c>
      <c r="G121" s="249"/>
      <c r="H121" s="177"/>
      <c r="I121" s="248"/>
      <c r="J121" s="303" t="s">
        <v>48</v>
      </c>
      <c r="K121" s="303" t="str">
        <f t="shared" si="14"/>
        <v>7F</v>
      </c>
      <c r="L121" s="300" t="str">
        <f t="shared" si="9"/>
        <v>EUR7F9Y</v>
      </c>
      <c r="M121" s="300" t="str">
        <v>EUR7F9Y=ICAP</v>
      </c>
      <c r="N121" s="266">
        <v>2.0209999999999999</v>
      </c>
      <c r="O121" s="205"/>
      <c r="P121" s="266">
        <v>2.0209999999999999</v>
      </c>
      <c r="Q121" s="205"/>
      <c r="R121" s="266">
        <v>2.0209999999999999</v>
      </c>
      <c r="S121" s="266">
        <f>_xll.qlSimpleQuoteSetValue(E121,R121/100,Trigger)</f>
        <v>-1.6000000000000042E-4</v>
      </c>
      <c r="T121" s="208"/>
      <c r="V121" s="178"/>
    </row>
    <row r="122" spans="1:22" x14ac:dyDescent="0.2">
      <c r="A122" s="207"/>
      <c r="B122" s="284" t="str">
        <f t="shared" si="10"/>
        <v>10Y</v>
      </c>
      <c r="C122" s="284" t="str">
        <f t="shared" si="11"/>
        <v>7F</v>
      </c>
      <c r="D122" s="285" t="str">
        <f t="shared" si="8"/>
        <v>EUR7F10Y_Quote</v>
      </c>
      <c r="E122" s="285" t="str">
        <f>_xll.qlSimpleQuote(D122,,RateTickValue,Permanent,Trigger,ObjectOverwrite)</f>
        <v>EUR7F10Y_Quote#0001</v>
      </c>
      <c r="F122" s="286" t="str">
        <f>_xll.ohRangeRetrieveError(E122)</f>
        <v/>
      </c>
      <c r="G122" s="249"/>
      <c r="H122" s="177"/>
      <c r="I122" s="248"/>
      <c r="J122" s="303" t="s">
        <v>47</v>
      </c>
      <c r="K122" s="303" t="str">
        <f t="shared" si="14"/>
        <v>7F</v>
      </c>
      <c r="L122" s="300" t="str">
        <f t="shared" si="9"/>
        <v>EUR7F10Y</v>
      </c>
      <c r="M122" s="300" t="str">
        <v>EUR7F10Y=ICAP</v>
      </c>
      <c r="N122" s="266">
        <v>2.0310000000000001</v>
      </c>
      <c r="O122" s="205"/>
      <c r="P122" s="266">
        <v>2.0310000000000001</v>
      </c>
      <c r="Q122" s="205"/>
      <c r="R122" s="266">
        <v>2.0310000000000001</v>
      </c>
      <c r="S122" s="266">
        <f>_xll.qlSimpleQuoteSetValue(E122,R122/100,Trigger)</f>
        <v>-1.4999999999999736E-4</v>
      </c>
      <c r="T122" s="208"/>
      <c r="V122" s="178"/>
    </row>
    <row r="123" spans="1:22" x14ac:dyDescent="0.2">
      <c r="A123" s="207"/>
      <c r="B123" s="284" t="str">
        <f t="shared" si="10"/>
        <v>11Y</v>
      </c>
      <c r="C123" s="284" t="str">
        <f t="shared" si="11"/>
        <v>7F</v>
      </c>
      <c r="D123" s="285" t="str">
        <f t="shared" si="8"/>
        <v>EUR7F11Y_Quote</v>
      </c>
      <c r="E123" s="285" t="str">
        <f>_xll.qlSimpleQuote(D123,,RateTickValue,Permanent,Trigger,ObjectOverwrite)</f>
        <v>EUR7F11Y_Quote#0001</v>
      </c>
      <c r="F123" s="286" t="str">
        <f>_xll.ohRangeRetrieveError(E123)</f>
        <v/>
      </c>
      <c r="G123" s="249"/>
      <c r="H123" s="177"/>
      <c r="I123" s="248"/>
      <c r="J123" s="303" t="s">
        <v>46</v>
      </c>
      <c r="K123" s="303" t="str">
        <f t="shared" si="14"/>
        <v>7F</v>
      </c>
      <c r="L123" s="300" t="str">
        <f t="shared" si="9"/>
        <v>EUR7F11Y</v>
      </c>
      <c r="M123" s="300" t="str">
        <v>EUR7F11Y=ICAP</v>
      </c>
      <c r="N123" s="266">
        <v>2.0339999999999998</v>
      </c>
      <c r="O123" s="205"/>
      <c r="P123" s="266">
        <v>2.0339999999999998</v>
      </c>
      <c r="Q123" s="205"/>
      <c r="R123" s="266">
        <v>2.0339999999999998</v>
      </c>
      <c r="S123" s="266">
        <f>_xll.qlSimpleQuoteSetValue(E123,R123/100,Trigger)</f>
        <v>-1.2000000000000205E-4</v>
      </c>
      <c r="T123" s="208"/>
      <c r="V123" s="178"/>
    </row>
    <row r="124" spans="1:22" x14ac:dyDescent="0.2">
      <c r="A124" s="207"/>
      <c r="B124" s="284" t="str">
        <f t="shared" si="10"/>
        <v>12Y</v>
      </c>
      <c r="C124" s="284" t="str">
        <f t="shared" si="11"/>
        <v>7F</v>
      </c>
      <c r="D124" s="285" t="str">
        <f t="shared" si="8"/>
        <v>EUR7F12Y_Quote</v>
      </c>
      <c r="E124" s="285" t="str">
        <f>_xll.qlSimpleQuote(D124,,RateTickValue,Permanent,Trigger,ObjectOverwrite)</f>
        <v>EUR7F12Y_Quote#0001</v>
      </c>
      <c r="F124" s="286" t="str">
        <f>_xll.ohRangeRetrieveError(E124)</f>
        <v/>
      </c>
      <c r="G124" s="249"/>
      <c r="H124" s="177"/>
      <c r="I124" s="248"/>
      <c r="J124" s="303" t="s">
        <v>45</v>
      </c>
      <c r="K124" s="303" t="str">
        <f t="shared" si="14"/>
        <v>7F</v>
      </c>
      <c r="L124" s="300" t="str">
        <f t="shared" si="9"/>
        <v>EUR7F12Y</v>
      </c>
      <c r="M124" s="300" t="str">
        <v>EUR7F12Y=ICAP</v>
      </c>
      <c r="N124" s="266">
        <v>2.0329999999999999</v>
      </c>
      <c r="O124" s="205"/>
      <c r="P124" s="266">
        <v>2.0329999999999999</v>
      </c>
      <c r="Q124" s="205"/>
      <c r="R124" s="266">
        <v>2.0329999999999999</v>
      </c>
      <c r="S124" s="266">
        <f>_xll.qlSimpleQuoteSetValue(E124,R124/100,Trigger)</f>
        <v>-8.9999999999996333E-5</v>
      </c>
      <c r="T124" s="208"/>
      <c r="V124" s="178"/>
    </row>
    <row r="125" spans="1:22" x14ac:dyDescent="0.2">
      <c r="A125" s="207"/>
      <c r="B125" s="284" t="str">
        <f t="shared" si="10"/>
        <v>13Y</v>
      </c>
      <c r="C125" s="284" t="str">
        <f t="shared" si="11"/>
        <v>7F</v>
      </c>
      <c r="D125" s="285" t="str">
        <f t="shared" si="8"/>
        <v>EUR7F13Y_Quote</v>
      </c>
      <c r="E125" s="285" t="str">
        <f>_xll.qlSimpleQuote(D125,,RateTickValue,Permanent,Trigger,ObjectOverwrite)</f>
        <v>EUR7F13Y_Quote#0001</v>
      </c>
      <c r="F125" s="286" t="str">
        <f>_xll.ohRangeRetrieveError(E125)</f>
        <v/>
      </c>
      <c r="G125" s="249"/>
      <c r="H125" s="177"/>
      <c r="I125" s="248"/>
      <c r="J125" s="303" t="s">
        <v>44</v>
      </c>
      <c r="K125" s="303" t="str">
        <f t="shared" si="14"/>
        <v>7F</v>
      </c>
      <c r="L125" s="300" t="str">
        <f t="shared" si="9"/>
        <v>EUR7F13Y</v>
      </c>
      <c r="M125" s="300" t="str">
        <v>EUR7F13Y=ICAP</v>
      </c>
      <c r="N125" s="266">
        <v>2.0270000000000001</v>
      </c>
      <c r="O125" s="205"/>
      <c r="P125" s="266">
        <v>2.0270000000000001</v>
      </c>
      <c r="Q125" s="205"/>
      <c r="R125" s="266">
        <v>2.0270000000000001</v>
      </c>
      <c r="S125" s="266">
        <f>_xll.qlSimpleQuoteSetValue(E125,R125/100,Trigger)</f>
        <v>-5.0000000000001432E-5</v>
      </c>
      <c r="T125" s="208"/>
      <c r="V125" s="178"/>
    </row>
    <row r="126" spans="1:22" x14ac:dyDescent="0.2">
      <c r="A126" s="207"/>
      <c r="B126" s="284" t="str">
        <f t="shared" si="10"/>
        <v>14Y</v>
      </c>
      <c r="C126" s="284" t="str">
        <f t="shared" si="11"/>
        <v>7F</v>
      </c>
      <c r="D126" s="285" t="str">
        <f t="shared" si="8"/>
        <v>EUR7F14Y_Quote</v>
      </c>
      <c r="E126" s="285" t="str">
        <f>_xll.qlSimpleQuote(D126,,RateTickValue,Permanent,Trigger,ObjectOverwrite)</f>
        <v>EUR7F14Y_Quote#0001</v>
      </c>
      <c r="F126" s="286" t="str">
        <f>_xll.ohRangeRetrieveError(E126)</f>
        <v/>
      </c>
      <c r="G126" s="249"/>
      <c r="H126" s="177"/>
      <c r="I126" s="248"/>
      <c r="J126" s="303" t="s">
        <v>43</v>
      </c>
      <c r="K126" s="303" t="str">
        <f t="shared" si="14"/>
        <v>7F</v>
      </c>
      <c r="L126" s="300" t="str">
        <f t="shared" si="9"/>
        <v>EUR7F14Y</v>
      </c>
      <c r="M126" s="300" t="str">
        <v>EUR7F14Y=ICAP</v>
      </c>
      <c r="N126" s="266">
        <v>2.0190000000000001</v>
      </c>
      <c r="O126" s="205"/>
      <c r="P126" s="266">
        <v>2.0190000000000001</v>
      </c>
      <c r="Q126" s="205"/>
      <c r="R126" s="266">
        <v>2.0190000000000001</v>
      </c>
      <c r="S126" s="266">
        <f>_xll.qlSimpleQuoteSetValue(E126,R126/100,Trigger)</f>
        <v>1.0000000000003062E-5</v>
      </c>
      <c r="T126" s="208"/>
      <c r="V126" s="178"/>
    </row>
    <row r="127" spans="1:22" x14ac:dyDescent="0.2">
      <c r="A127" s="207"/>
      <c r="B127" s="284" t="str">
        <f t="shared" si="10"/>
        <v>15Y</v>
      </c>
      <c r="C127" s="284" t="str">
        <f t="shared" si="11"/>
        <v>7F</v>
      </c>
      <c r="D127" s="285" t="str">
        <f t="shared" si="8"/>
        <v>EUR7F15Y_Quote</v>
      </c>
      <c r="E127" s="285" t="str">
        <f>_xll.qlSimpleQuote(D127,,RateTickValue,Permanent,Trigger,ObjectOverwrite)</f>
        <v>EUR7F15Y_Quote#0001</v>
      </c>
      <c r="F127" s="286" t="str">
        <f>_xll.ohRangeRetrieveError(E127)</f>
        <v/>
      </c>
      <c r="G127" s="249"/>
      <c r="H127" s="177"/>
      <c r="I127" s="248"/>
      <c r="J127" s="303" t="s">
        <v>42</v>
      </c>
      <c r="K127" s="303" t="str">
        <f t="shared" si="14"/>
        <v>7F</v>
      </c>
      <c r="L127" s="300" t="str">
        <f t="shared" si="9"/>
        <v>EUR7F15Y</v>
      </c>
      <c r="M127" s="300" t="str">
        <v>EUR7F15Y=ICAP</v>
      </c>
      <c r="N127" s="266">
        <v>2.0059999999999998</v>
      </c>
      <c r="O127" s="205"/>
      <c r="P127" s="266">
        <v>2.0059999999999998</v>
      </c>
      <c r="Q127" s="205"/>
      <c r="R127" s="266">
        <v>2.0059999999999998</v>
      </c>
      <c r="S127" s="266">
        <f>_xll.qlSimpleQuoteSetValue(E127,R127/100,Trigger)</f>
        <v>1.9999999999999185E-5</v>
      </c>
      <c r="T127" s="208"/>
      <c r="V127" s="178"/>
    </row>
    <row r="128" spans="1:22" x14ac:dyDescent="0.2">
      <c r="A128" s="207"/>
      <c r="B128" s="284" t="str">
        <f t="shared" si="10"/>
        <v>20Y</v>
      </c>
      <c r="C128" s="284" t="str">
        <f t="shared" si="11"/>
        <v>7F</v>
      </c>
      <c r="D128" s="285" t="str">
        <f t="shared" si="8"/>
        <v>EUR7F20Y_Quote</v>
      </c>
      <c r="E128" s="285" t="str">
        <f>_xll.qlSimpleQuote(D128,,RateTickValue,Permanent,Trigger,ObjectOverwrite)</f>
        <v>EUR7F20Y_Quote#0001</v>
      </c>
      <c r="F128" s="286" t="str">
        <f>_xll.ohRangeRetrieveError(E128)</f>
        <v/>
      </c>
      <c r="G128" s="249"/>
      <c r="H128" s="177"/>
      <c r="I128" s="248"/>
      <c r="J128" s="303" t="s">
        <v>37</v>
      </c>
      <c r="K128" s="303" t="str">
        <f t="shared" si="14"/>
        <v>7F</v>
      </c>
      <c r="L128" s="300" t="str">
        <f t="shared" si="9"/>
        <v>EUR7F20Y</v>
      </c>
      <c r="M128" s="300" t="str">
        <v>EUR7F20Y=ICAP</v>
      </c>
      <c r="N128" s="266">
        <v>1.9339999999999999</v>
      </c>
      <c r="O128" s="205"/>
      <c r="P128" s="266">
        <v>1.9339999999999999</v>
      </c>
      <c r="Q128" s="205"/>
      <c r="R128" s="266">
        <v>1.9339999999999999</v>
      </c>
      <c r="S128" s="266">
        <f>_xll.qlSimpleQuoteSetValue(E128,R128/100,Trigger)</f>
        <v>1.899999999999992E-4</v>
      </c>
      <c r="T128" s="208"/>
      <c r="V128" s="178"/>
    </row>
    <row r="129" spans="1:22" x14ac:dyDescent="0.2">
      <c r="A129" s="207"/>
      <c r="B129" s="284" t="str">
        <f t="shared" si="10"/>
        <v>25Y</v>
      </c>
      <c r="C129" s="284" t="str">
        <f t="shared" si="11"/>
        <v>7F</v>
      </c>
      <c r="D129" s="285" t="str">
        <f t="shared" si="8"/>
        <v>EUR7F25Y_Quote</v>
      </c>
      <c r="E129" s="285" t="str">
        <f>_xll.qlSimpleQuote(D129,,RateTickValue,Permanent,Trigger,ObjectOverwrite)</f>
        <v>EUR7F25Y_Quote#0001</v>
      </c>
      <c r="F129" s="286" t="str">
        <f>_xll.ohRangeRetrieveError(E129)</f>
        <v/>
      </c>
      <c r="G129" s="249"/>
      <c r="H129" s="177"/>
      <c r="I129" s="248"/>
      <c r="J129" s="303" t="s">
        <v>32</v>
      </c>
      <c r="K129" s="303" t="str">
        <f t="shared" si="14"/>
        <v>7F</v>
      </c>
      <c r="L129" s="300" t="str">
        <f t="shared" si="9"/>
        <v>EUR7F25Y</v>
      </c>
      <c r="M129" s="300" t="str">
        <v>EUR7F25Y=ICAP</v>
      </c>
      <c r="N129" s="266">
        <v>1.883</v>
      </c>
      <c r="O129" s="205"/>
      <c r="P129" s="266">
        <v>1.883</v>
      </c>
      <c r="Q129" s="205"/>
      <c r="R129" s="266">
        <v>1.883</v>
      </c>
      <c r="S129" s="266">
        <f>_xll.qlSimpleQuoteSetValue(E129,R129/100,Trigger)</f>
        <v>2.79999999999999E-4</v>
      </c>
      <c r="T129" s="208"/>
      <c r="V129" s="178"/>
    </row>
    <row r="130" spans="1:22" x14ac:dyDescent="0.2">
      <c r="A130" s="207"/>
      <c r="B130" s="284" t="str">
        <f t="shared" si="10"/>
        <v>30Y</v>
      </c>
      <c r="C130" s="284" t="str">
        <f t="shared" si="11"/>
        <v>7F</v>
      </c>
      <c r="D130" s="285" t="str">
        <f t="shared" si="8"/>
        <v>EUR7F30Y_Quote</v>
      </c>
      <c r="E130" s="285" t="str">
        <f>_xll.qlSimpleQuote(D130,,RateTickValue,Permanent,Trigger,ObjectOverwrite)</f>
        <v>EUR7F30Y_Quote#0001</v>
      </c>
      <c r="F130" s="286" t="str">
        <f>_xll.ohRangeRetrieveError(E130)</f>
        <v/>
      </c>
      <c r="G130" s="249"/>
      <c r="H130" s="177"/>
      <c r="I130" s="248"/>
      <c r="J130" s="304" t="s">
        <v>27</v>
      </c>
      <c r="K130" s="304" t="str">
        <f t="shared" si="14"/>
        <v>7F</v>
      </c>
      <c r="L130" s="302" t="str">
        <f t="shared" si="9"/>
        <v>EUR7F30Y</v>
      </c>
      <c r="M130" s="302" t="str">
        <v>EUR7F30Y=ICAP</v>
      </c>
      <c r="N130" s="268">
        <v>1.845</v>
      </c>
      <c r="O130" s="205"/>
      <c r="P130" s="268">
        <v>1.845</v>
      </c>
      <c r="Q130" s="205"/>
      <c r="R130" s="268">
        <v>1.845</v>
      </c>
      <c r="S130" s="268">
        <f>_xll.qlSimpleQuoteSetValue(E130,R130/100,Trigger)</f>
        <v>2.9000000000000206E-4</v>
      </c>
      <c r="T130" s="208"/>
      <c r="V130" s="178"/>
    </row>
    <row r="131" spans="1:22" x14ac:dyDescent="0.2">
      <c r="A131" s="207"/>
      <c r="B131" s="284" t="str">
        <f t="shared" si="10"/>
        <v>1Y</v>
      </c>
      <c r="C131" s="284" t="str">
        <f t="shared" si="11"/>
        <v>8F</v>
      </c>
      <c r="D131" s="285" t="str">
        <f t="shared" si="8"/>
        <v>EUR8F1Y_Quote</v>
      </c>
      <c r="E131" s="285" t="str">
        <f>_xll.qlSimpleQuote(D131,,RateTickValue,Permanent,Trigger,ObjectOverwrite)</f>
        <v>EUR8F1Y_Quote#0001</v>
      </c>
      <c r="F131" s="286" t="str">
        <f>_xll.ohRangeRetrieveError(E131)</f>
        <v/>
      </c>
      <c r="G131" s="249"/>
      <c r="H131" s="177"/>
      <c r="I131" s="207">
        <v>8</v>
      </c>
      <c r="J131" s="152" t="s">
        <v>5</v>
      </c>
      <c r="K131" s="152" t="str">
        <f t="shared" ref="K131:K148" si="15">$I$131&amp;"F"</f>
        <v>8F</v>
      </c>
      <c r="L131" s="93" t="str">
        <f t="shared" si="9"/>
        <v>EUR8F1Y</v>
      </c>
      <c r="M131" s="93" t="str">
        <v>EUR8F1Y=ICAP</v>
      </c>
      <c r="N131" s="267">
        <v>1.8109999999999999</v>
      </c>
      <c r="O131" s="205"/>
      <c r="P131" s="267">
        <v>1.8109999999999999</v>
      </c>
      <c r="Q131" s="205"/>
      <c r="R131" s="267">
        <v>1.8109999999999999</v>
      </c>
      <c r="S131" s="267">
        <f>_xll.qlSimpleQuoteSetValue(E131,R131/100,Trigger)</f>
        <v>-3.7999999999999839E-4</v>
      </c>
      <c r="T131" s="208"/>
      <c r="V131" s="178"/>
    </row>
    <row r="132" spans="1:22" x14ac:dyDescent="0.2">
      <c r="A132" s="207"/>
      <c r="B132" s="284" t="str">
        <f t="shared" si="10"/>
        <v>2Y</v>
      </c>
      <c r="C132" s="284" t="str">
        <f t="shared" si="11"/>
        <v>8F</v>
      </c>
      <c r="D132" s="285" t="str">
        <f t="shared" si="8"/>
        <v>EUR8F2Y_Quote</v>
      </c>
      <c r="E132" s="285" t="str">
        <f>_xll.qlSimpleQuote(D132,,RateTickValue,Permanent,Trigger,ObjectOverwrite)</f>
        <v>EUR8F2Y_Quote#0001</v>
      </c>
      <c r="F132" s="286" t="str">
        <f>_xll.ohRangeRetrieveError(E132)</f>
        <v/>
      </c>
      <c r="G132" s="249"/>
      <c r="H132" s="177"/>
      <c r="I132" s="248"/>
      <c r="J132" s="303" t="s">
        <v>55</v>
      </c>
      <c r="K132" s="303" t="str">
        <f t="shared" si="15"/>
        <v>8F</v>
      </c>
      <c r="L132" s="300" t="str">
        <f t="shared" si="9"/>
        <v>EUR8F2Y</v>
      </c>
      <c r="M132" s="300" t="str">
        <v>EUR8F2Y=ICAP</v>
      </c>
      <c r="N132" s="266">
        <v>1.877</v>
      </c>
      <c r="O132" s="205"/>
      <c r="P132" s="266">
        <v>1.877</v>
      </c>
      <c r="Q132" s="205"/>
      <c r="R132" s="266">
        <v>1.877</v>
      </c>
      <c r="S132" s="266">
        <f>_xll.qlSimpleQuoteSetValue(E132,R132/100,Trigger)</f>
        <v>-2.5000000000000022E-4</v>
      </c>
      <c r="T132" s="208"/>
      <c r="V132" s="178"/>
    </row>
    <row r="133" spans="1:22" x14ac:dyDescent="0.2">
      <c r="A133" s="207"/>
      <c r="B133" s="284" t="str">
        <f t="shared" si="10"/>
        <v>3Y</v>
      </c>
      <c r="C133" s="284" t="str">
        <f t="shared" si="11"/>
        <v>8F</v>
      </c>
      <c r="D133" s="285" t="str">
        <f t="shared" ref="D133:D196" si="16">Currency&amp;$C133&amp;B133&amp;QuoteSuffix</f>
        <v>EUR8F3Y_Quote</v>
      </c>
      <c r="E133" s="285" t="str">
        <f>_xll.qlSimpleQuote(D133,,RateTickValue,Permanent,Trigger,ObjectOverwrite)</f>
        <v>EUR8F3Y_Quote#0001</v>
      </c>
      <c r="F133" s="286" t="str">
        <f>_xll.ohRangeRetrieveError(E133)</f>
        <v/>
      </c>
      <c r="G133" s="249"/>
      <c r="H133" s="177"/>
      <c r="I133" s="248"/>
      <c r="J133" s="303" t="s">
        <v>54</v>
      </c>
      <c r="K133" s="303" t="str">
        <f t="shared" si="15"/>
        <v>8F</v>
      </c>
      <c r="L133" s="300" t="str">
        <f t="shared" ref="L133:L196" si="17">Currency&amp;$K133&amp;$J133</f>
        <v>EUR8F3Y</v>
      </c>
      <c r="M133" s="300" t="str">
        <v>EUR8F3Y=ICAP</v>
      </c>
      <c r="N133" s="266">
        <v>1.9339999999999999</v>
      </c>
      <c r="O133" s="205"/>
      <c r="P133" s="266">
        <v>1.9339999999999999</v>
      </c>
      <c r="Q133" s="205"/>
      <c r="R133" s="266">
        <v>1.9339999999999999</v>
      </c>
      <c r="S133" s="266">
        <f>_xll.qlSimpleQuoteSetValue(E133,R133/100,Trigger)</f>
        <v>-2.3000000000000104E-4</v>
      </c>
      <c r="T133" s="208"/>
      <c r="V133" s="178"/>
    </row>
    <row r="134" spans="1:22" x14ac:dyDescent="0.2">
      <c r="A134" s="207"/>
      <c r="B134" s="284" t="str">
        <f t="shared" ref="B134:B197" si="18">J134</f>
        <v>4Y</v>
      </c>
      <c r="C134" s="284" t="str">
        <f t="shared" ref="C134:C197" si="19">K134</f>
        <v>8F</v>
      </c>
      <c r="D134" s="285" t="str">
        <f t="shared" si="16"/>
        <v>EUR8F4Y_Quote</v>
      </c>
      <c r="E134" s="285" t="str">
        <f>_xll.qlSimpleQuote(D134,,RateTickValue,Permanent,Trigger,ObjectOverwrite)</f>
        <v>EUR8F4Y_Quote#0001</v>
      </c>
      <c r="F134" s="286" t="str">
        <f>_xll.ohRangeRetrieveError(E134)</f>
        <v/>
      </c>
      <c r="G134" s="249"/>
      <c r="H134" s="177"/>
      <c r="I134" s="248"/>
      <c r="J134" s="303" t="s">
        <v>53</v>
      </c>
      <c r="K134" s="303" t="str">
        <f t="shared" si="15"/>
        <v>8F</v>
      </c>
      <c r="L134" s="300" t="str">
        <f t="shared" si="17"/>
        <v>EUR8F4Y</v>
      </c>
      <c r="M134" s="300" t="str">
        <v>EUR8F4Y=ICAP</v>
      </c>
      <c r="N134" s="266">
        <v>1.984</v>
      </c>
      <c r="O134" s="205"/>
      <c r="P134" s="266">
        <v>1.984</v>
      </c>
      <c r="Q134" s="205"/>
      <c r="R134" s="266">
        <v>1.984</v>
      </c>
      <c r="S134" s="266">
        <f>_xll.qlSimpleQuoteSetValue(E134,R134/100,Trigger)</f>
        <v>-1.7999999999999614E-4</v>
      </c>
      <c r="T134" s="208"/>
      <c r="V134" s="178"/>
    </row>
    <row r="135" spans="1:22" x14ac:dyDescent="0.2">
      <c r="A135" s="207"/>
      <c r="B135" s="284" t="str">
        <f t="shared" si="18"/>
        <v>5Y</v>
      </c>
      <c r="C135" s="284" t="str">
        <f t="shared" si="19"/>
        <v>8F</v>
      </c>
      <c r="D135" s="285" t="str">
        <f t="shared" si="16"/>
        <v>EUR8F5Y_Quote</v>
      </c>
      <c r="E135" s="285" t="str">
        <f>_xll.qlSimpleQuote(D135,,RateTickValue,Permanent,Trigger,ObjectOverwrite)</f>
        <v>EUR8F5Y_Quote#0001</v>
      </c>
      <c r="F135" s="286" t="str">
        <f>_xll.ohRangeRetrieveError(E135)</f>
        <v/>
      </c>
      <c r="G135" s="249"/>
      <c r="H135" s="177"/>
      <c r="I135" s="248"/>
      <c r="J135" s="303" t="s">
        <v>52</v>
      </c>
      <c r="K135" s="303" t="str">
        <f t="shared" si="15"/>
        <v>8F</v>
      </c>
      <c r="L135" s="300" t="str">
        <f t="shared" si="17"/>
        <v>EUR8F5Y</v>
      </c>
      <c r="M135" s="300" t="str">
        <v>EUR8F5Y=ICAP</v>
      </c>
      <c r="N135" s="266">
        <v>2.02</v>
      </c>
      <c r="O135" s="205"/>
      <c r="P135" s="266">
        <v>2.02</v>
      </c>
      <c r="Q135" s="205"/>
      <c r="R135" s="266">
        <v>2.02</v>
      </c>
      <c r="S135" s="266">
        <f>_xll.qlSimpleQuoteSetValue(E135,R135/100,Trigger)</f>
        <v>-1.7000000000000001E-4</v>
      </c>
      <c r="T135" s="208"/>
      <c r="V135" s="178"/>
    </row>
    <row r="136" spans="1:22" x14ac:dyDescent="0.2">
      <c r="A136" s="207"/>
      <c r="B136" s="284" t="str">
        <f t="shared" si="18"/>
        <v>6Y</v>
      </c>
      <c r="C136" s="284" t="str">
        <f t="shared" si="19"/>
        <v>8F</v>
      </c>
      <c r="D136" s="285" t="str">
        <f t="shared" si="16"/>
        <v>EUR8F6Y_Quote</v>
      </c>
      <c r="E136" s="285" t="str">
        <f>_xll.qlSimpleQuote(D136,,RateTickValue,Permanent,Trigger,ObjectOverwrite)</f>
        <v>EUR8F6Y_Quote#0001</v>
      </c>
      <c r="F136" s="286" t="str">
        <f>_xll.ohRangeRetrieveError(E136)</f>
        <v/>
      </c>
      <c r="G136" s="249"/>
      <c r="H136" s="177"/>
      <c r="I136" s="248"/>
      <c r="J136" s="303" t="s">
        <v>51</v>
      </c>
      <c r="K136" s="303" t="str">
        <f t="shared" si="15"/>
        <v>8F</v>
      </c>
      <c r="L136" s="300" t="str">
        <f t="shared" si="17"/>
        <v>EUR8F6Y</v>
      </c>
      <c r="M136" s="300" t="str">
        <v>EUR8F6Y=ICAP</v>
      </c>
      <c r="N136" s="266">
        <v>2.0459999999999998</v>
      </c>
      <c r="O136" s="205"/>
      <c r="P136" s="266">
        <v>2.0459999999999998</v>
      </c>
      <c r="Q136" s="205"/>
      <c r="R136" s="266">
        <v>2.0459999999999998</v>
      </c>
      <c r="S136" s="266">
        <f>_xll.qlSimpleQuoteSetValue(E136,R136/100,Trigger)</f>
        <v>-1.6000000000000042E-4</v>
      </c>
      <c r="T136" s="208"/>
      <c r="V136" s="178"/>
    </row>
    <row r="137" spans="1:22" x14ac:dyDescent="0.2">
      <c r="A137" s="207"/>
      <c r="B137" s="284" t="str">
        <f t="shared" si="18"/>
        <v>7Y</v>
      </c>
      <c r="C137" s="284" t="str">
        <f t="shared" si="19"/>
        <v>8F</v>
      </c>
      <c r="D137" s="285" t="str">
        <f t="shared" si="16"/>
        <v>EUR8F7Y_Quote</v>
      </c>
      <c r="E137" s="285" t="str">
        <f>_xll.qlSimpleQuote(D137,,RateTickValue,Permanent,Trigger,ObjectOverwrite)</f>
        <v>EUR8F7Y_Quote#0001</v>
      </c>
      <c r="F137" s="286" t="str">
        <f>_xll.ohRangeRetrieveError(E137)</f>
        <v/>
      </c>
      <c r="G137" s="249"/>
      <c r="H137" s="177"/>
      <c r="I137" s="248"/>
      <c r="J137" s="303" t="s">
        <v>50</v>
      </c>
      <c r="K137" s="303" t="str">
        <f t="shared" si="15"/>
        <v>8F</v>
      </c>
      <c r="L137" s="300" t="str">
        <f t="shared" si="17"/>
        <v>EUR8F7Y</v>
      </c>
      <c r="M137" s="300" t="str">
        <v>EUR8F7Y=ICAP</v>
      </c>
      <c r="N137" s="266">
        <v>2.0630000000000002</v>
      </c>
      <c r="O137" s="205"/>
      <c r="P137" s="266">
        <v>2.0630000000000002</v>
      </c>
      <c r="Q137" s="205"/>
      <c r="R137" s="266">
        <v>2.0630000000000002</v>
      </c>
      <c r="S137" s="266">
        <f>_xll.qlSimpleQuoteSetValue(E137,R137/100,Trigger)</f>
        <v>-1.6000000000000042E-4</v>
      </c>
      <c r="T137" s="208"/>
      <c r="V137" s="178"/>
    </row>
    <row r="138" spans="1:22" x14ac:dyDescent="0.2">
      <c r="A138" s="207"/>
      <c r="B138" s="284" t="str">
        <f t="shared" si="18"/>
        <v>8Y</v>
      </c>
      <c r="C138" s="284" t="str">
        <f t="shared" si="19"/>
        <v>8F</v>
      </c>
      <c r="D138" s="285" t="str">
        <f t="shared" si="16"/>
        <v>EUR8F8Y_Quote</v>
      </c>
      <c r="E138" s="285" t="str">
        <f>_xll.qlSimpleQuote(D138,,RateTickValue,Permanent,Trigger,ObjectOverwrite)</f>
        <v>EUR8F8Y_Quote#0001</v>
      </c>
      <c r="F138" s="286" t="str">
        <f>_xll.ohRangeRetrieveError(E138)</f>
        <v/>
      </c>
      <c r="G138" s="249"/>
      <c r="H138" s="177"/>
      <c r="I138" s="248"/>
      <c r="J138" s="303" t="s">
        <v>49</v>
      </c>
      <c r="K138" s="303" t="str">
        <f t="shared" si="15"/>
        <v>8F</v>
      </c>
      <c r="L138" s="300" t="str">
        <f t="shared" si="17"/>
        <v>EUR8F8Y</v>
      </c>
      <c r="M138" s="300" t="str">
        <v>EUR8F8Y=ICAP</v>
      </c>
      <c r="N138" s="266">
        <v>2.0750000000000002</v>
      </c>
      <c r="O138" s="205"/>
      <c r="P138" s="266">
        <v>2.0750000000000002</v>
      </c>
      <c r="Q138" s="205"/>
      <c r="R138" s="266">
        <v>2.0750000000000002</v>
      </c>
      <c r="S138" s="266">
        <f>_xll.qlSimpleQuoteSetValue(E138,R138/100,Trigger)</f>
        <v>-1.2999999999999817E-4</v>
      </c>
      <c r="T138" s="208"/>
      <c r="V138" s="178"/>
    </row>
    <row r="139" spans="1:22" x14ac:dyDescent="0.2">
      <c r="A139" s="207"/>
      <c r="B139" s="284" t="str">
        <f t="shared" si="18"/>
        <v>9Y</v>
      </c>
      <c r="C139" s="284" t="str">
        <f t="shared" si="19"/>
        <v>8F</v>
      </c>
      <c r="D139" s="285" t="str">
        <f t="shared" si="16"/>
        <v>EUR8F9Y_Quote</v>
      </c>
      <c r="E139" s="285" t="str">
        <f>_xll.qlSimpleQuote(D139,,RateTickValue,Permanent,Trigger,ObjectOverwrite)</f>
        <v>EUR8F9Y_Quote#0001</v>
      </c>
      <c r="F139" s="286" t="str">
        <f>_xll.ohRangeRetrieveError(E139)</f>
        <v/>
      </c>
      <c r="G139" s="249"/>
      <c r="H139" s="177"/>
      <c r="I139" s="248"/>
      <c r="J139" s="303" t="s">
        <v>48</v>
      </c>
      <c r="K139" s="303" t="str">
        <f t="shared" si="15"/>
        <v>8F</v>
      </c>
      <c r="L139" s="300" t="str">
        <f t="shared" si="17"/>
        <v>EUR8F9Y</v>
      </c>
      <c r="M139" s="300" t="str">
        <v>EUR8F9Y=ICAP</v>
      </c>
      <c r="N139" s="266">
        <v>2.081</v>
      </c>
      <c r="O139" s="205"/>
      <c r="P139" s="266">
        <v>2.081</v>
      </c>
      <c r="Q139" s="205"/>
      <c r="R139" s="266">
        <v>2.081</v>
      </c>
      <c r="S139" s="266">
        <f>_xll.qlSimpleQuoteSetValue(E139,R139/100,Trigger)</f>
        <v>-1.2000000000000205E-4</v>
      </c>
      <c r="T139" s="208"/>
      <c r="V139" s="178"/>
    </row>
    <row r="140" spans="1:22" x14ac:dyDescent="0.2">
      <c r="A140" s="207"/>
      <c r="B140" s="284" t="str">
        <f t="shared" si="18"/>
        <v>10Y</v>
      </c>
      <c r="C140" s="284" t="str">
        <f t="shared" si="19"/>
        <v>8F</v>
      </c>
      <c r="D140" s="285" t="str">
        <f t="shared" si="16"/>
        <v>EUR8F10Y_Quote</v>
      </c>
      <c r="E140" s="285" t="str">
        <f>_xll.qlSimpleQuote(D140,,RateTickValue,Permanent,Trigger,ObjectOverwrite)</f>
        <v>EUR8F10Y_Quote#0001</v>
      </c>
      <c r="F140" s="286" t="str">
        <f>_xll.ohRangeRetrieveError(E140)</f>
        <v/>
      </c>
      <c r="G140" s="249"/>
      <c r="H140" s="177"/>
      <c r="I140" s="248"/>
      <c r="J140" s="303" t="s">
        <v>47</v>
      </c>
      <c r="K140" s="303" t="str">
        <f t="shared" si="15"/>
        <v>8F</v>
      </c>
      <c r="L140" s="300" t="str">
        <f t="shared" si="17"/>
        <v>EUR8F10Y</v>
      </c>
      <c r="M140" s="300" t="str">
        <v>EUR8F10Y=ICAP</v>
      </c>
      <c r="N140" s="266">
        <v>2.08</v>
      </c>
      <c r="O140" s="205"/>
      <c r="P140" s="266">
        <v>2.08</v>
      </c>
      <c r="Q140" s="205"/>
      <c r="R140" s="266">
        <v>2.08</v>
      </c>
      <c r="S140" s="266">
        <f>_xll.qlSimpleQuoteSetValue(E140,R140/100,Trigger)</f>
        <v>-8.000000000000021E-5</v>
      </c>
      <c r="T140" s="208"/>
      <c r="V140" s="178"/>
    </row>
    <row r="141" spans="1:22" x14ac:dyDescent="0.2">
      <c r="A141" s="207"/>
      <c r="B141" s="284" t="str">
        <f t="shared" si="18"/>
        <v>11Y</v>
      </c>
      <c r="C141" s="284" t="str">
        <f t="shared" si="19"/>
        <v>8F</v>
      </c>
      <c r="D141" s="285" t="str">
        <f t="shared" si="16"/>
        <v>EUR8F11Y_Quote</v>
      </c>
      <c r="E141" s="285" t="str">
        <f>_xll.qlSimpleQuote(D141,,RateTickValue,Permanent,Trigger,ObjectOverwrite)</f>
        <v>EUR8F11Y_Quote#0001</v>
      </c>
      <c r="F141" s="286" t="str">
        <f>_xll.ohRangeRetrieveError(E141)</f>
        <v/>
      </c>
      <c r="G141" s="249"/>
      <c r="H141" s="177"/>
      <c r="I141" s="248"/>
      <c r="J141" s="303" t="s">
        <v>46</v>
      </c>
      <c r="K141" s="303" t="str">
        <f t="shared" si="15"/>
        <v>8F</v>
      </c>
      <c r="L141" s="300" t="str">
        <f t="shared" si="17"/>
        <v>EUR8F11Y</v>
      </c>
      <c r="M141" s="300" t="str">
        <v>EUR8F11Y=ICAP</v>
      </c>
      <c r="N141" s="266">
        <v>2.0739999999999998</v>
      </c>
      <c r="O141" s="205"/>
      <c r="P141" s="266">
        <v>2.0739999999999998</v>
      </c>
      <c r="Q141" s="205"/>
      <c r="R141" s="266">
        <v>2.0739999999999998</v>
      </c>
      <c r="S141" s="266">
        <f>_xll.qlSimpleQuoteSetValue(E141,R141/100,Trigger)</f>
        <v>-6.0000000000001025E-5</v>
      </c>
      <c r="T141" s="208"/>
      <c r="V141" s="178"/>
    </row>
    <row r="142" spans="1:22" x14ac:dyDescent="0.2">
      <c r="A142" s="207"/>
      <c r="B142" s="284" t="str">
        <f t="shared" si="18"/>
        <v>12Y</v>
      </c>
      <c r="C142" s="284" t="str">
        <f t="shared" si="19"/>
        <v>8F</v>
      </c>
      <c r="D142" s="285" t="str">
        <f t="shared" si="16"/>
        <v>EUR8F12Y_Quote</v>
      </c>
      <c r="E142" s="285" t="str">
        <f>_xll.qlSimpleQuote(D142,,RateTickValue,Permanent,Trigger,ObjectOverwrite)</f>
        <v>EUR8F12Y_Quote#0001</v>
      </c>
      <c r="F142" s="286" t="str">
        <f>_xll.ohRangeRetrieveError(E142)</f>
        <v/>
      </c>
      <c r="G142" s="249"/>
      <c r="H142" s="177"/>
      <c r="I142" s="248"/>
      <c r="J142" s="303" t="s">
        <v>45</v>
      </c>
      <c r="K142" s="303" t="str">
        <f t="shared" si="15"/>
        <v>8F</v>
      </c>
      <c r="L142" s="300" t="str">
        <f t="shared" si="17"/>
        <v>EUR8F12Y</v>
      </c>
      <c r="M142" s="300" t="str">
        <v>EUR8F12Y=ICAP</v>
      </c>
      <c r="N142" s="266">
        <v>2.0649999999999999</v>
      </c>
      <c r="O142" s="205"/>
      <c r="P142" s="266">
        <v>2.0649999999999999</v>
      </c>
      <c r="Q142" s="205"/>
      <c r="R142" s="266">
        <v>2.0649999999999999</v>
      </c>
      <c r="S142" s="266">
        <f>_xll.qlSimpleQuoteSetValue(E142,R142/100,Trigger)</f>
        <v>-9.9999999999995925E-6</v>
      </c>
      <c r="T142" s="208"/>
      <c r="V142" s="178"/>
    </row>
    <row r="143" spans="1:22" x14ac:dyDescent="0.2">
      <c r="A143" s="207"/>
      <c r="B143" s="284" t="str">
        <f t="shared" si="18"/>
        <v>13Y</v>
      </c>
      <c r="C143" s="284" t="str">
        <f t="shared" si="19"/>
        <v>8F</v>
      </c>
      <c r="D143" s="285" t="str">
        <f t="shared" si="16"/>
        <v>EUR8F13Y_Quote</v>
      </c>
      <c r="E143" s="285" t="str">
        <f>_xll.qlSimpleQuote(D143,,RateTickValue,Permanent,Trigger,ObjectOverwrite)</f>
        <v>EUR8F13Y_Quote#0001</v>
      </c>
      <c r="F143" s="286" t="str">
        <f>_xll.ohRangeRetrieveError(E143)</f>
        <v/>
      </c>
      <c r="G143" s="249"/>
      <c r="H143" s="177"/>
      <c r="I143" s="248"/>
      <c r="J143" s="303" t="s">
        <v>44</v>
      </c>
      <c r="K143" s="303" t="str">
        <f t="shared" si="15"/>
        <v>8F</v>
      </c>
      <c r="L143" s="300" t="str">
        <f t="shared" si="17"/>
        <v>EUR8F13Y</v>
      </c>
      <c r="M143" s="300" t="str">
        <v>EUR8F13Y=ICAP</v>
      </c>
      <c r="N143" s="266">
        <v>2.0529999999999999</v>
      </c>
      <c r="O143" s="205"/>
      <c r="P143" s="266">
        <v>2.0529999999999999</v>
      </c>
      <c r="Q143" s="205"/>
      <c r="R143" s="266">
        <v>2.0529999999999999</v>
      </c>
      <c r="S143" s="266">
        <f>_xll.qlSimpleQuoteSetValue(E143,R143/100,Trigger)</f>
        <v>4.000000000000184E-5</v>
      </c>
      <c r="T143" s="208"/>
      <c r="V143" s="178"/>
    </row>
    <row r="144" spans="1:22" x14ac:dyDescent="0.2">
      <c r="A144" s="207"/>
      <c r="B144" s="284" t="str">
        <f t="shared" si="18"/>
        <v>14Y</v>
      </c>
      <c r="C144" s="284" t="str">
        <f t="shared" si="19"/>
        <v>8F</v>
      </c>
      <c r="D144" s="285" t="str">
        <f t="shared" si="16"/>
        <v>EUR8F14Y_Quote</v>
      </c>
      <c r="E144" s="285" t="str">
        <f>_xll.qlSimpleQuote(D144,,RateTickValue,Permanent,Trigger,ObjectOverwrite)</f>
        <v>EUR8F14Y_Quote#0001</v>
      </c>
      <c r="F144" s="286" t="str">
        <f>_xll.ohRangeRetrieveError(E144)</f>
        <v/>
      </c>
      <c r="G144" s="249"/>
      <c r="H144" s="177"/>
      <c r="I144" s="248"/>
      <c r="J144" s="303" t="s">
        <v>43</v>
      </c>
      <c r="K144" s="303" t="str">
        <f t="shared" si="15"/>
        <v>8F</v>
      </c>
      <c r="L144" s="300" t="str">
        <f t="shared" si="17"/>
        <v>EUR8F14Y</v>
      </c>
      <c r="M144" s="300" t="str">
        <v>EUR8F14Y=ICAP</v>
      </c>
      <c r="N144" s="266">
        <v>2.0369999999999999</v>
      </c>
      <c r="O144" s="205"/>
      <c r="P144" s="266">
        <v>2.0369999999999999</v>
      </c>
      <c r="Q144" s="205"/>
      <c r="R144" s="266">
        <v>2.0369999999999999</v>
      </c>
      <c r="S144" s="266">
        <f>_xll.qlSimpleQuoteSetValue(E144,R144/100,Trigger)</f>
        <v>5.9999999999997555E-5</v>
      </c>
      <c r="T144" s="208"/>
      <c r="V144" s="178"/>
    </row>
    <row r="145" spans="1:22" x14ac:dyDescent="0.2">
      <c r="A145" s="207"/>
      <c r="B145" s="284" t="str">
        <f t="shared" si="18"/>
        <v>15Y</v>
      </c>
      <c r="C145" s="284" t="str">
        <f t="shared" si="19"/>
        <v>8F</v>
      </c>
      <c r="D145" s="285" t="str">
        <f t="shared" si="16"/>
        <v>EUR8F15Y_Quote</v>
      </c>
      <c r="E145" s="285" t="str">
        <f>_xll.qlSimpleQuote(D145,,RateTickValue,Permanent,Trigger,ObjectOverwrite)</f>
        <v>EUR8F15Y_Quote#0001</v>
      </c>
      <c r="F145" s="286" t="str">
        <f>_xll.ohRangeRetrieveError(E145)</f>
        <v/>
      </c>
      <c r="G145" s="249"/>
      <c r="H145" s="177"/>
      <c r="I145" s="248"/>
      <c r="J145" s="303" t="s">
        <v>42</v>
      </c>
      <c r="K145" s="303" t="str">
        <f t="shared" si="15"/>
        <v>8F</v>
      </c>
      <c r="L145" s="300" t="str">
        <f t="shared" si="17"/>
        <v>EUR8F15Y</v>
      </c>
      <c r="M145" s="300" t="str">
        <v>EUR8F15Y=ICAP</v>
      </c>
      <c r="N145" s="266">
        <v>2.02</v>
      </c>
      <c r="O145" s="205"/>
      <c r="P145" s="266">
        <v>2.02</v>
      </c>
      <c r="Q145" s="205"/>
      <c r="R145" s="266">
        <v>2.02</v>
      </c>
      <c r="S145" s="266">
        <f>_xll.qlSimpleQuoteSetValue(E145,R145/100,Trigger)</f>
        <v>1.0999999999999899E-4</v>
      </c>
      <c r="T145" s="208"/>
      <c r="V145" s="178"/>
    </row>
    <row r="146" spans="1:22" x14ac:dyDescent="0.2">
      <c r="A146" s="207"/>
      <c r="B146" s="284" t="str">
        <f t="shared" si="18"/>
        <v>20Y</v>
      </c>
      <c r="C146" s="284" t="str">
        <f t="shared" si="19"/>
        <v>8F</v>
      </c>
      <c r="D146" s="285" t="str">
        <f t="shared" si="16"/>
        <v>EUR8F20Y_Quote</v>
      </c>
      <c r="E146" s="285" t="str">
        <f>_xll.qlSimpleQuote(D146,,RateTickValue,Permanent,Trigger,ObjectOverwrite)</f>
        <v>EUR8F20Y_Quote#0001</v>
      </c>
      <c r="F146" s="286" t="str">
        <f>_xll.ohRangeRetrieveError(E146)</f>
        <v/>
      </c>
      <c r="G146" s="249"/>
      <c r="H146" s="177"/>
      <c r="I146" s="248"/>
      <c r="J146" s="303" t="s">
        <v>37</v>
      </c>
      <c r="K146" s="303" t="str">
        <f t="shared" si="15"/>
        <v>8F</v>
      </c>
      <c r="L146" s="300" t="str">
        <f t="shared" si="17"/>
        <v>EUR8F20Y</v>
      </c>
      <c r="M146" s="300" t="str">
        <v>EUR8F20Y=ICAP</v>
      </c>
      <c r="N146" s="266">
        <v>1.9419999999999999</v>
      </c>
      <c r="O146" s="205"/>
      <c r="P146" s="266">
        <v>1.9419999999999999</v>
      </c>
      <c r="Q146" s="205"/>
      <c r="R146" s="266">
        <v>1.9419999999999999</v>
      </c>
      <c r="S146" s="266">
        <f>_xll.qlSimpleQuoteSetValue(E146,R146/100,Trigger)</f>
        <v>2.6999999999999941E-4</v>
      </c>
      <c r="T146" s="208"/>
      <c r="V146" s="178"/>
    </row>
    <row r="147" spans="1:22" x14ac:dyDescent="0.2">
      <c r="A147" s="207"/>
      <c r="B147" s="284" t="str">
        <f t="shared" si="18"/>
        <v>25Y</v>
      </c>
      <c r="C147" s="284" t="str">
        <f t="shared" si="19"/>
        <v>8F</v>
      </c>
      <c r="D147" s="285" t="str">
        <f t="shared" si="16"/>
        <v>EUR8F25Y_Quote</v>
      </c>
      <c r="E147" s="285" t="str">
        <f>_xll.qlSimpleQuote(D147,,RateTickValue,Permanent,Trigger,ObjectOverwrite)</f>
        <v>EUR8F25Y_Quote#0001</v>
      </c>
      <c r="F147" s="286" t="str">
        <f>_xll.ohRangeRetrieveError(E147)</f>
        <v/>
      </c>
      <c r="G147" s="249"/>
      <c r="H147" s="177"/>
      <c r="I147" s="248"/>
      <c r="J147" s="303" t="s">
        <v>32</v>
      </c>
      <c r="K147" s="303" t="str">
        <f t="shared" si="15"/>
        <v>8F</v>
      </c>
      <c r="L147" s="300" t="str">
        <f t="shared" si="17"/>
        <v>EUR8F25Y</v>
      </c>
      <c r="M147" s="300" t="str">
        <v>EUR8F25Y=ICAP</v>
      </c>
      <c r="N147" s="266">
        <v>1.8880000000000001</v>
      </c>
      <c r="O147" s="205"/>
      <c r="P147" s="266">
        <v>1.8880000000000001</v>
      </c>
      <c r="Q147" s="205"/>
      <c r="R147" s="266">
        <v>1.8880000000000001</v>
      </c>
      <c r="S147" s="266">
        <f>_xll.qlSimpleQuoteSetValue(E147,R147/100,Trigger)</f>
        <v>3.2000000000000084E-4</v>
      </c>
      <c r="T147" s="208"/>
      <c r="V147" s="178"/>
    </row>
    <row r="148" spans="1:22" x14ac:dyDescent="0.2">
      <c r="A148" s="207"/>
      <c r="B148" s="284" t="str">
        <f t="shared" si="18"/>
        <v>30Y</v>
      </c>
      <c r="C148" s="284" t="str">
        <f t="shared" si="19"/>
        <v>8F</v>
      </c>
      <c r="D148" s="285" t="str">
        <f t="shared" si="16"/>
        <v>EUR8F30Y_Quote</v>
      </c>
      <c r="E148" s="285" t="str">
        <f>_xll.qlSimpleQuote(D148,,RateTickValue,Permanent,Trigger,ObjectOverwrite)</f>
        <v>EUR8F30Y_Quote#0001</v>
      </c>
      <c r="F148" s="286" t="str">
        <f>_xll.ohRangeRetrieveError(E148)</f>
        <v/>
      </c>
      <c r="G148" s="249"/>
      <c r="H148" s="177"/>
      <c r="I148" s="248"/>
      <c r="J148" s="304" t="s">
        <v>27</v>
      </c>
      <c r="K148" s="304" t="str">
        <f t="shared" si="15"/>
        <v>8F</v>
      </c>
      <c r="L148" s="302" t="str">
        <f t="shared" si="17"/>
        <v>EUR8F30Y</v>
      </c>
      <c r="M148" s="302" t="str">
        <v>EUR8F30Y=ICAP</v>
      </c>
      <c r="N148" s="268">
        <v>1.847</v>
      </c>
      <c r="O148" s="205"/>
      <c r="P148" s="268">
        <v>1.847</v>
      </c>
      <c r="Q148" s="205"/>
      <c r="R148" s="268">
        <v>1.847</v>
      </c>
      <c r="S148" s="268">
        <f>_xll.qlSimpleQuoteSetValue(E148,R148/100,Trigger)</f>
        <v>3.2000000000000084E-4</v>
      </c>
      <c r="T148" s="208"/>
      <c r="V148" s="178"/>
    </row>
    <row r="149" spans="1:22" x14ac:dyDescent="0.2">
      <c r="A149" s="207"/>
      <c r="B149" s="284" t="str">
        <f t="shared" si="18"/>
        <v>1Y</v>
      </c>
      <c r="C149" s="284" t="str">
        <f t="shared" si="19"/>
        <v>9F</v>
      </c>
      <c r="D149" s="285" t="str">
        <f t="shared" si="16"/>
        <v>EUR9F1Y_Quote</v>
      </c>
      <c r="E149" s="285" t="str">
        <f>_xll.qlSimpleQuote(D149,,RateTickValue,Permanent,Trigger,ObjectOverwrite)</f>
        <v>EUR9F1Y_Quote#0001</v>
      </c>
      <c r="F149" s="286" t="str">
        <f>_xll.ohRangeRetrieveError(E149)</f>
        <v/>
      </c>
      <c r="G149" s="249"/>
      <c r="H149" s="177"/>
      <c r="I149" s="207">
        <v>9</v>
      </c>
      <c r="J149" s="152" t="s">
        <v>5</v>
      </c>
      <c r="K149" s="152" t="str">
        <f t="shared" ref="K149:K166" si="20">$I$149&amp;"F"</f>
        <v>9F</v>
      </c>
      <c r="L149" s="93" t="str">
        <f t="shared" si="17"/>
        <v>EUR9F1Y</v>
      </c>
      <c r="M149" s="93" t="str">
        <v>EUR9F1Y=ICAP</v>
      </c>
      <c r="N149" s="267">
        <v>1.944</v>
      </c>
      <c r="O149" s="205"/>
      <c r="P149" s="267">
        <v>1.944</v>
      </c>
      <c r="Q149" s="205"/>
      <c r="R149" s="267">
        <v>1.944</v>
      </c>
      <c r="S149" s="267">
        <f>_xll.qlSimpleQuoteSetValue(E149,R149/100,Trigger)</f>
        <v>-1.3000000000000164E-4</v>
      </c>
      <c r="T149" s="208"/>
      <c r="V149" s="178"/>
    </row>
    <row r="150" spans="1:22" x14ac:dyDescent="0.2">
      <c r="A150" s="207"/>
      <c r="B150" s="284" t="str">
        <f t="shared" si="18"/>
        <v>2Y</v>
      </c>
      <c r="C150" s="284" t="str">
        <f t="shared" si="19"/>
        <v>9F</v>
      </c>
      <c r="D150" s="285" t="str">
        <f t="shared" si="16"/>
        <v>EUR9F2Y_Quote</v>
      </c>
      <c r="E150" s="285" t="str">
        <f>_xll.qlSimpleQuote(D150,,RateTickValue,Permanent,Trigger,ObjectOverwrite)</f>
        <v>EUR9F2Y_Quote#0001</v>
      </c>
      <c r="F150" s="286" t="str">
        <f>_xll.ohRangeRetrieveError(E150)</f>
        <v/>
      </c>
      <c r="G150" s="249"/>
      <c r="H150" s="177"/>
      <c r="I150" s="248"/>
      <c r="J150" s="303" t="s">
        <v>55</v>
      </c>
      <c r="K150" s="303" t="str">
        <f t="shared" si="20"/>
        <v>9F</v>
      </c>
      <c r="L150" s="300" t="str">
        <f t="shared" si="17"/>
        <v>EUR9F2Y</v>
      </c>
      <c r="M150" s="300" t="str">
        <v>EUR9F2Y=ICAP</v>
      </c>
      <c r="N150" s="266">
        <v>1.9970000000000001</v>
      </c>
      <c r="O150" s="205"/>
      <c r="P150" s="266">
        <v>1.9970000000000001</v>
      </c>
      <c r="Q150" s="205"/>
      <c r="R150" s="266">
        <v>1.9970000000000001</v>
      </c>
      <c r="S150" s="266">
        <f>_xll.qlSimpleQuoteSetValue(E150,R150/100,Trigger)</f>
        <v>-1.4999999999999736E-4</v>
      </c>
      <c r="T150" s="208"/>
      <c r="V150" s="178"/>
    </row>
    <row r="151" spans="1:22" x14ac:dyDescent="0.2">
      <c r="A151" s="207"/>
      <c r="B151" s="284" t="str">
        <f t="shared" si="18"/>
        <v>3Y</v>
      </c>
      <c r="C151" s="284" t="str">
        <f t="shared" si="19"/>
        <v>9F</v>
      </c>
      <c r="D151" s="285" t="str">
        <f t="shared" si="16"/>
        <v>EUR9F3Y_Quote</v>
      </c>
      <c r="E151" s="285" t="str">
        <f>_xll.qlSimpleQuote(D151,,RateTickValue,Permanent,Trigger,ObjectOverwrite)</f>
        <v>EUR9F3Y_Quote#0001</v>
      </c>
      <c r="F151" s="286" t="str">
        <f>_xll.ohRangeRetrieveError(E151)</f>
        <v/>
      </c>
      <c r="G151" s="249"/>
      <c r="H151" s="177"/>
      <c r="I151" s="248"/>
      <c r="J151" s="303" t="s">
        <v>54</v>
      </c>
      <c r="K151" s="303" t="str">
        <f t="shared" si="20"/>
        <v>9F</v>
      </c>
      <c r="L151" s="300" t="str">
        <f t="shared" si="17"/>
        <v>EUR9F3Y</v>
      </c>
      <c r="M151" s="300" t="str">
        <v>EUR9F3Y=ICAP</v>
      </c>
      <c r="N151" s="266">
        <v>2.044</v>
      </c>
      <c r="O151" s="205"/>
      <c r="P151" s="266">
        <v>2.044</v>
      </c>
      <c r="Q151" s="205"/>
      <c r="R151" s="266">
        <v>2.044</v>
      </c>
      <c r="S151" s="266">
        <f>_xll.qlSimpleQuoteSetValue(E151,R151/100,Trigger)</f>
        <v>-1.1000000000000246E-4</v>
      </c>
      <c r="T151" s="208"/>
      <c r="V151" s="178"/>
    </row>
    <row r="152" spans="1:22" x14ac:dyDescent="0.2">
      <c r="A152" s="207"/>
      <c r="B152" s="284" t="str">
        <f t="shared" si="18"/>
        <v>4Y</v>
      </c>
      <c r="C152" s="284" t="str">
        <f t="shared" si="19"/>
        <v>9F</v>
      </c>
      <c r="D152" s="285" t="str">
        <f t="shared" si="16"/>
        <v>EUR9F4Y_Quote</v>
      </c>
      <c r="E152" s="285" t="str">
        <f>_xll.qlSimpleQuote(D152,,RateTickValue,Permanent,Trigger,ObjectOverwrite)</f>
        <v>EUR9F4Y_Quote#0001</v>
      </c>
      <c r="F152" s="286" t="str">
        <f>_xll.ohRangeRetrieveError(E152)</f>
        <v/>
      </c>
      <c r="G152" s="249"/>
      <c r="H152" s="177"/>
      <c r="I152" s="248"/>
      <c r="J152" s="303" t="s">
        <v>53</v>
      </c>
      <c r="K152" s="303" t="str">
        <f t="shared" si="20"/>
        <v>9F</v>
      </c>
      <c r="L152" s="300" t="str">
        <f t="shared" si="17"/>
        <v>EUR9F4Y</v>
      </c>
      <c r="M152" s="300" t="str">
        <v>EUR9F4Y=ICAP</v>
      </c>
      <c r="N152" s="266">
        <v>2.0750000000000002</v>
      </c>
      <c r="O152" s="205"/>
      <c r="P152" s="266">
        <v>2.0750000000000002</v>
      </c>
      <c r="Q152" s="205"/>
      <c r="R152" s="266">
        <v>2.0750000000000002</v>
      </c>
      <c r="S152" s="266">
        <f>_xll.qlSimpleQuoteSetValue(E152,R152/100,Trigger)</f>
        <v>-1.2000000000000205E-4</v>
      </c>
      <c r="T152" s="208"/>
      <c r="V152" s="178"/>
    </row>
    <row r="153" spans="1:22" x14ac:dyDescent="0.2">
      <c r="A153" s="207"/>
      <c r="B153" s="284" t="str">
        <f t="shared" si="18"/>
        <v>5Y</v>
      </c>
      <c r="C153" s="284" t="str">
        <f t="shared" si="19"/>
        <v>9F</v>
      </c>
      <c r="D153" s="285" t="str">
        <f t="shared" si="16"/>
        <v>EUR9F5Y_Quote</v>
      </c>
      <c r="E153" s="285" t="str">
        <f>_xll.qlSimpleQuote(D153,,RateTickValue,Permanent,Trigger,ObjectOverwrite)</f>
        <v>EUR9F5Y_Quote#0001</v>
      </c>
      <c r="F153" s="286" t="str">
        <f>_xll.ohRangeRetrieveError(E153)</f>
        <v/>
      </c>
      <c r="G153" s="249"/>
      <c r="H153" s="177"/>
      <c r="I153" s="248"/>
      <c r="J153" s="303" t="s">
        <v>52</v>
      </c>
      <c r="K153" s="303" t="str">
        <f t="shared" si="20"/>
        <v>9F</v>
      </c>
      <c r="L153" s="300" t="str">
        <f t="shared" si="17"/>
        <v>EUR9F5Y</v>
      </c>
      <c r="M153" s="300" t="str">
        <v>EUR9F5Y=ICAP</v>
      </c>
      <c r="N153" s="266">
        <v>2.0960000000000001</v>
      </c>
      <c r="O153" s="205"/>
      <c r="P153" s="266">
        <v>2.0960000000000001</v>
      </c>
      <c r="Q153" s="205"/>
      <c r="R153" s="266">
        <v>2.0960000000000001</v>
      </c>
      <c r="S153" s="266">
        <f>_xll.qlSimpleQuoteSetValue(E153,R153/100,Trigger)</f>
        <v>-1.1000000000000246E-4</v>
      </c>
      <c r="T153" s="208"/>
      <c r="V153" s="178"/>
    </row>
    <row r="154" spans="1:22" x14ac:dyDescent="0.2">
      <c r="A154" s="207"/>
      <c r="B154" s="284" t="str">
        <f t="shared" si="18"/>
        <v>6Y</v>
      </c>
      <c r="C154" s="284" t="str">
        <f t="shared" si="19"/>
        <v>9F</v>
      </c>
      <c r="D154" s="285" t="str">
        <f t="shared" si="16"/>
        <v>EUR9F6Y_Quote</v>
      </c>
      <c r="E154" s="285" t="str">
        <f>_xll.qlSimpleQuote(D154,,RateTickValue,Permanent,Trigger,ObjectOverwrite)</f>
        <v>EUR9F6Y_Quote#0001</v>
      </c>
      <c r="F154" s="286" t="str">
        <f>_xll.ohRangeRetrieveError(E154)</f>
        <v/>
      </c>
      <c r="G154" s="249"/>
      <c r="H154" s="177"/>
      <c r="I154" s="248"/>
      <c r="J154" s="303" t="s">
        <v>51</v>
      </c>
      <c r="K154" s="303" t="str">
        <f t="shared" si="20"/>
        <v>9F</v>
      </c>
      <c r="L154" s="300" t="str">
        <f t="shared" si="17"/>
        <v>EUR9F6Y</v>
      </c>
      <c r="M154" s="300" t="str">
        <v>EUR9F6Y=ICAP</v>
      </c>
      <c r="N154" s="266">
        <v>2.1080000000000001</v>
      </c>
      <c r="O154" s="205"/>
      <c r="P154" s="266">
        <v>2.1080000000000001</v>
      </c>
      <c r="Q154" s="205"/>
      <c r="R154" s="266">
        <v>2.1080000000000001</v>
      </c>
      <c r="S154" s="266">
        <f>_xll.qlSimpleQuoteSetValue(E154,R154/100,Trigger)</f>
        <v>-1.1999999999999858E-4</v>
      </c>
      <c r="T154" s="208"/>
      <c r="V154" s="178"/>
    </row>
    <row r="155" spans="1:22" x14ac:dyDescent="0.2">
      <c r="A155" s="207"/>
      <c r="B155" s="284" t="str">
        <f t="shared" si="18"/>
        <v>7Y</v>
      </c>
      <c r="C155" s="284" t="str">
        <f t="shared" si="19"/>
        <v>9F</v>
      </c>
      <c r="D155" s="285" t="str">
        <f t="shared" si="16"/>
        <v>EUR9F7Y_Quote</v>
      </c>
      <c r="E155" s="285" t="str">
        <f>_xll.qlSimpleQuote(D155,,RateTickValue,Permanent,Trigger,ObjectOverwrite)</f>
        <v>EUR9F7Y_Quote#0001</v>
      </c>
      <c r="F155" s="286" t="str">
        <f>_xll.ohRangeRetrieveError(E155)</f>
        <v/>
      </c>
      <c r="G155" s="249"/>
      <c r="H155" s="177"/>
      <c r="I155" s="248"/>
      <c r="J155" s="303" t="s">
        <v>50</v>
      </c>
      <c r="K155" s="303" t="str">
        <f t="shared" si="20"/>
        <v>9F</v>
      </c>
      <c r="L155" s="300" t="str">
        <f t="shared" si="17"/>
        <v>EUR9F7Y</v>
      </c>
      <c r="M155" s="300" t="str">
        <v>EUR9F7Y=ICAP</v>
      </c>
      <c r="N155" s="266">
        <v>2.1150000000000002</v>
      </c>
      <c r="O155" s="205"/>
      <c r="P155" s="266">
        <v>2.1150000000000002</v>
      </c>
      <c r="Q155" s="205"/>
      <c r="R155" s="266">
        <v>2.1150000000000002</v>
      </c>
      <c r="S155" s="266">
        <f>_xll.qlSimpleQuoteSetValue(E155,R155/100,Trigger)</f>
        <v>-8.9999999999999802E-5</v>
      </c>
      <c r="T155" s="208"/>
      <c r="V155" s="178"/>
    </row>
    <row r="156" spans="1:22" x14ac:dyDescent="0.2">
      <c r="A156" s="207"/>
      <c r="B156" s="284" t="str">
        <f t="shared" si="18"/>
        <v>8Y</v>
      </c>
      <c r="C156" s="284" t="str">
        <f t="shared" si="19"/>
        <v>9F</v>
      </c>
      <c r="D156" s="285" t="str">
        <f t="shared" si="16"/>
        <v>EUR9F8Y_Quote</v>
      </c>
      <c r="E156" s="285" t="str">
        <f>_xll.qlSimpleQuote(D156,,RateTickValue,Permanent,Trigger,ObjectOverwrite)</f>
        <v>EUR9F8Y_Quote#0001</v>
      </c>
      <c r="F156" s="286" t="str">
        <f>_xll.ohRangeRetrieveError(E156)</f>
        <v/>
      </c>
      <c r="G156" s="249"/>
      <c r="H156" s="177"/>
      <c r="I156" s="248"/>
      <c r="J156" s="303" t="s">
        <v>49</v>
      </c>
      <c r="K156" s="303" t="str">
        <f t="shared" si="20"/>
        <v>9F</v>
      </c>
      <c r="L156" s="300" t="str">
        <f t="shared" si="17"/>
        <v>EUR9F8Y</v>
      </c>
      <c r="M156" s="300" t="str">
        <v>EUR9F8Y=ICAP</v>
      </c>
      <c r="N156" s="266">
        <v>2.1179999999999999</v>
      </c>
      <c r="O156" s="205"/>
      <c r="P156" s="266">
        <v>2.1179999999999999</v>
      </c>
      <c r="Q156" s="205"/>
      <c r="R156" s="266">
        <v>2.1179999999999999</v>
      </c>
      <c r="S156" s="266">
        <f>_xll.qlSimpleQuoteSetValue(E156,R156/100,Trigger)</f>
        <v>-8.000000000000021E-5</v>
      </c>
      <c r="T156" s="208"/>
      <c r="V156" s="178"/>
    </row>
    <row r="157" spans="1:22" x14ac:dyDescent="0.2">
      <c r="A157" s="207"/>
      <c r="B157" s="284" t="str">
        <f t="shared" si="18"/>
        <v>9Y</v>
      </c>
      <c r="C157" s="284" t="str">
        <f t="shared" si="19"/>
        <v>9F</v>
      </c>
      <c r="D157" s="285" t="str">
        <f t="shared" si="16"/>
        <v>EUR9F9Y_Quote</v>
      </c>
      <c r="E157" s="285" t="str">
        <f>_xll.qlSimpleQuote(D157,,RateTickValue,Permanent,Trigger,ObjectOverwrite)</f>
        <v>EUR9F9Y_Quote#0001</v>
      </c>
      <c r="F157" s="286" t="str">
        <f>_xll.ohRangeRetrieveError(E157)</f>
        <v/>
      </c>
      <c r="G157" s="249"/>
      <c r="H157" s="177"/>
      <c r="I157" s="248"/>
      <c r="J157" s="303" t="s">
        <v>48</v>
      </c>
      <c r="K157" s="303" t="str">
        <f t="shared" si="20"/>
        <v>9F</v>
      </c>
      <c r="L157" s="300" t="str">
        <f t="shared" si="17"/>
        <v>EUR9F9Y</v>
      </c>
      <c r="M157" s="300" t="str">
        <v>EUR9F9Y=ICAP</v>
      </c>
      <c r="N157" s="266">
        <v>2.113</v>
      </c>
      <c r="O157" s="205"/>
      <c r="P157" s="266">
        <v>2.113</v>
      </c>
      <c r="Q157" s="205"/>
      <c r="R157" s="266">
        <v>2.113</v>
      </c>
      <c r="S157" s="266">
        <f>_xll.qlSimpleQuoteSetValue(E157,R157/100,Trigger)</f>
        <v>-4.9999999999997963E-5</v>
      </c>
      <c r="T157" s="208"/>
      <c r="V157" s="178"/>
    </row>
    <row r="158" spans="1:22" x14ac:dyDescent="0.2">
      <c r="A158" s="207"/>
      <c r="B158" s="284" t="str">
        <f t="shared" si="18"/>
        <v>10Y</v>
      </c>
      <c r="C158" s="284" t="str">
        <f t="shared" si="19"/>
        <v>9F</v>
      </c>
      <c r="D158" s="285" t="str">
        <f t="shared" si="16"/>
        <v>EUR9F10Y_Quote</v>
      </c>
      <c r="E158" s="285" t="str">
        <f>_xll.qlSimpleQuote(D158,,RateTickValue,Permanent,Trigger,ObjectOverwrite)</f>
        <v>EUR9F10Y_Quote#0001</v>
      </c>
      <c r="F158" s="286" t="str">
        <f>_xll.ohRangeRetrieveError(E158)</f>
        <v/>
      </c>
      <c r="G158" s="249"/>
      <c r="H158" s="177"/>
      <c r="I158" s="248"/>
      <c r="J158" s="303" t="s">
        <v>47</v>
      </c>
      <c r="K158" s="303" t="str">
        <f t="shared" si="20"/>
        <v>9F</v>
      </c>
      <c r="L158" s="300" t="str">
        <f t="shared" si="17"/>
        <v>EUR9F10Y</v>
      </c>
      <c r="M158" s="300" t="str">
        <v>EUR9F10Y=ICAP</v>
      </c>
      <c r="N158" s="266">
        <v>2.1030000000000002</v>
      </c>
      <c r="O158" s="205"/>
      <c r="P158" s="266">
        <v>2.1030000000000002</v>
      </c>
      <c r="Q158" s="205"/>
      <c r="R158" s="266">
        <v>2.1030000000000002</v>
      </c>
      <c r="S158" s="266">
        <f>_xll.qlSimpleQuoteSetValue(E158,R158/100,Trigger)</f>
        <v>-1.9999999999995716E-5</v>
      </c>
      <c r="T158" s="208"/>
      <c r="V158" s="178"/>
    </row>
    <row r="159" spans="1:22" x14ac:dyDescent="0.2">
      <c r="A159" s="207"/>
      <c r="B159" s="284" t="str">
        <f t="shared" si="18"/>
        <v>11Y</v>
      </c>
      <c r="C159" s="284" t="str">
        <f t="shared" si="19"/>
        <v>9F</v>
      </c>
      <c r="D159" s="285" t="str">
        <f t="shared" si="16"/>
        <v>EUR9F11Y_Quote</v>
      </c>
      <c r="E159" s="285" t="str">
        <f>_xll.qlSimpleQuote(D159,,RateTickValue,Permanent,Trigger,ObjectOverwrite)</f>
        <v>EUR9F11Y_Quote#0001</v>
      </c>
      <c r="F159" s="286" t="str">
        <f>_xll.ohRangeRetrieveError(E159)</f>
        <v/>
      </c>
      <c r="G159" s="249"/>
      <c r="H159" s="177"/>
      <c r="I159" s="248"/>
      <c r="J159" s="303" t="s">
        <v>46</v>
      </c>
      <c r="K159" s="303" t="str">
        <f t="shared" si="20"/>
        <v>9F</v>
      </c>
      <c r="L159" s="300" t="str">
        <f t="shared" si="17"/>
        <v>EUR9F11Y</v>
      </c>
      <c r="M159" s="300" t="str">
        <v>EUR9F11Y=ICAP</v>
      </c>
      <c r="N159" s="266">
        <v>2.0910000000000002</v>
      </c>
      <c r="O159" s="205"/>
      <c r="P159" s="266">
        <v>2.0910000000000002</v>
      </c>
      <c r="Q159" s="205"/>
      <c r="R159" s="266">
        <v>2.0910000000000002</v>
      </c>
      <c r="S159" s="266">
        <f>_xll.qlSimpleQuoteSetValue(E159,R159/100,Trigger)</f>
        <v>3.0000000000002247E-5</v>
      </c>
      <c r="T159" s="208"/>
      <c r="V159" s="178"/>
    </row>
    <row r="160" spans="1:22" x14ac:dyDescent="0.2">
      <c r="A160" s="207"/>
      <c r="B160" s="284" t="str">
        <f t="shared" si="18"/>
        <v>12Y</v>
      </c>
      <c r="C160" s="284" t="str">
        <f t="shared" si="19"/>
        <v>9F</v>
      </c>
      <c r="D160" s="285" t="str">
        <f t="shared" si="16"/>
        <v>EUR9F12Y_Quote</v>
      </c>
      <c r="E160" s="285" t="str">
        <f>_xll.qlSimpleQuote(D160,,RateTickValue,Permanent,Trigger,ObjectOverwrite)</f>
        <v>EUR9F12Y_Quote#0001</v>
      </c>
      <c r="F160" s="286" t="str">
        <f>_xll.ohRangeRetrieveError(E160)</f>
        <v/>
      </c>
      <c r="G160" s="249"/>
      <c r="H160" s="177"/>
      <c r="I160" s="248"/>
      <c r="J160" s="303" t="s">
        <v>45</v>
      </c>
      <c r="K160" s="303" t="str">
        <f t="shared" si="20"/>
        <v>9F</v>
      </c>
      <c r="L160" s="300" t="str">
        <f t="shared" si="17"/>
        <v>EUR9F12Y</v>
      </c>
      <c r="M160" s="300" t="str">
        <v>EUR9F12Y=ICAP</v>
      </c>
      <c r="N160" s="266">
        <v>2.0760000000000001</v>
      </c>
      <c r="O160" s="205"/>
      <c r="P160" s="266">
        <v>2.0760000000000001</v>
      </c>
      <c r="Q160" s="205"/>
      <c r="R160" s="266">
        <v>2.0760000000000001</v>
      </c>
      <c r="S160" s="266">
        <f>_xll.qlSimpleQuoteSetValue(E160,R160/100,Trigger)</f>
        <v>8.000000000000021E-5</v>
      </c>
      <c r="T160" s="208"/>
      <c r="V160" s="178"/>
    </row>
    <row r="161" spans="1:22" x14ac:dyDescent="0.2">
      <c r="A161" s="207"/>
      <c r="B161" s="284" t="str">
        <f t="shared" si="18"/>
        <v>13Y</v>
      </c>
      <c r="C161" s="284" t="str">
        <f t="shared" si="19"/>
        <v>9F</v>
      </c>
      <c r="D161" s="285" t="str">
        <f t="shared" si="16"/>
        <v>EUR9F13Y_Quote</v>
      </c>
      <c r="E161" s="285" t="str">
        <f>_xll.qlSimpleQuote(D161,,RateTickValue,Permanent,Trigger,ObjectOverwrite)</f>
        <v>EUR9F13Y_Quote#0001</v>
      </c>
      <c r="F161" s="286" t="str">
        <f>_xll.ohRangeRetrieveError(E161)</f>
        <v/>
      </c>
      <c r="G161" s="249"/>
      <c r="H161" s="177"/>
      <c r="I161" s="248"/>
      <c r="J161" s="303" t="s">
        <v>44</v>
      </c>
      <c r="K161" s="303" t="str">
        <f t="shared" si="20"/>
        <v>9F</v>
      </c>
      <c r="L161" s="300" t="str">
        <f t="shared" si="17"/>
        <v>EUR9F13Y</v>
      </c>
      <c r="M161" s="300" t="str">
        <v>EUR9F13Y=ICAP</v>
      </c>
      <c r="N161" s="266">
        <v>2.0569999999999999</v>
      </c>
      <c r="O161" s="205"/>
      <c r="P161" s="266">
        <v>2.0569999999999999</v>
      </c>
      <c r="Q161" s="205"/>
      <c r="R161" s="266">
        <v>2.0569999999999999</v>
      </c>
      <c r="S161" s="266">
        <f>_xll.qlSimpleQuoteSetValue(E161,R161/100,Trigger)</f>
        <v>9.9999999999995925E-5</v>
      </c>
      <c r="T161" s="208"/>
      <c r="V161" s="178"/>
    </row>
    <row r="162" spans="1:22" x14ac:dyDescent="0.2">
      <c r="A162" s="207"/>
      <c r="B162" s="284" t="str">
        <f t="shared" si="18"/>
        <v>14Y</v>
      </c>
      <c r="C162" s="284" t="str">
        <f t="shared" si="19"/>
        <v>9F</v>
      </c>
      <c r="D162" s="285" t="str">
        <f t="shared" si="16"/>
        <v>EUR9F14Y_Quote</v>
      </c>
      <c r="E162" s="285" t="str">
        <f>_xll.qlSimpleQuote(D162,,RateTickValue,Permanent,Trigger,ObjectOverwrite)</f>
        <v>EUR9F14Y_Quote#0001</v>
      </c>
      <c r="F162" s="286" t="str">
        <f>_xll.ohRangeRetrieveError(E162)</f>
        <v/>
      </c>
      <c r="G162" s="249"/>
      <c r="H162" s="177"/>
      <c r="I162" s="248"/>
      <c r="J162" s="303" t="s">
        <v>43</v>
      </c>
      <c r="K162" s="303" t="str">
        <f t="shared" si="20"/>
        <v>9F</v>
      </c>
      <c r="L162" s="300" t="str">
        <f t="shared" si="17"/>
        <v>EUR9F14Y</v>
      </c>
      <c r="M162" s="300" t="str">
        <v>EUR9F14Y=ICAP</v>
      </c>
      <c r="N162" s="266">
        <v>2.0369999999999999</v>
      </c>
      <c r="O162" s="205"/>
      <c r="P162" s="266">
        <v>2.0369999999999999</v>
      </c>
      <c r="Q162" s="205"/>
      <c r="R162" s="266">
        <v>2.0369999999999999</v>
      </c>
      <c r="S162" s="266">
        <f>_xll.qlSimpleQuoteSetValue(E162,R162/100,Trigger)</f>
        <v>1.5000000000000083E-4</v>
      </c>
      <c r="T162" s="208"/>
      <c r="V162" s="178"/>
    </row>
    <row r="163" spans="1:22" x14ac:dyDescent="0.2">
      <c r="A163" s="207"/>
      <c r="B163" s="284" t="str">
        <f t="shared" si="18"/>
        <v>15Y</v>
      </c>
      <c r="C163" s="284" t="str">
        <f t="shared" si="19"/>
        <v>9F</v>
      </c>
      <c r="D163" s="285" t="str">
        <f t="shared" si="16"/>
        <v>EUR9F15Y_Quote</v>
      </c>
      <c r="E163" s="285" t="str">
        <f>_xll.qlSimpleQuote(D163,,RateTickValue,Permanent,Trigger,ObjectOverwrite)</f>
        <v>EUR9F15Y_Quote#0001</v>
      </c>
      <c r="F163" s="286" t="str">
        <f>_xll.ohRangeRetrieveError(E163)</f>
        <v/>
      </c>
      <c r="G163" s="249"/>
      <c r="H163" s="177"/>
      <c r="I163" s="248"/>
      <c r="J163" s="303" t="s">
        <v>42</v>
      </c>
      <c r="K163" s="303" t="str">
        <f t="shared" si="20"/>
        <v>9F</v>
      </c>
      <c r="L163" s="300" t="str">
        <f t="shared" si="17"/>
        <v>EUR9F15Y</v>
      </c>
      <c r="M163" s="300" t="str">
        <v>EUR9F15Y=ICAP</v>
      </c>
      <c r="N163" s="266">
        <v>2.0169999999999999</v>
      </c>
      <c r="O163" s="205"/>
      <c r="P163" s="266">
        <v>2.0169999999999999</v>
      </c>
      <c r="Q163" s="205"/>
      <c r="R163" s="266">
        <v>2.0169999999999999</v>
      </c>
      <c r="S163" s="266">
        <f>_xll.qlSimpleQuoteSetValue(E163,R163/100,Trigger)</f>
        <v>1.799999999999996E-4</v>
      </c>
      <c r="T163" s="208"/>
      <c r="V163" s="178"/>
    </row>
    <row r="164" spans="1:22" x14ac:dyDescent="0.2">
      <c r="A164" s="207"/>
      <c r="B164" s="284" t="str">
        <f t="shared" si="18"/>
        <v>20Y</v>
      </c>
      <c r="C164" s="284" t="str">
        <f t="shared" si="19"/>
        <v>9F</v>
      </c>
      <c r="D164" s="285" t="str">
        <f t="shared" si="16"/>
        <v>EUR9F20Y_Quote</v>
      </c>
      <c r="E164" s="285" t="str">
        <f>_xll.qlSimpleQuote(D164,,RateTickValue,Permanent,Trigger,ObjectOverwrite)</f>
        <v>EUR9F20Y_Quote#0001</v>
      </c>
      <c r="F164" s="286" t="str">
        <f>_xll.ohRangeRetrieveError(E164)</f>
        <v/>
      </c>
      <c r="G164" s="249"/>
      <c r="H164" s="177"/>
      <c r="I164" s="248"/>
      <c r="J164" s="303" t="s">
        <v>37</v>
      </c>
      <c r="K164" s="303" t="str">
        <f t="shared" si="20"/>
        <v>9F</v>
      </c>
      <c r="L164" s="300" t="str">
        <f t="shared" si="17"/>
        <v>EUR9F20Y</v>
      </c>
      <c r="M164" s="300" t="str">
        <v>EUR9F20Y=ICAP</v>
      </c>
      <c r="N164" s="266">
        <v>1.9350000000000001</v>
      </c>
      <c r="O164" s="205"/>
      <c r="P164" s="266">
        <v>1.9350000000000001</v>
      </c>
      <c r="Q164" s="205"/>
      <c r="R164" s="266">
        <v>1.9350000000000001</v>
      </c>
      <c r="S164" s="266">
        <f>_xll.qlSimpleQuoteSetValue(E164,R164/100,Trigger)</f>
        <v>3.3000000000000043E-4</v>
      </c>
      <c r="T164" s="208"/>
      <c r="V164" s="178"/>
    </row>
    <row r="165" spans="1:22" x14ac:dyDescent="0.2">
      <c r="A165" s="207"/>
      <c r="B165" s="284" t="str">
        <f t="shared" si="18"/>
        <v>25Y</v>
      </c>
      <c r="C165" s="284" t="str">
        <f t="shared" si="19"/>
        <v>9F</v>
      </c>
      <c r="D165" s="285" t="str">
        <f t="shared" si="16"/>
        <v>EUR9F25Y_Quote</v>
      </c>
      <c r="E165" s="285" t="str">
        <f>_xll.qlSimpleQuote(D165,,RateTickValue,Permanent,Trigger,ObjectOverwrite)</f>
        <v>EUR9F25Y_Quote#0001</v>
      </c>
      <c r="F165" s="286" t="str">
        <f>_xll.ohRangeRetrieveError(E165)</f>
        <v/>
      </c>
      <c r="G165" s="249"/>
      <c r="H165" s="177"/>
      <c r="I165" s="248"/>
      <c r="J165" s="303" t="s">
        <v>32</v>
      </c>
      <c r="K165" s="303" t="str">
        <f t="shared" si="20"/>
        <v>9F</v>
      </c>
      <c r="L165" s="300" t="str">
        <f t="shared" si="17"/>
        <v>EUR9F25Y</v>
      </c>
      <c r="M165" s="300" t="str">
        <v>EUR9F25Y=ICAP</v>
      </c>
      <c r="N165" s="266">
        <v>1.8820000000000001</v>
      </c>
      <c r="O165" s="205"/>
      <c r="P165" s="266">
        <v>1.8820000000000001</v>
      </c>
      <c r="Q165" s="205"/>
      <c r="R165" s="266">
        <v>1.8820000000000001</v>
      </c>
      <c r="S165" s="266">
        <f>_xll.qlSimpleQuoteSetValue(E165,R165/100,Trigger)</f>
        <v>3.4000000000000002E-4</v>
      </c>
      <c r="T165" s="208"/>
      <c r="V165" s="178"/>
    </row>
    <row r="166" spans="1:22" x14ac:dyDescent="0.2">
      <c r="A166" s="207"/>
      <c r="B166" s="284" t="str">
        <f t="shared" si="18"/>
        <v>30Y</v>
      </c>
      <c r="C166" s="284" t="str">
        <f t="shared" si="19"/>
        <v>9F</v>
      </c>
      <c r="D166" s="285" t="str">
        <f t="shared" si="16"/>
        <v>EUR9F30Y_Quote</v>
      </c>
      <c r="E166" s="285" t="str">
        <f>_xll.qlSimpleQuote(D166,,RateTickValue,Permanent,Trigger,ObjectOverwrite)</f>
        <v>EUR9F30Y_Quote#0001</v>
      </c>
      <c r="F166" s="286" t="str">
        <f>_xll.ohRangeRetrieveError(E166)</f>
        <v/>
      </c>
      <c r="G166" s="249"/>
      <c r="H166" s="177"/>
      <c r="I166" s="248"/>
      <c r="J166" s="304" t="s">
        <v>27</v>
      </c>
      <c r="K166" s="304" t="str">
        <f t="shared" si="20"/>
        <v>9F</v>
      </c>
      <c r="L166" s="302" t="str">
        <f t="shared" si="17"/>
        <v>EUR9F30Y</v>
      </c>
      <c r="M166" s="302" t="str">
        <v>EUR9F30Y=ICAP</v>
      </c>
      <c r="N166" s="268">
        <v>1.84</v>
      </c>
      <c r="O166" s="205"/>
      <c r="P166" s="268">
        <v>1.84</v>
      </c>
      <c r="Q166" s="205"/>
      <c r="R166" s="268">
        <v>1.84</v>
      </c>
      <c r="S166" s="268">
        <f>_xll.qlSimpleQuoteSetValue(E166,R166/100,Trigger)</f>
        <v>3.6000000000000268E-4</v>
      </c>
      <c r="T166" s="208"/>
      <c r="V166" s="178"/>
    </row>
    <row r="167" spans="1:22" x14ac:dyDescent="0.2">
      <c r="A167" s="207"/>
      <c r="B167" s="284" t="str">
        <f t="shared" si="18"/>
        <v>1Y</v>
      </c>
      <c r="C167" s="284" t="str">
        <f t="shared" si="19"/>
        <v>10F</v>
      </c>
      <c r="D167" s="285" t="str">
        <f t="shared" si="16"/>
        <v>EUR10F1Y_Quote</v>
      </c>
      <c r="E167" s="285" t="str">
        <f>_xll.qlSimpleQuote(D167,,RateTickValue,Permanent,Trigger,ObjectOverwrite)</f>
        <v>EUR10F1Y_Quote#0001</v>
      </c>
      <c r="F167" s="286" t="str">
        <f>_xll.ohRangeRetrieveError(E167)</f>
        <v/>
      </c>
      <c r="G167" s="249"/>
      <c r="H167" s="177"/>
      <c r="I167" s="207">
        <v>10</v>
      </c>
      <c r="J167" s="152" t="s">
        <v>5</v>
      </c>
      <c r="K167" s="152" t="str">
        <f t="shared" ref="K167:K184" si="21">$I$167&amp;"F"</f>
        <v>10F</v>
      </c>
      <c r="L167" s="93" t="str">
        <f t="shared" si="17"/>
        <v>EUR10F1Y</v>
      </c>
      <c r="M167" s="93" t="str">
        <v>EUR10F1Y=ICAP</v>
      </c>
      <c r="N167" s="267">
        <v>2.052</v>
      </c>
      <c r="O167" s="205"/>
      <c r="P167" s="267">
        <v>2.052</v>
      </c>
      <c r="Q167" s="205"/>
      <c r="R167" s="267">
        <v>2.052</v>
      </c>
      <c r="S167" s="267">
        <f>_xll.qlSimpleQuoteSetValue(E167,R167/100,Trigger)</f>
        <v>-1.6000000000000042E-4</v>
      </c>
      <c r="T167" s="208"/>
      <c r="V167" s="178"/>
    </row>
    <row r="168" spans="1:22" x14ac:dyDescent="0.2">
      <c r="A168" s="207"/>
      <c r="B168" s="284" t="str">
        <f t="shared" si="18"/>
        <v>2Y</v>
      </c>
      <c r="C168" s="284" t="str">
        <f t="shared" si="19"/>
        <v>10F</v>
      </c>
      <c r="D168" s="285" t="str">
        <f t="shared" si="16"/>
        <v>EUR10F2Y_Quote</v>
      </c>
      <c r="E168" s="285" t="str">
        <f>_xll.qlSimpleQuote(D168,,RateTickValue,Permanent,Trigger,ObjectOverwrite)</f>
        <v>EUR10F2Y_Quote#0001</v>
      </c>
      <c r="F168" s="286" t="str">
        <f>_xll.ohRangeRetrieveError(E168)</f>
        <v/>
      </c>
      <c r="G168" s="249"/>
      <c r="H168" s="177"/>
      <c r="I168" s="248"/>
      <c r="J168" s="303" t="s">
        <v>55</v>
      </c>
      <c r="K168" s="303" t="str">
        <f t="shared" si="21"/>
        <v>10F</v>
      </c>
      <c r="L168" s="300" t="str">
        <f t="shared" si="17"/>
        <v>EUR10F2Y</v>
      </c>
      <c r="M168" s="300" t="str">
        <v>EUR10F2Y=ICAP</v>
      </c>
      <c r="N168" s="266">
        <v>2.0960000000000001</v>
      </c>
      <c r="O168" s="205"/>
      <c r="P168" s="266">
        <v>2.0960000000000001</v>
      </c>
      <c r="Q168" s="205"/>
      <c r="R168" s="266">
        <v>2.0960000000000001</v>
      </c>
      <c r="S168" s="266">
        <f>_xll.qlSimpleQuoteSetValue(E168,R168/100,Trigger)</f>
        <v>-8.9999999999999802E-5</v>
      </c>
      <c r="T168" s="208"/>
      <c r="V168" s="178"/>
    </row>
    <row r="169" spans="1:22" x14ac:dyDescent="0.2">
      <c r="A169" s="207"/>
      <c r="B169" s="284" t="str">
        <f t="shared" si="18"/>
        <v>3Y</v>
      </c>
      <c r="C169" s="284" t="str">
        <f t="shared" si="19"/>
        <v>10F</v>
      </c>
      <c r="D169" s="285" t="str">
        <f t="shared" si="16"/>
        <v>EUR10F3Y_Quote</v>
      </c>
      <c r="E169" s="285" t="str">
        <f>_xll.qlSimpleQuote(D169,,RateTickValue,Permanent,Trigger,ObjectOverwrite)</f>
        <v>EUR10F3Y_Quote#0001</v>
      </c>
      <c r="F169" s="286" t="str">
        <f>_xll.ohRangeRetrieveError(E169)</f>
        <v/>
      </c>
      <c r="G169" s="249"/>
      <c r="H169" s="177"/>
      <c r="I169" s="248"/>
      <c r="J169" s="303" t="s">
        <v>54</v>
      </c>
      <c r="K169" s="303" t="str">
        <f t="shared" si="21"/>
        <v>10F</v>
      </c>
      <c r="L169" s="300" t="str">
        <f t="shared" si="17"/>
        <v>EUR10F3Y</v>
      </c>
      <c r="M169" s="300" t="str">
        <v>EUR10F3Y=ICAP</v>
      </c>
      <c r="N169" s="266">
        <v>2.12</v>
      </c>
      <c r="O169" s="205"/>
      <c r="P169" s="266">
        <v>2.12</v>
      </c>
      <c r="Q169" s="205"/>
      <c r="R169" s="266">
        <v>2.12</v>
      </c>
      <c r="S169" s="266">
        <f>_xll.qlSimpleQuoteSetValue(E169,R169/100,Trigger)</f>
        <v>-1.2000000000000205E-4</v>
      </c>
      <c r="T169" s="208"/>
      <c r="V169" s="178"/>
    </row>
    <row r="170" spans="1:22" x14ac:dyDescent="0.2">
      <c r="A170" s="207"/>
      <c r="B170" s="284" t="str">
        <f t="shared" si="18"/>
        <v>4Y</v>
      </c>
      <c r="C170" s="284" t="str">
        <f t="shared" si="19"/>
        <v>10F</v>
      </c>
      <c r="D170" s="285" t="str">
        <f t="shared" si="16"/>
        <v>EUR10F4Y_Quote</v>
      </c>
      <c r="E170" s="285" t="str">
        <f>_xll.qlSimpleQuote(D170,,RateTickValue,Permanent,Trigger,ObjectOverwrite)</f>
        <v>EUR10F4Y_Quote#0001</v>
      </c>
      <c r="F170" s="286" t="str">
        <f>_xll.ohRangeRetrieveError(E170)</f>
        <v/>
      </c>
      <c r="G170" s="249"/>
      <c r="H170" s="177"/>
      <c r="I170" s="248"/>
      <c r="J170" s="303" t="s">
        <v>53</v>
      </c>
      <c r="K170" s="303" t="str">
        <f t="shared" si="21"/>
        <v>10F</v>
      </c>
      <c r="L170" s="300" t="str">
        <f t="shared" si="17"/>
        <v>EUR10F4Y</v>
      </c>
      <c r="M170" s="300" t="str">
        <v>EUR10F4Y=ICAP</v>
      </c>
      <c r="N170" s="266">
        <v>2.1349999999999998</v>
      </c>
      <c r="O170" s="205"/>
      <c r="P170" s="266">
        <v>2.1349999999999998</v>
      </c>
      <c r="Q170" s="205"/>
      <c r="R170" s="266">
        <v>2.1349999999999998</v>
      </c>
      <c r="S170" s="266">
        <f>_xll.qlSimpleQuoteSetValue(E170,R170/100,Trigger)</f>
        <v>-1.2000000000000205E-4</v>
      </c>
      <c r="T170" s="208"/>
      <c r="V170" s="178"/>
    </row>
    <row r="171" spans="1:22" x14ac:dyDescent="0.2">
      <c r="A171" s="207"/>
      <c r="B171" s="284" t="str">
        <f t="shared" si="18"/>
        <v>5Y</v>
      </c>
      <c r="C171" s="284" t="str">
        <f t="shared" si="19"/>
        <v>10F</v>
      </c>
      <c r="D171" s="285" t="str">
        <f t="shared" si="16"/>
        <v>EUR10F5Y_Quote</v>
      </c>
      <c r="E171" s="285" t="str">
        <f>_xll.qlSimpleQuote(D171,,RateTickValue,Permanent,Trigger,ObjectOverwrite)</f>
        <v>EUR10F5Y_Quote#0001</v>
      </c>
      <c r="F171" s="286" t="str">
        <f>_xll.ohRangeRetrieveError(E171)</f>
        <v/>
      </c>
      <c r="G171" s="249"/>
      <c r="H171" s="177"/>
      <c r="I171" s="248"/>
      <c r="J171" s="303" t="s">
        <v>52</v>
      </c>
      <c r="K171" s="303" t="str">
        <f t="shared" si="21"/>
        <v>10F</v>
      </c>
      <c r="L171" s="300" t="str">
        <f t="shared" si="17"/>
        <v>EUR10F5Y</v>
      </c>
      <c r="M171" s="300" t="str">
        <v>EUR10F5Y=ICAP</v>
      </c>
      <c r="N171" s="266">
        <v>2.1429999999999998</v>
      </c>
      <c r="O171" s="205"/>
      <c r="P171" s="266">
        <v>2.1429999999999998</v>
      </c>
      <c r="Q171" s="205"/>
      <c r="R171" s="266">
        <v>2.1429999999999998</v>
      </c>
      <c r="S171" s="266">
        <f>_xll.qlSimpleQuoteSetValue(E171,R171/100,Trigger)</f>
        <v>-1.2000000000000205E-4</v>
      </c>
      <c r="T171" s="208"/>
      <c r="V171" s="178"/>
    </row>
    <row r="172" spans="1:22" x14ac:dyDescent="0.2">
      <c r="A172" s="207"/>
      <c r="B172" s="284" t="str">
        <f t="shared" si="18"/>
        <v>6Y</v>
      </c>
      <c r="C172" s="284" t="str">
        <f t="shared" si="19"/>
        <v>10F</v>
      </c>
      <c r="D172" s="285" t="str">
        <f t="shared" si="16"/>
        <v>EUR10F6Y_Quote</v>
      </c>
      <c r="E172" s="285" t="str">
        <f>_xll.qlSimpleQuote(D172,,RateTickValue,Permanent,Trigger,ObjectOverwrite)</f>
        <v>EUR10F6Y_Quote#0001</v>
      </c>
      <c r="F172" s="286" t="str">
        <f>_xll.ohRangeRetrieveError(E172)</f>
        <v/>
      </c>
      <c r="G172" s="249"/>
      <c r="H172" s="177"/>
      <c r="I172" s="248"/>
      <c r="J172" s="303" t="s">
        <v>51</v>
      </c>
      <c r="K172" s="303" t="str">
        <f t="shared" si="21"/>
        <v>10F</v>
      </c>
      <c r="L172" s="300" t="str">
        <f t="shared" si="17"/>
        <v>EUR10F6Y</v>
      </c>
      <c r="M172" s="300" t="str">
        <v>EUR10F6Y=ICAP</v>
      </c>
      <c r="N172" s="266">
        <v>2.1459999999999999</v>
      </c>
      <c r="O172" s="205"/>
      <c r="P172" s="266">
        <v>2.1459999999999999</v>
      </c>
      <c r="Q172" s="205"/>
      <c r="R172" s="266">
        <v>2.1459999999999999</v>
      </c>
      <c r="S172" s="266">
        <f>_xll.qlSimpleQuoteSetValue(E172,R172/100,Trigger)</f>
        <v>-8.000000000000021E-5</v>
      </c>
      <c r="T172" s="208"/>
      <c r="V172" s="178"/>
    </row>
    <row r="173" spans="1:22" x14ac:dyDescent="0.2">
      <c r="A173" s="207"/>
      <c r="B173" s="284" t="str">
        <f t="shared" si="18"/>
        <v>7Y</v>
      </c>
      <c r="C173" s="284" t="str">
        <f t="shared" si="19"/>
        <v>10F</v>
      </c>
      <c r="D173" s="285" t="str">
        <f t="shared" si="16"/>
        <v>EUR10F7Y_Quote</v>
      </c>
      <c r="E173" s="285" t="str">
        <f>_xll.qlSimpleQuote(D173,,RateTickValue,Permanent,Trigger,ObjectOverwrite)</f>
        <v>EUR10F7Y_Quote#0001</v>
      </c>
      <c r="F173" s="286" t="str">
        <f>_xll.ohRangeRetrieveError(E173)</f>
        <v/>
      </c>
      <c r="G173" s="249"/>
      <c r="H173" s="177"/>
      <c r="I173" s="248"/>
      <c r="J173" s="303" t="s">
        <v>50</v>
      </c>
      <c r="K173" s="303" t="str">
        <f t="shared" si="21"/>
        <v>10F</v>
      </c>
      <c r="L173" s="300" t="str">
        <f t="shared" si="17"/>
        <v>EUR10F7Y</v>
      </c>
      <c r="M173" s="300" t="str">
        <v>EUR10F7Y=ICAP</v>
      </c>
      <c r="N173" s="266">
        <v>2.145</v>
      </c>
      <c r="O173" s="205"/>
      <c r="P173" s="266">
        <v>2.145</v>
      </c>
      <c r="Q173" s="205"/>
      <c r="R173" s="266">
        <v>2.145</v>
      </c>
      <c r="S173" s="266">
        <f>_xll.qlSimpleQuoteSetValue(E173,R173/100,Trigger)</f>
        <v>-7.0000000000000617E-5</v>
      </c>
      <c r="T173" s="208"/>
      <c r="V173" s="178"/>
    </row>
    <row r="174" spans="1:22" x14ac:dyDescent="0.2">
      <c r="A174" s="207"/>
      <c r="B174" s="284" t="str">
        <f t="shared" si="18"/>
        <v>8Y</v>
      </c>
      <c r="C174" s="284" t="str">
        <f t="shared" si="19"/>
        <v>10F</v>
      </c>
      <c r="D174" s="285" t="str">
        <f t="shared" si="16"/>
        <v>EUR10F8Y_Quote</v>
      </c>
      <c r="E174" s="285" t="str">
        <f>_xll.qlSimpleQuote(D174,,RateTickValue,Permanent,Trigger,ObjectOverwrite)</f>
        <v>EUR10F8Y_Quote#0001</v>
      </c>
      <c r="F174" s="286" t="str">
        <f>_xll.ohRangeRetrieveError(E174)</f>
        <v/>
      </c>
      <c r="G174" s="249"/>
      <c r="H174" s="177"/>
      <c r="I174" s="248"/>
      <c r="J174" s="303" t="s">
        <v>49</v>
      </c>
      <c r="K174" s="303" t="str">
        <f t="shared" si="21"/>
        <v>10F</v>
      </c>
      <c r="L174" s="300" t="str">
        <f t="shared" si="17"/>
        <v>EUR10F8Y</v>
      </c>
      <c r="M174" s="300" t="str">
        <v>EUR10F8Y=ICAP</v>
      </c>
      <c r="N174" s="266">
        <v>2.1360000000000001</v>
      </c>
      <c r="O174" s="205"/>
      <c r="P174" s="266">
        <v>2.1360000000000001</v>
      </c>
      <c r="Q174" s="205"/>
      <c r="R174" s="266">
        <v>2.1360000000000001</v>
      </c>
      <c r="S174" s="266">
        <f>_xll.qlSimpleQuoteSetValue(E174,R174/100,Trigger)</f>
        <v>-4.000000000000184E-5</v>
      </c>
      <c r="T174" s="208"/>
      <c r="V174" s="178"/>
    </row>
    <row r="175" spans="1:22" x14ac:dyDescent="0.2">
      <c r="A175" s="207"/>
      <c r="B175" s="284" t="str">
        <f t="shared" si="18"/>
        <v>9Y</v>
      </c>
      <c r="C175" s="284" t="str">
        <f t="shared" si="19"/>
        <v>10F</v>
      </c>
      <c r="D175" s="285" t="str">
        <f t="shared" si="16"/>
        <v>EUR10F9Y_Quote</v>
      </c>
      <c r="E175" s="285" t="str">
        <f>_xll.qlSimpleQuote(D175,,RateTickValue,Permanent,Trigger,ObjectOverwrite)</f>
        <v>EUR10F9Y_Quote#0001</v>
      </c>
      <c r="F175" s="286" t="str">
        <f>_xll.ohRangeRetrieveError(E175)</f>
        <v/>
      </c>
      <c r="G175" s="249"/>
      <c r="H175" s="177"/>
      <c r="I175" s="248"/>
      <c r="J175" s="303" t="s">
        <v>48</v>
      </c>
      <c r="K175" s="303" t="str">
        <f t="shared" si="21"/>
        <v>10F</v>
      </c>
      <c r="L175" s="300" t="str">
        <f t="shared" si="17"/>
        <v>EUR10F9Y</v>
      </c>
      <c r="M175" s="300" t="str">
        <v>EUR10F9Y=ICAP</v>
      </c>
      <c r="N175" s="266">
        <v>2.1230000000000002</v>
      </c>
      <c r="O175" s="205"/>
      <c r="P175" s="266">
        <v>2.1230000000000002</v>
      </c>
      <c r="Q175" s="205"/>
      <c r="R175" s="266">
        <v>2.1230000000000002</v>
      </c>
      <c r="S175" s="266">
        <f>_xll.qlSimpleQuoteSetValue(E175,R175/100,Trigger)</f>
        <v>-9.9999999999995925E-6</v>
      </c>
      <c r="T175" s="208"/>
      <c r="V175" s="178"/>
    </row>
    <row r="176" spans="1:22" x14ac:dyDescent="0.2">
      <c r="A176" s="207"/>
      <c r="B176" s="284" t="str">
        <f t="shared" si="18"/>
        <v>10Y</v>
      </c>
      <c r="C176" s="284" t="str">
        <f t="shared" si="19"/>
        <v>10F</v>
      </c>
      <c r="D176" s="285" t="str">
        <f t="shared" si="16"/>
        <v>EUR10F10Y_Quote</v>
      </c>
      <c r="E176" s="285" t="str">
        <f>_xll.qlSimpleQuote(D176,,RateTickValue,Permanent,Trigger,ObjectOverwrite)</f>
        <v>EUR10F10Y_Quote#0001</v>
      </c>
      <c r="F176" s="286" t="str">
        <f>_xll.ohRangeRetrieveError(E176)</f>
        <v/>
      </c>
      <c r="G176" s="249"/>
      <c r="H176" s="177"/>
      <c r="I176" s="248"/>
      <c r="J176" s="303" t="s">
        <v>47</v>
      </c>
      <c r="K176" s="303" t="str">
        <f t="shared" si="21"/>
        <v>10F</v>
      </c>
      <c r="L176" s="300" t="str">
        <f t="shared" si="17"/>
        <v>EUR10F10Y</v>
      </c>
      <c r="M176" s="300" t="str">
        <v>EUR10F10Y=ICAP</v>
      </c>
      <c r="N176" s="266">
        <v>2.1070000000000002</v>
      </c>
      <c r="O176" s="205"/>
      <c r="P176" s="266">
        <v>2.1070000000000002</v>
      </c>
      <c r="Q176" s="205"/>
      <c r="R176" s="266">
        <v>2.1070000000000002</v>
      </c>
      <c r="S176" s="266">
        <f>_xll.qlSimpleQuoteSetValue(E176,R176/100,Trigger)</f>
        <v>3.999999999999837E-5</v>
      </c>
      <c r="T176" s="208"/>
      <c r="V176" s="178"/>
    </row>
    <row r="177" spans="1:22" x14ac:dyDescent="0.2">
      <c r="A177" s="207"/>
      <c r="B177" s="284" t="str">
        <f t="shared" si="18"/>
        <v>11Y</v>
      </c>
      <c r="C177" s="284" t="str">
        <f t="shared" si="19"/>
        <v>10F</v>
      </c>
      <c r="D177" s="285" t="str">
        <f t="shared" si="16"/>
        <v>EUR10F11Y_Quote</v>
      </c>
      <c r="E177" s="285" t="str">
        <f>_xll.qlSimpleQuote(D177,,RateTickValue,Permanent,Trigger,ObjectOverwrite)</f>
        <v>EUR10F11Y_Quote#0001</v>
      </c>
      <c r="F177" s="286" t="str">
        <f>_xll.ohRangeRetrieveError(E177)</f>
        <v/>
      </c>
      <c r="G177" s="249"/>
      <c r="H177" s="177"/>
      <c r="I177" s="248"/>
      <c r="J177" s="303" t="s">
        <v>46</v>
      </c>
      <c r="K177" s="303" t="str">
        <f t="shared" si="21"/>
        <v>10F</v>
      </c>
      <c r="L177" s="300" t="str">
        <f t="shared" si="17"/>
        <v>EUR10F11Y</v>
      </c>
      <c r="M177" s="300" t="str">
        <v>EUR10F11Y=ICAP</v>
      </c>
      <c r="N177" s="266">
        <v>2.09</v>
      </c>
      <c r="O177" s="205"/>
      <c r="P177" s="266">
        <v>2.09</v>
      </c>
      <c r="Q177" s="205"/>
      <c r="R177" s="266">
        <v>2.09</v>
      </c>
      <c r="S177" s="266">
        <f>_xll.qlSimpleQuoteSetValue(E177,R177/100,Trigger)</f>
        <v>1.0999999999999552E-4</v>
      </c>
      <c r="T177" s="208"/>
      <c r="V177" s="178"/>
    </row>
    <row r="178" spans="1:22" x14ac:dyDescent="0.2">
      <c r="A178" s="207"/>
      <c r="B178" s="284" t="str">
        <f t="shared" si="18"/>
        <v>12Y</v>
      </c>
      <c r="C178" s="284" t="str">
        <f t="shared" si="19"/>
        <v>10F</v>
      </c>
      <c r="D178" s="285" t="str">
        <f t="shared" si="16"/>
        <v>EUR10F12Y_Quote</v>
      </c>
      <c r="E178" s="285" t="str">
        <f>_xll.qlSimpleQuote(D178,,RateTickValue,Permanent,Trigger,ObjectOverwrite)</f>
        <v>EUR10F12Y_Quote#0001</v>
      </c>
      <c r="F178" s="286" t="str">
        <f>_xll.ohRangeRetrieveError(E178)</f>
        <v/>
      </c>
      <c r="G178" s="249"/>
      <c r="H178" s="177"/>
      <c r="I178" s="248"/>
      <c r="J178" s="303" t="s">
        <v>45</v>
      </c>
      <c r="K178" s="303" t="str">
        <f t="shared" si="21"/>
        <v>10F</v>
      </c>
      <c r="L178" s="300" t="str">
        <f t="shared" si="17"/>
        <v>EUR10F12Y</v>
      </c>
      <c r="M178" s="300" t="str">
        <v>EUR10F12Y=ICAP</v>
      </c>
      <c r="N178" s="266">
        <v>2.0670000000000002</v>
      </c>
      <c r="O178" s="205"/>
      <c r="P178" s="266">
        <v>2.0670000000000002</v>
      </c>
      <c r="Q178" s="205"/>
      <c r="R178" s="266">
        <v>2.0670000000000002</v>
      </c>
      <c r="S178" s="266">
        <f>_xll.qlSimpleQuoteSetValue(E178,R178/100,Trigger)</f>
        <v>1.0999999999999899E-4</v>
      </c>
      <c r="T178" s="208"/>
      <c r="V178" s="178"/>
    </row>
    <row r="179" spans="1:22" x14ac:dyDescent="0.2">
      <c r="A179" s="207"/>
      <c r="B179" s="284" t="str">
        <f t="shared" si="18"/>
        <v>13Y</v>
      </c>
      <c r="C179" s="284" t="str">
        <f t="shared" si="19"/>
        <v>10F</v>
      </c>
      <c r="D179" s="285" t="str">
        <f t="shared" si="16"/>
        <v>EUR10F13Y_Quote</v>
      </c>
      <c r="E179" s="285" t="str">
        <f>_xll.qlSimpleQuote(D179,,RateTickValue,Permanent,Trigger,ObjectOverwrite)</f>
        <v>EUR10F13Y_Quote#0001</v>
      </c>
      <c r="F179" s="286" t="str">
        <f>_xll.ohRangeRetrieveError(E179)</f>
        <v/>
      </c>
      <c r="G179" s="249"/>
      <c r="H179" s="177"/>
      <c r="I179" s="248"/>
      <c r="J179" s="303" t="s">
        <v>44</v>
      </c>
      <c r="K179" s="303" t="str">
        <f t="shared" si="21"/>
        <v>10F</v>
      </c>
      <c r="L179" s="300" t="str">
        <f t="shared" si="17"/>
        <v>EUR10F13Y</v>
      </c>
      <c r="M179" s="300" t="str">
        <v>EUR10F13Y=ICAP</v>
      </c>
      <c r="N179" s="266">
        <v>2.0449999999999999</v>
      </c>
      <c r="O179" s="205"/>
      <c r="P179" s="266">
        <v>2.0449999999999999</v>
      </c>
      <c r="Q179" s="205"/>
      <c r="R179" s="266">
        <v>2.0449999999999999</v>
      </c>
      <c r="S179" s="266">
        <f>_xll.qlSimpleQuoteSetValue(E179,R179/100,Trigger)</f>
        <v>1.7000000000000001E-4</v>
      </c>
      <c r="T179" s="208"/>
      <c r="V179" s="178"/>
    </row>
    <row r="180" spans="1:22" x14ac:dyDescent="0.2">
      <c r="A180" s="207"/>
      <c r="B180" s="284" t="str">
        <f t="shared" si="18"/>
        <v>14Y</v>
      </c>
      <c r="C180" s="284" t="str">
        <f t="shared" si="19"/>
        <v>10F</v>
      </c>
      <c r="D180" s="285" t="str">
        <f t="shared" si="16"/>
        <v>EUR10F14Y_Quote</v>
      </c>
      <c r="E180" s="285" t="str">
        <f>_xll.qlSimpleQuote(D180,,RateTickValue,Permanent,Trigger,ObjectOverwrite)</f>
        <v>EUR10F14Y_Quote#0001</v>
      </c>
      <c r="F180" s="286" t="str">
        <f>_xll.ohRangeRetrieveError(E180)</f>
        <v/>
      </c>
      <c r="G180" s="249"/>
      <c r="H180" s="177"/>
      <c r="I180" s="248"/>
      <c r="J180" s="303" t="s">
        <v>43</v>
      </c>
      <c r="K180" s="303" t="str">
        <f t="shared" si="21"/>
        <v>10F</v>
      </c>
      <c r="L180" s="300" t="str">
        <f t="shared" si="17"/>
        <v>EUR10F14Y</v>
      </c>
      <c r="M180" s="300" t="str">
        <v>EUR10F14Y=ICAP</v>
      </c>
      <c r="N180" s="266">
        <v>2.0230000000000001</v>
      </c>
      <c r="O180" s="205"/>
      <c r="P180" s="266">
        <v>2.0230000000000001</v>
      </c>
      <c r="Q180" s="205"/>
      <c r="R180" s="266">
        <v>2.0230000000000001</v>
      </c>
      <c r="S180" s="266">
        <f>_xll.qlSimpleQuoteSetValue(E180,R180/100,Trigger)</f>
        <v>1.9999999999999879E-4</v>
      </c>
      <c r="T180" s="208"/>
      <c r="V180" s="178"/>
    </row>
    <row r="181" spans="1:22" x14ac:dyDescent="0.2">
      <c r="A181" s="207"/>
      <c r="B181" s="284" t="str">
        <f t="shared" si="18"/>
        <v>15Y</v>
      </c>
      <c r="C181" s="284" t="str">
        <f t="shared" si="19"/>
        <v>10F</v>
      </c>
      <c r="D181" s="285" t="str">
        <f t="shared" si="16"/>
        <v>EUR10F15Y_Quote</v>
      </c>
      <c r="E181" s="285" t="str">
        <f>_xll.qlSimpleQuote(D181,,RateTickValue,Permanent,Trigger,ObjectOverwrite)</f>
        <v>EUR10F15Y_Quote#0001</v>
      </c>
      <c r="F181" s="286" t="str">
        <f>_xll.ohRangeRetrieveError(E181)</f>
        <v/>
      </c>
      <c r="G181" s="249"/>
      <c r="H181" s="177"/>
      <c r="I181" s="248"/>
      <c r="J181" s="303" t="s">
        <v>42</v>
      </c>
      <c r="K181" s="303" t="str">
        <f t="shared" si="21"/>
        <v>10F</v>
      </c>
      <c r="L181" s="300" t="str">
        <f t="shared" si="17"/>
        <v>EUR10F15Y</v>
      </c>
      <c r="M181" s="300" t="str">
        <v>EUR10F15Y=ICAP</v>
      </c>
      <c r="N181" s="266">
        <v>2.0019999999999998</v>
      </c>
      <c r="O181" s="205"/>
      <c r="P181" s="266">
        <v>2.0019999999999998</v>
      </c>
      <c r="Q181" s="205"/>
      <c r="R181" s="266">
        <v>2.0019999999999998</v>
      </c>
      <c r="S181" s="266">
        <f>_xll.qlSimpleQuoteSetValue(E181,R181/100,Trigger)</f>
        <v>2.3999999999999716E-4</v>
      </c>
      <c r="T181" s="208"/>
      <c r="V181" s="178"/>
    </row>
    <row r="182" spans="1:22" x14ac:dyDescent="0.2">
      <c r="A182" s="207"/>
      <c r="B182" s="284" t="str">
        <f t="shared" si="18"/>
        <v>20Y</v>
      </c>
      <c r="C182" s="284" t="str">
        <f t="shared" si="19"/>
        <v>10F</v>
      </c>
      <c r="D182" s="285" t="str">
        <f t="shared" si="16"/>
        <v>EUR10F20Y_Quote</v>
      </c>
      <c r="E182" s="285" t="str">
        <f>_xll.qlSimpleQuote(D182,,RateTickValue,Permanent,Trigger,ObjectOverwrite)</f>
        <v>EUR10F20Y_Quote#0001</v>
      </c>
      <c r="F182" s="286" t="str">
        <f>_xll.ohRangeRetrieveError(E182)</f>
        <v/>
      </c>
      <c r="G182" s="249"/>
      <c r="H182" s="177"/>
      <c r="I182" s="248"/>
      <c r="J182" s="303" t="s">
        <v>37</v>
      </c>
      <c r="K182" s="303" t="str">
        <f t="shared" si="21"/>
        <v>10F</v>
      </c>
      <c r="L182" s="300" t="str">
        <f t="shared" si="17"/>
        <v>EUR10F20Y</v>
      </c>
      <c r="M182" s="300" t="str">
        <v>EUR10F20Y=ICAP</v>
      </c>
      <c r="N182" s="266">
        <v>1.9220000000000002</v>
      </c>
      <c r="O182" s="205"/>
      <c r="P182" s="266">
        <v>1.9220000000000002</v>
      </c>
      <c r="Q182" s="205"/>
      <c r="R182" s="266">
        <v>1.9220000000000002</v>
      </c>
      <c r="S182" s="266">
        <f>_xll.qlSimpleQuoteSetValue(E182,R182/100,Trigger)</f>
        <v>3.7000000000000227E-4</v>
      </c>
      <c r="T182" s="208"/>
      <c r="V182" s="178"/>
    </row>
    <row r="183" spans="1:22" x14ac:dyDescent="0.2">
      <c r="A183" s="207"/>
      <c r="B183" s="284" t="str">
        <f t="shared" si="18"/>
        <v>25Y</v>
      </c>
      <c r="C183" s="284" t="str">
        <f t="shared" si="19"/>
        <v>10F</v>
      </c>
      <c r="D183" s="285" t="str">
        <f t="shared" si="16"/>
        <v>EUR10F25Y_Quote</v>
      </c>
      <c r="E183" s="285" t="str">
        <f>_xll.qlSimpleQuote(D183,,RateTickValue,Permanent,Trigger,ObjectOverwrite)</f>
        <v>EUR10F25Y_Quote#0001</v>
      </c>
      <c r="F183" s="286" t="str">
        <f>_xll.ohRangeRetrieveError(E183)</f>
        <v/>
      </c>
      <c r="G183" s="249"/>
      <c r="H183" s="177"/>
      <c r="I183" s="248"/>
      <c r="J183" s="303" t="s">
        <v>32</v>
      </c>
      <c r="K183" s="303" t="str">
        <f t="shared" si="21"/>
        <v>10F</v>
      </c>
      <c r="L183" s="300" t="str">
        <f t="shared" si="17"/>
        <v>EUR10F25Y</v>
      </c>
      <c r="M183" s="300" t="str">
        <v>EUR10F25Y=ICAP</v>
      </c>
      <c r="N183" s="266">
        <v>1.8699999999999999</v>
      </c>
      <c r="O183" s="205"/>
      <c r="P183" s="266">
        <v>1.8699999999999999</v>
      </c>
      <c r="Q183" s="205"/>
      <c r="R183" s="266">
        <v>1.8699999999999999</v>
      </c>
      <c r="S183" s="266">
        <f>_xll.qlSimpleQuoteSetValue(E183,R183/100,Trigger)</f>
        <v>3.699999999999988E-4</v>
      </c>
      <c r="T183" s="208"/>
      <c r="V183" s="178"/>
    </row>
    <row r="184" spans="1:22" x14ac:dyDescent="0.2">
      <c r="A184" s="207"/>
      <c r="B184" s="284" t="str">
        <f t="shared" si="18"/>
        <v>30Y</v>
      </c>
      <c r="C184" s="284" t="str">
        <f t="shared" si="19"/>
        <v>10F</v>
      </c>
      <c r="D184" s="285" t="str">
        <f t="shared" si="16"/>
        <v>EUR10F30Y_Quote</v>
      </c>
      <c r="E184" s="285" t="str">
        <f>_xll.qlSimpleQuote(D184,,RateTickValue,Permanent,Trigger,ObjectOverwrite)</f>
        <v>EUR10F30Y_Quote#0001</v>
      </c>
      <c r="F184" s="286" t="str">
        <f>_xll.ohRangeRetrieveError(E184)</f>
        <v/>
      </c>
      <c r="G184" s="249"/>
      <c r="H184" s="177"/>
      <c r="I184" s="248"/>
      <c r="J184" s="304" t="s">
        <v>27</v>
      </c>
      <c r="K184" s="304" t="str">
        <f t="shared" si="21"/>
        <v>10F</v>
      </c>
      <c r="L184" s="302" t="str">
        <f t="shared" si="17"/>
        <v>EUR10F30Y</v>
      </c>
      <c r="M184" s="302" t="str">
        <v>EUR10F30Y=ICAP</v>
      </c>
      <c r="N184" s="268">
        <v>1.8260000000000001</v>
      </c>
      <c r="O184" s="205"/>
      <c r="P184" s="268">
        <v>1.8260000000000001</v>
      </c>
      <c r="Q184" s="205"/>
      <c r="R184" s="268">
        <v>1.8260000000000001</v>
      </c>
      <c r="S184" s="268">
        <f>_xll.qlSimpleQuoteSetValue(E184,R184/100,Trigger)</f>
        <v>3.8000000000000186E-4</v>
      </c>
      <c r="T184" s="208"/>
      <c r="V184" s="178"/>
    </row>
    <row r="185" spans="1:22" x14ac:dyDescent="0.2">
      <c r="A185" s="207"/>
      <c r="B185" s="284" t="str">
        <f t="shared" si="18"/>
        <v>1Y</v>
      </c>
      <c r="C185" s="284" t="str">
        <f t="shared" si="19"/>
        <v>11F</v>
      </c>
      <c r="D185" s="285" t="str">
        <f t="shared" si="16"/>
        <v>EUR11F1Y_Quote</v>
      </c>
      <c r="E185" s="285" t="str">
        <f>_xll.qlSimpleQuote(D185,,RateTickValue,Permanent,Trigger,ObjectOverwrite)</f>
        <v>EUR11F1Y_Quote#0001</v>
      </c>
      <c r="F185" s="286" t="str">
        <f>_xll.ohRangeRetrieveError(E185)</f>
        <v/>
      </c>
      <c r="G185" s="249"/>
      <c r="H185" s="177"/>
      <c r="I185" s="207">
        <v>11</v>
      </c>
      <c r="J185" s="152" t="s">
        <v>5</v>
      </c>
      <c r="K185" s="152" t="str">
        <f t="shared" ref="K185:K202" si="22">$I$185&amp;"F"</f>
        <v>11F</v>
      </c>
      <c r="L185" s="93" t="str">
        <f t="shared" si="17"/>
        <v>EUR11F1Y</v>
      </c>
      <c r="M185" s="93" t="str">
        <v>EUR11F1Y=ICAP</v>
      </c>
      <c r="N185" s="267">
        <v>2.141</v>
      </c>
      <c r="O185" s="205"/>
      <c r="P185" s="267">
        <v>2.141</v>
      </c>
      <c r="Q185" s="205"/>
      <c r="R185" s="267">
        <v>2.141</v>
      </c>
      <c r="S185" s="267">
        <f>_xll.qlSimpleQuoteSetValue(E185,R185/100,Trigger)</f>
        <v>-1.9999999999999185E-5</v>
      </c>
      <c r="T185" s="208"/>
      <c r="V185" s="178"/>
    </row>
    <row r="186" spans="1:22" x14ac:dyDescent="0.2">
      <c r="A186" s="207"/>
      <c r="B186" s="284" t="str">
        <f t="shared" si="18"/>
        <v>2Y</v>
      </c>
      <c r="C186" s="284" t="str">
        <f t="shared" si="19"/>
        <v>11F</v>
      </c>
      <c r="D186" s="285" t="str">
        <f t="shared" si="16"/>
        <v>EUR11F2Y_Quote</v>
      </c>
      <c r="E186" s="285" t="str">
        <f>_xll.qlSimpleQuote(D186,,RateTickValue,Permanent,Trigger,ObjectOverwrite)</f>
        <v>EUR11F2Y_Quote#0001</v>
      </c>
      <c r="F186" s="286" t="str">
        <f>_xll.ohRangeRetrieveError(E186)</f>
        <v/>
      </c>
      <c r="G186" s="249"/>
      <c r="H186" s="177"/>
      <c r="I186" s="248"/>
      <c r="J186" s="303" t="s">
        <v>55</v>
      </c>
      <c r="K186" s="303" t="str">
        <f t="shared" si="22"/>
        <v>11F</v>
      </c>
      <c r="L186" s="300" t="str">
        <f t="shared" si="17"/>
        <v>EUR11F2Y</v>
      </c>
      <c r="M186" s="300" t="str">
        <v>EUR11F2Y=ICAP</v>
      </c>
      <c r="N186" s="266">
        <v>2.1549999999999998</v>
      </c>
      <c r="O186" s="205"/>
      <c r="P186" s="266">
        <v>2.1549999999999998</v>
      </c>
      <c r="Q186" s="205"/>
      <c r="R186" s="266">
        <v>2.1549999999999998</v>
      </c>
      <c r="S186" s="266">
        <f>_xll.qlSimpleQuoteSetValue(E186,R186/100,Trigger)</f>
        <v>-9.9999999999999395E-5</v>
      </c>
      <c r="T186" s="208"/>
      <c r="V186" s="178"/>
    </row>
    <row r="187" spans="1:22" x14ac:dyDescent="0.2">
      <c r="A187" s="207"/>
      <c r="B187" s="284" t="str">
        <f t="shared" si="18"/>
        <v>3Y</v>
      </c>
      <c r="C187" s="284" t="str">
        <f t="shared" si="19"/>
        <v>11F</v>
      </c>
      <c r="D187" s="285" t="str">
        <f t="shared" si="16"/>
        <v>EUR11F3Y_Quote</v>
      </c>
      <c r="E187" s="285" t="str">
        <f>_xll.qlSimpleQuote(D187,,RateTickValue,Permanent,Trigger,ObjectOverwrite)</f>
        <v>EUR11F3Y_Quote#0001</v>
      </c>
      <c r="F187" s="286" t="str">
        <f>_xll.ohRangeRetrieveError(E187)</f>
        <v/>
      </c>
      <c r="G187" s="249"/>
      <c r="H187" s="177"/>
      <c r="I187" s="248"/>
      <c r="J187" s="303" t="s">
        <v>54</v>
      </c>
      <c r="K187" s="303" t="str">
        <f t="shared" si="22"/>
        <v>11F</v>
      </c>
      <c r="L187" s="300" t="str">
        <f t="shared" si="17"/>
        <v>EUR11F3Y</v>
      </c>
      <c r="M187" s="300" t="str">
        <v>EUR11F3Y=ICAP</v>
      </c>
      <c r="N187" s="266">
        <v>2.1640000000000001</v>
      </c>
      <c r="O187" s="205"/>
      <c r="P187" s="266">
        <v>2.1640000000000001</v>
      </c>
      <c r="Q187" s="205"/>
      <c r="R187" s="266">
        <v>2.1640000000000001</v>
      </c>
      <c r="S187" s="266">
        <f>_xll.qlSimpleQuoteSetValue(E187,R187/100,Trigger)</f>
        <v>-9.9999999999995925E-5</v>
      </c>
      <c r="T187" s="208"/>
      <c r="V187" s="178"/>
    </row>
    <row r="188" spans="1:22" x14ac:dyDescent="0.2">
      <c r="A188" s="207"/>
      <c r="B188" s="284" t="str">
        <f t="shared" si="18"/>
        <v>4Y</v>
      </c>
      <c r="C188" s="284" t="str">
        <f t="shared" si="19"/>
        <v>11F</v>
      </c>
      <c r="D188" s="285" t="str">
        <f t="shared" si="16"/>
        <v>EUR11F4Y_Quote</v>
      </c>
      <c r="E188" s="285" t="str">
        <f>_xll.qlSimpleQuote(D188,,RateTickValue,Permanent,Trigger,ObjectOverwrite)</f>
        <v>EUR11F4Y_Quote#0001</v>
      </c>
      <c r="F188" s="286" t="str">
        <f>_xll.ohRangeRetrieveError(E188)</f>
        <v/>
      </c>
      <c r="G188" s="249"/>
      <c r="H188" s="177"/>
      <c r="I188" s="248"/>
      <c r="J188" s="303" t="s">
        <v>53</v>
      </c>
      <c r="K188" s="303" t="str">
        <f t="shared" si="22"/>
        <v>11F</v>
      </c>
      <c r="L188" s="300" t="str">
        <f t="shared" si="17"/>
        <v>EUR11F4Y</v>
      </c>
      <c r="M188" s="300" t="str">
        <v>EUR11F4Y=ICAP</v>
      </c>
      <c r="N188" s="266">
        <v>2.1669999999999998</v>
      </c>
      <c r="O188" s="205"/>
      <c r="P188" s="266">
        <v>2.1669999999999998</v>
      </c>
      <c r="Q188" s="205"/>
      <c r="R188" s="266">
        <v>2.1669999999999998</v>
      </c>
      <c r="S188" s="266">
        <f>_xll.qlSimpleQuoteSetValue(E188,R188/100,Trigger)</f>
        <v>-1.1000000000000246E-4</v>
      </c>
      <c r="T188" s="208"/>
      <c r="V188" s="178"/>
    </row>
    <row r="189" spans="1:22" x14ac:dyDescent="0.2">
      <c r="A189" s="207"/>
      <c r="B189" s="284" t="str">
        <f t="shared" si="18"/>
        <v>5Y</v>
      </c>
      <c r="C189" s="284" t="str">
        <f t="shared" si="19"/>
        <v>11F</v>
      </c>
      <c r="D189" s="285" t="str">
        <f t="shared" si="16"/>
        <v>EUR11F5Y_Quote</v>
      </c>
      <c r="E189" s="285" t="str">
        <f>_xll.qlSimpleQuote(D189,,RateTickValue,Permanent,Trigger,ObjectOverwrite)</f>
        <v>EUR11F5Y_Quote#0001</v>
      </c>
      <c r="F189" s="286" t="str">
        <f>_xll.ohRangeRetrieveError(E189)</f>
        <v/>
      </c>
      <c r="G189" s="249"/>
      <c r="H189" s="177"/>
      <c r="I189" s="248"/>
      <c r="J189" s="303" t="s">
        <v>52</v>
      </c>
      <c r="K189" s="303" t="str">
        <f t="shared" si="22"/>
        <v>11F</v>
      </c>
      <c r="L189" s="300" t="str">
        <f t="shared" si="17"/>
        <v>EUR11F5Y</v>
      </c>
      <c r="M189" s="300" t="str">
        <v>EUR11F5Y=ICAP</v>
      </c>
      <c r="N189" s="266">
        <v>2.1659999999999999</v>
      </c>
      <c r="O189" s="205"/>
      <c r="P189" s="266">
        <v>2.1659999999999999</v>
      </c>
      <c r="Q189" s="205"/>
      <c r="R189" s="266">
        <v>2.1659999999999999</v>
      </c>
      <c r="S189" s="266">
        <f>_xll.qlSimpleQuoteSetValue(E189,R189/100,Trigger)</f>
        <v>-6.0000000000004494E-5</v>
      </c>
      <c r="T189" s="208"/>
      <c r="V189" s="178"/>
    </row>
    <row r="190" spans="1:22" x14ac:dyDescent="0.2">
      <c r="A190" s="207"/>
      <c r="B190" s="284" t="str">
        <f t="shared" si="18"/>
        <v>6Y</v>
      </c>
      <c r="C190" s="284" t="str">
        <f t="shared" si="19"/>
        <v>11F</v>
      </c>
      <c r="D190" s="285" t="str">
        <f t="shared" si="16"/>
        <v>EUR11F6Y_Quote</v>
      </c>
      <c r="E190" s="285" t="str">
        <f>_xll.qlSimpleQuote(D190,,RateTickValue,Permanent,Trigger,ObjectOverwrite)</f>
        <v>EUR11F6Y_Quote#0001</v>
      </c>
      <c r="F190" s="286" t="str">
        <f>_xll.ohRangeRetrieveError(E190)</f>
        <v/>
      </c>
      <c r="G190" s="249"/>
      <c r="H190" s="177"/>
      <c r="I190" s="248"/>
      <c r="J190" s="303" t="s">
        <v>51</v>
      </c>
      <c r="K190" s="303" t="str">
        <f t="shared" si="22"/>
        <v>11F</v>
      </c>
      <c r="L190" s="300" t="str">
        <f t="shared" si="17"/>
        <v>EUR11F6Y</v>
      </c>
      <c r="M190" s="300" t="str">
        <v>EUR11F6Y=ICAP</v>
      </c>
      <c r="N190" s="266">
        <v>2.161</v>
      </c>
      <c r="O190" s="205"/>
      <c r="P190" s="266">
        <v>2.161</v>
      </c>
      <c r="Q190" s="205"/>
      <c r="R190" s="266">
        <v>2.161</v>
      </c>
      <c r="S190" s="266">
        <f>_xll.qlSimpleQuoteSetValue(E190,R190/100,Trigger)</f>
        <v>-5.9999999999997555E-5</v>
      </c>
      <c r="T190" s="208"/>
      <c r="V190" s="178"/>
    </row>
    <row r="191" spans="1:22" x14ac:dyDescent="0.2">
      <c r="A191" s="207"/>
      <c r="B191" s="284" t="str">
        <f t="shared" si="18"/>
        <v>7Y</v>
      </c>
      <c r="C191" s="284" t="str">
        <f t="shared" si="19"/>
        <v>11F</v>
      </c>
      <c r="D191" s="285" t="str">
        <f t="shared" si="16"/>
        <v>EUR11F7Y_Quote</v>
      </c>
      <c r="E191" s="285" t="str">
        <f>_xll.qlSimpleQuote(D191,,RateTickValue,Permanent,Trigger,ObjectOverwrite)</f>
        <v>EUR11F7Y_Quote#0001</v>
      </c>
      <c r="F191" s="286" t="str">
        <f>_xll.ohRangeRetrieveError(E191)</f>
        <v/>
      </c>
      <c r="G191" s="249"/>
      <c r="H191" s="177"/>
      <c r="I191" s="248"/>
      <c r="J191" s="303" t="s">
        <v>50</v>
      </c>
      <c r="K191" s="303" t="str">
        <f t="shared" si="22"/>
        <v>11F</v>
      </c>
      <c r="L191" s="300" t="str">
        <f t="shared" si="17"/>
        <v>EUR11F7Y</v>
      </c>
      <c r="M191" s="300" t="str">
        <v>EUR11F7Y=ICAP</v>
      </c>
      <c r="N191" s="266">
        <v>2.149</v>
      </c>
      <c r="O191" s="205"/>
      <c r="P191" s="266">
        <v>2.149</v>
      </c>
      <c r="Q191" s="205"/>
      <c r="R191" s="266">
        <v>2.149</v>
      </c>
      <c r="S191" s="266">
        <f>_xll.qlSimpleQuoteSetValue(E191,R191/100,Trigger)</f>
        <v>-1.9999999999999185E-5</v>
      </c>
      <c r="T191" s="208"/>
      <c r="V191" s="178"/>
    </row>
    <row r="192" spans="1:22" x14ac:dyDescent="0.2">
      <c r="A192" s="207"/>
      <c r="B192" s="284" t="str">
        <f t="shared" si="18"/>
        <v>8Y</v>
      </c>
      <c r="C192" s="284" t="str">
        <f t="shared" si="19"/>
        <v>11F</v>
      </c>
      <c r="D192" s="285" t="str">
        <f t="shared" si="16"/>
        <v>EUR11F8Y_Quote</v>
      </c>
      <c r="E192" s="285" t="str">
        <f>_xll.qlSimpleQuote(D192,,RateTickValue,Permanent,Trigger,ObjectOverwrite)</f>
        <v>EUR11F8Y_Quote#0001</v>
      </c>
      <c r="F192" s="286" t="str">
        <f>_xll.ohRangeRetrieveError(E192)</f>
        <v/>
      </c>
      <c r="G192" s="249"/>
      <c r="H192" s="177"/>
      <c r="I192" s="248"/>
      <c r="J192" s="303" t="s">
        <v>49</v>
      </c>
      <c r="K192" s="303" t="str">
        <f t="shared" si="22"/>
        <v>11F</v>
      </c>
      <c r="L192" s="300" t="str">
        <f t="shared" si="17"/>
        <v>EUR11F8Y</v>
      </c>
      <c r="M192" s="300" t="str">
        <v>EUR11F8Y=ICAP</v>
      </c>
      <c r="N192" s="266">
        <v>2.133</v>
      </c>
      <c r="O192" s="205"/>
      <c r="P192" s="266">
        <v>2.133</v>
      </c>
      <c r="Q192" s="205"/>
      <c r="R192" s="266">
        <v>2.133</v>
      </c>
      <c r="S192" s="266">
        <f>_xll.qlSimpleQuoteSetValue(E192,R192/100,Trigger)</f>
        <v>1.9999999999999185E-5</v>
      </c>
      <c r="T192" s="208"/>
      <c r="V192" s="178"/>
    </row>
    <row r="193" spans="1:22" x14ac:dyDescent="0.2">
      <c r="A193" s="207"/>
      <c r="B193" s="284" t="str">
        <f t="shared" si="18"/>
        <v>9Y</v>
      </c>
      <c r="C193" s="284" t="str">
        <f t="shared" si="19"/>
        <v>11F</v>
      </c>
      <c r="D193" s="285" t="str">
        <f t="shared" si="16"/>
        <v>EUR11F9Y_Quote</v>
      </c>
      <c r="E193" s="285" t="str">
        <f>_xll.qlSimpleQuote(D193,,RateTickValue,Permanent,Trigger,ObjectOverwrite)</f>
        <v>EUR11F9Y_Quote#0001</v>
      </c>
      <c r="F193" s="286" t="str">
        <f>_xll.ohRangeRetrieveError(E193)</f>
        <v/>
      </c>
      <c r="G193" s="249"/>
      <c r="H193" s="177"/>
      <c r="I193" s="248"/>
      <c r="J193" s="303" t="s">
        <v>48</v>
      </c>
      <c r="K193" s="303" t="str">
        <f t="shared" si="22"/>
        <v>11F</v>
      </c>
      <c r="L193" s="300" t="str">
        <f t="shared" si="17"/>
        <v>EUR11F9Y</v>
      </c>
      <c r="M193" s="300" t="str">
        <v>EUR11F9Y=ICAP</v>
      </c>
      <c r="N193" s="266">
        <v>2.1139999999999999</v>
      </c>
      <c r="O193" s="205"/>
      <c r="P193" s="266">
        <v>2.1139999999999999</v>
      </c>
      <c r="Q193" s="205"/>
      <c r="R193" s="266">
        <v>2.1139999999999999</v>
      </c>
      <c r="S193" s="266">
        <f>_xll.qlSimpleQuoteSetValue(E193,R193/100,Trigger)</f>
        <v>6.9999999999997148E-5</v>
      </c>
      <c r="T193" s="208"/>
      <c r="V193" s="178"/>
    </row>
    <row r="194" spans="1:22" x14ac:dyDescent="0.2">
      <c r="A194" s="207"/>
      <c r="B194" s="284" t="str">
        <f t="shared" si="18"/>
        <v>10Y</v>
      </c>
      <c r="C194" s="284" t="str">
        <f t="shared" si="19"/>
        <v>11F</v>
      </c>
      <c r="D194" s="285" t="str">
        <f t="shared" si="16"/>
        <v>EUR11F10Y_Quote</v>
      </c>
      <c r="E194" s="285" t="str">
        <f>_xll.qlSimpleQuote(D194,,RateTickValue,Permanent,Trigger,ObjectOverwrite)</f>
        <v>EUR11F10Y_Quote#0001</v>
      </c>
      <c r="F194" s="286" t="str">
        <f>_xll.ohRangeRetrieveError(E194)</f>
        <v/>
      </c>
      <c r="G194" s="249"/>
      <c r="H194" s="177"/>
      <c r="I194" s="248"/>
      <c r="J194" s="303" t="s">
        <v>47</v>
      </c>
      <c r="K194" s="303" t="str">
        <f t="shared" si="22"/>
        <v>11F</v>
      </c>
      <c r="L194" s="300" t="str">
        <f t="shared" si="17"/>
        <v>EUR11F10Y</v>
      </c>
      <c r="M194" s="300" t="str">
        <v>EUR11F10Y=ICAP</v>
      </c>
      <c r="N194" s="266">
        <v>2.0939999999999999</v>
      </c>
      <c r="O194" s="205"/>
      <c r="P194" s="266">
        <v>2.0939999999999999</v>
      </c>
      <c r="Q194" s="205"/>
      <c r="R194" s="266">
        <v>2.0939999999999999</v>
      </c>
      <c r="S194" s="266">
        <f>_xll.qlSimpleQuoteSetValue(E194,R194/100,Trigger)</f>
        <v>1.3000000000000164E-4</v>
      </c>
      <c r="T194" s="208"/>
      <c r="V194" s="178"/>
    </row>
    <row r="195" spans="1:22" x14ac:dyDescent="0.2">
      <c r="A195" s="207"/>
      <c r="B195" s="284" t="str">
        <f t="shared" si="18"/>
        <v>11Y</v>
      </c>
      <c r="C195" s="284" t="str">
        <f t="shared" si="19"/>
        <v>11F</v>
      </c>
      <c r="D195" s="285" t="str">
        <f t="shared" si="16"/>
        <v>EUR11F11Y_Quote</v>
      </c>
      <c r="E195" s="285" t="str">
        <f>_xll.qlSimpleQuote(D195,,RateTickValue,Permanent,Trigger,ObjectOverwrite)</f>
        <v>EUR11F11Y_Quote#0001</v>
      </c>
      <c r="F195" s="286" t="str">
        <f>_xll.ohRangeRetrieveError(E195)</f>
        <v/>
      </c>
      <c r="G195" s="249"/>
      <c r="H195" s="177"/>
      <c r="I195" s="248"/>
      <c r="J195" s="303" t="s">
        <v>46</v>
      </c>
      <c r="K195" s="303" t="str">
        <f t="shared" si="22"/>
        <v>11F</v>
      </c>
      <c r="L195" s="300" t="str">
        <f t="shared" si="17"/>
        <v>EUR11F11Y</v>
      </c>
      <c r="M195" s="300" t="str">
        <v>EUR11F11Y=ICAP</v>
      </c>
      <c r="N195" s="266">
        <v>2.069</v>
      </c>
      <c r="O195" s="205"/>
      <c r="P195" s="266">
        <v>2.069</v>
      </c>
      <c r="Q195" s="205"/>
      <c r="R195" s="266">
        <v>2.069</v>
      </c>
      <c r="S195" s="266">
        <f>_xll.qlSimpleQuoteSetValue(E195,R195/100,Trigger)</f>
        <v>1.3999999999999777E-4</v>
      </c>
      <c r="T195" s="208"/>
      <c r="V195" s="178"/>
    </row>
    <row r="196" spans="1:22" x14ac:dyDescent="0.2">
      <c r="A196" s="207"/>
      <c r="B196" s="284" t="str">
        <f t="shared" si="18"/>
        <v>12Y</v>
      </c>
      <c r="C196" s="284" t="str">
        <f t="shared" si="19"/>
        <v>11F</v>
      </c>
      <c r="D196" s="285" t="str">
        <f t="shared" si="16"/>
        <v>EUR11F12Y_Quote</v>
      </c>
      <c r="E196" s="285" t="str">
        <f>_xll.qlSimpleQuote(D196,,RateTickValue,Permanent,Trigger,ObjectOverwrite)</f>
        <v>EUR11F12Y_Quote#0001</v>
      </c>
      <c r="F196" s="286" t="str">
        <f>_xll.ohRangeRetrieveError(E196)</f>
        <v/>
      </c>
      <c r="G196" s="249"/>
      <c r="H196" s="177"/>
      <c r="I196" s="248"/>
      <c r="J196" s="303" t="s">
        <v>45</v>
      </c>
      <c r="K196" s="303" t="str">
        <f t="shared" si="22"/>
        <v>11F</v>
      </c>
      <c r="L196" s="300" t="str">
        <f t="shared" si="17"/>
        <v>EUR11F12Y</v>
      </c>
      <c r="M196" s="300" t="str">
        <v>EUR11F12Y=ICAP</v>
      </c>
      <c r="N196" s="266">
        <v>2.044</v>
      </c>
      <c r="O196" s="205"/>
      <c r="P196" s="266">
        <v>2.044</v>
      </c>
      <c r="Q196" s="205"/>
      <c r="R196" s="266">
        <v>2.044</v>
      </c>
      <c r="S196" s="266">
        <f>_xll.qlSimpleQuoteSetValue(E196,R196/100,Trigger)</f>
        <v>1.9999999999999879E-4</v>
      </c>
      <c r="T196" s="208"/>
      <c r="V196" s="178"/>
    </row>
    <row r="197" spans="1:22" x14ac:dyDescent="0.2">
      <c r="A197" s="207"/>
      <c r="B197" s="284" t="str">
        <f t="shared" si="18"/>
        <v>13Y</v>
      </c>
      <c r="C197" s="284" t="str">
        <f t="shared" si="19"/>
        <v>11F</v>
      </c>
      <c r="D197" s="285" t="str">
        <f t="shared" ref="D197:D260" si="23">Currency&amp;$C197&amp;B197&amp;QuoteSuffix</f>
        <v>EUR11F13Y_Quote</v>
      </c>
      <c r="E197" s="285" t="str">
        <f>_xll.qlSimpleQuote(D197,,RateTickValue,Permanent,Trigger,ObjectOverwrite)</f>
        <v>EUR11F13Y_Quote#0001</v>
      </c>
      <c r="F197" s="286" t="str">
        <f>_xll.ohRangeRetrieveError(E197)</f>
        <v/>
      </c>
      <c r="G197" s="249"/>
      <c r="H197" s="177"/>
      <c r="I197" s="248"/>
      <c r="J197" s="303" t="s">
        <v>44</v>
      </c>
      <c r="K197" s="303" t="str">
        <f t="shared" si="22"/>
        <v>11F</v>
      </c>
      <c r="L197" s="300" t="str">
        <f t="shared" ref="L197:L260" si="24">Currency&amp;$K197&amp;$J197</f>
        <v>EUR11F13Y</v>
      </c>
      <c r="M197" s="300" t="str">
        <v>EUR11F13Y=ICAP</v>
      </c>
      <c r="N197" s="266">
        <v>2.0209999999999999</v>
      </c>
      <c r="O197" s="205"/>
      <c r="P197" s="266">
        <v>2.0209999999999999</v>
      </c>
      <c r="Q197" s="205"/>
      <c r="R197" s="266">
        <v>2.0209999999999999</v>
      </c>
      <c r="S197" s="266">
        <f>_xll.qlSimpleQuoteSetValue(E197,R197/100,Trigger)</f>
        <v>2.3999999999999716E-4</v>
      </c>
      <c r="T197" s="208"/>
      <c r="V197" s="178"/>
    </row>
    <row r="198" spans="1:22" x14ac:dyDescent="0.2">
      <c r="A198" s="207"/>
      <c r="B198" s="284" t="str">
        <f t="shared" ref="B198:B261" si="25">J198</f>
        <v>14Y</v>
      </c>
      <c r="C198" s="284" t="str">
        <f t="shared" ref="C198:C261" si="26">K198</f>
        <v>11F</v>
      </c>
      <c r="D198" s="285" t="str">
        <f t="shared" si="23"/>
        <v>EUR11F14Y_Quote</v>
      </c>
      <c r="E198" s="285" t="str">
        <f>_xll.qlSimpleQuote(D198,,RateTickValue,Permanent,Trigger,ObjectOverwrite)</f>
        <v>EUR11F14Y_Quote#0001</v>
      </c>
      <c r="F198" s="286" t="str">
        <f>_xll.ohRangeRetrieveError(E198)</f>
        <v/>
      </c>
      <c r="G198" s="249"/>
      <c r="H198" s="177"/>
      <c r="I198" s="248"/>
      <c r="J198" s="303" t="s">
        <v>43</v>
      </c>
      <c r="K198" s="303" t="str">
        <f t="shared" si="22"/>
        <v>11F</v>
      </c>
      <c r="L198" s="300" t="str">
        <f t="shared" si="24"/>
        <v>EUR11F14Y</v>
      </c>
      <c r="M198" s="300" t="str">
        <v>EUR11F14Y=ICAP</v>
      </c>
      <c r="N198" s="266">
        <v>1.998</v>
      </c>
      <c r="O198" s="205"/>
      <c r="P198" s="266">
        <v>1.998</v>
      </c>
      <c r="Q198" s="205"/>
      <c r="R198" s="266">
        <v>1.998</v>
      </c>
      <c r="S198" s="266">
        <f>_xll.qlSimpleQuoteSetValue(E198,R198/100,Trigger)</f>
        <v>2.6999999999999941E-4</v>
      </c>
      <c r="T198" s="208"/>
      <c r="V198" s="178"/>
    </row>
    <row r="199" spans="1:22" x14ac:dyDescent="0.2">
      <c r="A199" s="207"/>
      <c r="B199" s="284" t="str">
        <f t="shared" si="25"/>
        <v>15Y</v>
      </c>
      <c r="C199" s="284" t="str">
        <f t="shared" si="26"/>
        <v>11F</v>
      </c>
      <c r="D199" s="285" t="str">
        <f t="shared" si="23"/>
        <v>EUR11F15Y_Quote</v>
      </c>
      <c r="E199" s="285" t="str">
        <f>_xll.qlSimpleQuote(D199,,RateTickValue,Permanent,Trigger,ObjectOverwrite)</f>
        <v>EUR11F15Y_Quote#0001</v>
      </c>
      <c r="F199" s="286" t="str">
        <f>_xll.ohRangeRetrieveError(E199)</f>
        <v/>
      </c>
      <c r="G199" s="249"/>
      <c r="H199" s="177"/>
      <c r="I199" s="248"/>
      <c r="J199" s="303" t="s">
        <v>42</v>
      </c>
      <c r="K199" s="303" t="str">
        <f t="shared" si="22"/>
        <v>11F</v>
      </c>
      <c r="L199" s="300" t="str">
        <f t="shared" si="24"/>
        <v>EUR11F15Y</v>
      </c>
      <c r="M199" s="300" t="str">
        <v>EUR11F15Y=ICAP</v>
      </c>
      <c r="N199" s="266">
        <v>1.976</v>
      </c>
      <c r="O199" s="205"/>
      <c r="P199" s="266">
        <v>1.976</v>
      </c>
      <c r="Q199" s="205"/>
      <c r="R199" s="266">
        <v>1.976</v>
      </c>
      <c r="S199" s="266">
        <f>_xll.qlSimpleQuoteSetValue(E199,R199/100,Trigger)</f>
        <v>2.9999999999999818E-4</v>
      </c>
      <c r="T199" s="208"/>
      <c r="V199" s="178"/>
    </row>
    <row r="200" spans="1:22" x14ac:dyDescent="0.2">
      <c r="A200" s="207"/>
      <c r="B200" s="284" t="str">
        <f t="shared" si="25"/>
        <v>20Y</v>
      </c>
      <c r="C200" s="284" t="str">
        <f t="shared" si="26"/>
        <v>11F</v>
      </c>
      <c r="D200" s="285" t="str">
        <f t="shared" si="23"/>
        <v>EUR11F20Y_Quote</v>
      </c>
      <c r="E200" s="285" t="str">
        <f>_xll.qlSimpleQuote(D200,,RateTickValue,Permanent,Trigger,ObjectOverwrite)</f>
        <v>EUR11F20Y_Quote#0001</v>
      </c>
      <c r="F200" s="286" t="str">
        <f>_xll.ohRangeRetrieveError(E200)</f>
        <v/>
      </c>
      <c r="G200" s="249"/>
      <c r="H200" s="177"/>
      <c r="I200" s="248"/>
      <c r="J200" s="303" t="s">
        <v>37</v>
      </c>
      <c r="K200" s="303" t="str">
        <f t="shared" si="22"/>
        <v>11F</v>
      </c>
      <c r="L200" s="300" t="str">
        <f t="shared" si="24"/>
        <v>EUR11F20Y</v>
      </c>
      <c r="M200" s="300" t="str">
        <v>EUR11F20Y=ICAP</v>
      </c>
      <c r="N200" s="266">
        <v>1.901</v>
      </c>
      <c r="O200" s="205"/>
      <c r="P200" s="266">
        <v>1.901</v>
      </c>
      <c r="Q200" s="205"/>
      <c r="R200" s="266">
        <v>1.901</v>
      </c>
      <c r="S200" s="266">
        <f>_xll.qlSimpleQuoteSetValue(E200,R200/100,Trigger)</f>
        <v>4.1000000000000064E-4</v>
      </c>
      <c r="T200" s="208"/>
      <c r="V200" s="178"/>
    </row>
    <row r="201" spans="1:22" x14ac:dyDescent="0.2">
      <c r="A201" s="207"/>
      <c r="B201" s="284" t="str">
        <f t="shared" si="25"/>
        <v>25Y</v>
      </c>
      <c r="C201" s="284" t="str">
        <f t="shared" si="26"/>
        <v>11F</v>
      </c>
      <c r="D201" s="285" t="str">
        <f t="shared" si="23"/>
        <v>EUR11F25Y_Quote</v>
      </c>
      <c r="E201" s="285" t="str">
        <f>_xll.qlSimpleQuote(D201,,RateTickValue,Permanent,Trigger,ObjectOverwrite)</f>
        <v>EUR11F25Y_Quote#0001</v>
      </c>
      <c r="F201" s="286" t="str">
        <f>_xll.ohRangeRetrieveError(E201)</f>
        <v/>
      </c>
      <c r="G201" s="249"/>
      <c r="H201" s="177"/>
      <c r="I201" s="248"/>
      <c r="J201" s="303" t="s">
        <v>32</v>
      </c>
      <c r="K201" s="303" t="str">
        <f t="shared" si="22"/>
        <v>11F</v>
      </c>
      <c r="L201" s="300" t="str">
        <f t="shared" si="24"/>
        <v>EUR11F25Y</v>
      </c>
      <c r="M201" s="300" t="str">
        <v>EUR11F25Y=ICAP</v>
      </c>
      <c r="N201" s="266">
        <v>1.8519999999999999</v>
      </c>
      <c r="O201" s="205"/>
      <c r="P201" s="266">
        <v>1.8519999999999999</v>
      </c>
      <c r="Q201" s="205"/>
      <c r="R201" s="266">
        <v>1.8519999999999999</v>
      </c>
      <c r="S201" s="266">
        <f>_xll.qlSimpleQuoteSetValue(E201,R201/100,Trigger)</f>
        <v>4.0000000000000105E-4</v>
      </c>
      <c r="T201" s="208"/>
      <c r="V201" s="178"/>
    </row>
    <row r="202" spans="1:22" x14ac:dyDescent="0.2">
      <c r="A202" s="207"/>
      <c r="B202" s="284" t="str">
        <f t="shared" si="25"/>
        <v>30Y</v>
      </c>
      <c r="C202" s="284" t="str">
        <f t="shared" si="26"/>
        <v>11F</v>
      </c>
      <c r="D202" s="285" t="str">
        <f t="shared" si="23"/>
        <v>EUR11F30Y_Quote</v>
      </c>
      <c r="E202" s="285" t="str">
        <f>_xll.qlSimpleQuote(D202,,RateTickValue,Permanent,Trigger,ObjectOverwrite)</f>
        <v>EUR11F30Y_Quote#0001</v>
      </c>
      <c r="F202" s="286" t="str">
        <f>_xll.ohRangeRetrieveError(E202)</f>
        <v/>
      </c>
      <c r="G202" s="249"/>
      <c r="H202" s="177"/>
      <c r="I202" s="248"/>
      <c r="J202" s="304" t="s">
        <v>27</v>
      </c>
      <c r="K202" s="304" t="str">
        <f t="shared" si="22"/>
        <v>11F</v>
      </c>
      <c r="L202" s="302" t="str">
        <f t="shared" si="24"/>
        <v>EUR11F30Y</v>
      </c>
      <c r="M202" s="302" t="str">
        <v>EUR11F30Y=ICAP</v>
      </c>
      <c r="N202" s="268">
        <v>1.8069999999999999</v>
      </c>
      <c r="O202" s="205"/>
      <c r="P202" s="268">
        <v>1.8069999999999999</v>
      </c>
      <c r="Q202" s="205"/>
      <c r="R202" s="268">
        <v>1.8069999999999999</v>
      </c>
      <c r="S202" s="268">
        <f>_xll.qlSimpleQuoteSetValue(E202,R202/100,Trigger)</f>
        <v>4.1000000000000064E-4</v>
      </c>
      <c r="T202" s="208"/>
      <c r="V202" s="178"/>
    </row>
    <row r="203" spans="1:22" x14ac:dyDescent="0.2">
      <c r="A203" s="207"/>
      <c r="B203" s="284" t="str">
        <f t="shared" si="25"/>
        <v>1Y</v>
      </c>
      <c r="C203" s="284" t="str">
        <f t="shared" si="26"/>
        <v>12F</v>
      </c>
      <c r="D203" s="285" t="str">
        <f t="shared" si="23"/>
        <v>EUR12F1Y_Quote</v>
      </c>
      <c r="E203" s="285" t="str">
        <f>_xll.qlSimpleQuote(D203,,RateTickValue,Permanent,Trigger,ObjectOverwrite)</f>
        <v>EUR12F1Y_Quote#0001</v>
      </c>
      <c r="F203" s="286" t="str">
        <f>_xll.ohRangeRetrieveError(E203)</f>
        <v/>
      </c>
      <c r="G203" s="249"/>
      <c r="H203" s="177"/>
      <c r="I203" s="207">
        <v>12</v>
      </c>
      <c r="J203" s="152" t="s">
        <v>5</v>
      </c>
      <c r="K203" s="152" t="str">
        <f t="shared" ref="K203:K220" si="27">$I$203&amp;"F"</f>
        <v>12F</v>
      </c>
      <c r="L203" s="93" t="str">
        <f t="shared" si="24"/>
        <v>EUR12F1Y</v>
      </c>
      <c r="M203" s="93" t="str">
        <v>EUR12F1Y=ICAP</v>
      </c>
      <c r="N203" s="267">
        <v>2.169</v>
      </c>
      <c r="O203" s="205"/>
      <c r="P203" s="267">
        <v>2.169</v>
      </c>
      <c r="Q203" s="205"/>
      <c r="R203" s="267">
        <v>2.169</v>
      </c>
      <c r="S203" s="267">
        <f>_xll.qlSimpleQuoteSetValue(E203,R203/100,Trigger)</f>
        <v>-1.7999999999999614E-4</v>
      </c>
      <c r="T203" s="208"/>
      <c r="V203" s="178"/>
    </row>
    <row r="204" spans="1:22" x14ac:dyDescent="0.2">
      <c r="A204" s="207"/>
      <c r="B204" s="284" t="str">
        <f t="shared" si="25"/>
        <v>2Y</v>
      </c>
      <c r="C204" s="284" t="str">
        <f t="shared" si="26"/>
        <v>12F</v>
      </c>
      <c r="D204" s="285" t="str">
        <f t="shared" si="23"/>
        <v>EUR12F2Y_Quote</v>
      </c>
      <c r="E204" s="285" t="str">
        <f>_xll.qlSimpleQuote(D204,,RateTickValue,Permanent,Trigger,ObjectOverwrite)</f>
        <v>EUR12F2Y_Quote#0001</v>
      </c>
      <c r="F204" s="286" t="str">
        <f>_xll.ohRangeRetrieveError(E204)</f>
        <v/>
      </c>
      <c r="G204" s="249"/>
      <c r="H204" s="177"/>
      <c r="I204" s="248"/>
      <c r="J204" s="303" t="s">
        <v>55</v>
      </c>
      <c r="K204" s="303" t="str">
        <f t="shared" si="27"/>
        <v>12F</v>
      </c>
      <c r="L204" s="300" t="str">
        <f t="shared" si="24"/>
        <v>EUR12F2Y</v>
      </c>
      <c r="M204" s="300" t="str">
        <v>EUR12F2Y=ICAP</v>
      </c>
      <c r="N204" s="266">
        <v>2.1760000000000002</v>
      </c>
      <c r="O204" s="205"/>
      <c r="P204" s="266">
        <v>2.1760000000000002</v>
      </c>
      <c r="Q204" s="205"/>
      <c r="R204" s="266">
        <v>2.1760000000000002</v>
      </c>
      <c r="S204" s="266">
        <f>_xll.qlSimpleQuoteSetValue(E204,R204/100,Trigger)</f>
        <v>-1.4999999999999736E-4</v>
      </c>
      <c r="T204" s="208"/>
      <c r="V204" s="178"/>
    </row>
    <row r="205" spans="1:22" x14ac:dyDescent="0.2">
      <c r="A205" s="207"/>
      <c r="B205" s="284" t="str">
        <f t="shared" si="25"/>
        <v>3Y</v>
      </c>
      <c r="C205" s="284" t="str">
        <f t="shared" si="26"/>
        <v>12F</v>
      </c>
      <c r="D205" s="285" t="str">
        <f t="shared" si="23"/>
        <v>EUR12F3Y_Quote</v>
      </c>
      <c r="E205" s="285" t="str">
        <f>_xll.qlSimpleQuote(D205,,RateTickValue,Permanent,Trigger,ObjectOverwrite)</f>
        <v>EUR12F3Y_Quote#0001</v>
      </c>
      <c r="F205" s="286" t="str">
        <f>_xll.ohRangeRetrieveError(E205)</f>
        <v/>
      </c>
      <c r="G205" s="249"/>
      <c r="H205" s="177"/>
      <c r="I205" s="248"/>
      <c r="J205" s="303" t="s">
        <v>54</v>
      </c>
      <c r="K205" s="303" t="str">
        <f t="shared" si="27"/>
        <v>12F</v>
      </c>
      <c r="L205" s="300" t="str">
        <f t="shared" si="24"/>
        <v>EUR12F3Y</v>
      </c>
      <c r="M205" s="300" t="str">
        <v>EUR12F3Y=ICAP</v>
      </c>
      <c r="N205" s="266">
        <v>2.1760000000000002</v>
      </c>
      <c r="O205" s="205"/>
      <c r="P205" s="266">
        <v>2.1760000000000002</v>
      </c>
      <c r="Q205" s="205"/>
      <c r="R205" s="266">
        <v>2.1760000000000002</v>
      </c>
      <c r="S205" s="266">
        <f>_xll.qlSimpleQuoteSetValue(E205,R205/100,Trigger)</f>
        <v>-1.3999999999999777E-4</v>
      </c>
      <c r="T205" s="208"/>
      <c r="V205" s="178"/>
    </row>
    <row r="206" spans="1:22" x14ac:dyDescent="0.2">
      <c r="A206" s="207"/>
      <c r="B206" s="284" t="str">
        <f t="shared" si="25"/>
        <v>4Y</v>
      </c>
      <c r="C206" s="284" t="str">
        <f t="shared" si="26"/>
        <v>12F</v>
      </c>
      <c r="D206" s="285" t="str">
        <f t="shared" si="23"/>
        <v>EUR12F4Y_Quote</v>
      </c>
      <c r="E206" s="285" t="str">
        <f>_xll.qlSimpleQuote(D206,,RateTickValue,Permanent,Trigger,ObjectOverwrite)</f>
        <v>EUR12F4Y_Quote#0001</v>
      </c>
      <c r="F206" s="286" t="str">
        <f>_xll.ohRangeRetrieveError(E206)</f>
        <v/>
      </c>
      <c r="G206" s="249"/>
      <c r="H206" s="177"/>
      <c r="I206" s="248"/>
      <c r="J206" s="303" t="s">
        <v>53</v>
      </c>
      <c r="K206" s="303" t="str">
        <f t="shared" si="27"/>
        <v>12F</v>
      </c>
      <c r="L206" s="300" t="str">
        <f t="shared" si="24"/>
        <v>EUR12F4Y</v>
      </c>
      <c r="M206" s="300" t="str">
        <v>EUR12F4Y=ICAP</v>
      </c>
      <c r="N206" s="266">
        <v>2.173</v>
      </c>
      <c r="O206" s="205"/>
      <c r="P206" s="266">
        <v>2.173</v>
      </c>
      <c r="Q206" s="205"/>
      <c r="R206" s="266">
        <v>2.173</v>
      </c>
      <c r="S206" s="266">
        <f>_xll.qlSimpleQuoteSetValue(E206,R206/100,Trigger)</f>
        <v>-7.0000000000000617E-5</v>
      </c>
      <c r="T206" s="208"/>
      <c r="V206" s="178"/>
    </row>
    <row r="207" spans="1:22" x14ac:dyDescent="0.2">
      <c r="A207" s="207"/>
      <c r="B207" s="284" t="str">
        <f t="shared" si="25"/>
        <v>5Y</v>
      </c>
      <c r="C207" s="284" t="str">
        <f t="shared" si="26"/>
        <v>12F</v>
      </c>
      <c r="D207" s="285" t="str">
        <f t="shared" si="23"/>
        <v>EUR12F5Y_Quote</v>
      </c>
      <c r="E207" s="285" t="str">
        <f>_xll.qlSimpleQuote(D207,,RateTickValue,Permanent,Trigger,ObjectOverwrite)</f>
        <v>EUR12F5Y_Quote#0001</v>
      </c>
      <c r="F207" s="286" t="str">
        <f>_xll.ohRangeRetrieveError(E207)</f>
        <v/>
      </c>
      <c r="G207" s="249"/>
      <c r="H207" s="177"/>
      <c r="I207" s="248"/>
      <c r="J207" s="303" t="s">
        <v>52</v>
      </c>
      <c r="K207" s="303" t="str">
        <f t="shared" si="27"/>
        <v>12F</v>
      </c>
      <c r="L207" s="300" t="str">
        <f t="shared" si="24"/>
        <v>EUR12F5Y</v>
      </c>
      <c r="M207" s="300" t="str">
        <v>EUR12F5Y=ICAP</v>
      </c>
      <c r="N207" s="266">
        <v>2.1659999999999999</v>
      </c>
      <c r="O207" s="205"/>
      <c r="P207" s="266">
        <v>2.1659999999999999</v>
      </c>
      <c r="Q207" s="205"/>
      <c r="R207" s="266">
        <v>2.1659999999999999</v>
      </c>
      <c r="S207" s="266">
        <f>_xll.qlSimpleQuoteSetValue(E207,R207/100,Trigger)</f>
        <v>-6.0000000000004494E-5</v>
      </c>
      <c r="T207" s="208"/>
      <c r="V207" s="178"/>
    </row>
    <row r="208" spans="1:22" x14ac:dyDescent="0.2">
      <c r="A208" s="207"/>
      <c r="B208" s="284" t="str">
        <f t="shared" si="25"/>
        <v>6Y</v>
      </c>
      <c r="C208" s="284" t="str">
        <f t="shared" si="26"/>
        <v>12F</v>
      </c>
      <c r="D208" s="285" t="str">
        <f t="shared" si="23"/>
        <v>EUR12F6Y_Quote</v>
      </c>
      <c r="E208" s="285" t="str">
        <f>_xll.qlSimpleQuote(D208,,RateTickValue,Permanent,Trigger,ObjectOverwrite)</f>
        <v>EUR12F6Y_Quote#0001</v>
      </c>
      <c r="F208" s="286" t="str">
        <f>_xll.ohRangeRetrieveError(E208)</f>
        <v/>
      </c>
      <c r="G208" s="249"/>
      <c r="H208" s="177"/>
      <c r="I208" s="248"/>
      <c r="J208" s="303" t="s">
        <v>51</v>
      </c>
      <c r="K208" s="303" t="str">
        <f t="shared" si="27"/>
        <v>12F</v>
      </c>
      <c r="L208" s="300" t="str">
        <f t="shared" si="24"/>
        <v>EUR12F6Y</v>
      </c>
      <c r="M208" s="300" t="str">
        <v>EUR12F6Y=ICAP</v>
      </c>
      <c r="N208" s="266">
        <v>2.15</v>
      </c>
      <c r="O208" s="205"/>
      <c r="P208" s="266">
        <v>2.15</v>
      </c>
      <c r="Q208" s="205"/>
      <c r="R208" s="266">
        <v>2.15</v>
      </c>
      <c r="S208" s="266">
        <f>_xll.qlSimpleQuoteSetValue(E208,R208/100,Trigger)</f>
        <v>-2.0000000000002655E-5</v>
      </c>
      <c r="T208" s="208"/>
      <c r="V208" s="178"/>
    </row>
    <row r="209" spans="1:22" x14ac:dyDescent="0.2">
      <c r="A209" s="207"/>
      <c r="B209" s="284" t="str">
        <f t="shared" si="25"/>
        <v>7Y</v>
      </c>
      <c r="C209" s="284" t="str">
        <f t="shared" si="26"/>
        <v>12F</v>
      </c>
      <c r="D209" s="285" t="str">
        <f t="shared" si="23"/>
        <v>EUR12F7Y_Quote</v>
      </c>
      <c r="E209" s="285" t="str">
        <f>_xll.qlSimpleQuote(D209,,RateTickValue,Permanent,Trigger,ObjectOverwrite)</f>
        <v>EUR12F7Y_Quote#0001</v>
      </c>
      <c r="F209" s="286" t="str">
        <f>_xll.ohRangeRetrieveError(E209)</f>
        <v/>
      </c>
      <c r="G209" s="249"/>
      <c r="H209" s="177"/>
      <c r="I209" s="248"/>
      <c r="J209" s="303" t="s">
        <v>50</v>
      </c>
      <c r="K209" s="303" t="str">
        <f t="shared" si="27"/>
        <v>12F</v>
      </c>
      <c r="L209" s="300" t="str">
        <f t="shared" si="24"/>
        <v>EUR12F7Y</v>
      </c>
      <c r="M209" s="300" t="str">
        <v>EUR12F7Y=ICAP</v>
      </c>
      <c r="N209" s="266">
        <v>2.1310000000000002</v>
      </c>
      <c r="O209" s="205"/>
      <c r="P209" s="266">
        <v>2.1310000000000002</v>
      </c>
      <c r="Q209" s="205"/>
      <c r="R209" s="266">
        <v>2.1310000000000002</v>
      </c>
      <c r="S209" s="266">
        <f>_xll.qlSimpleQuoteSetValue(E209,R209/100,Trigger)</f>
        <v>1.0000000000003062E-5</v>
      </c>
      <c r="T209" s="208"/>
      <c r="V209" s="178"/>
    </row>
    <row r="210" spans="1:22" x14ac:dyDescent="0.2">
      <c r="A210" s="207"/>
      <c r="B210" s="284" t="str">
        <f t="shared" si="25"/>
        <v>8Y</v>
      </c>
      <c r="C210" s="284" t="str">
        <f t="shared" si="26"/>
        <v>12F</v>
      </c>
      <c r="D210" s="285" t="str">
        <f t="shared" si="23"/>
        <v>EUR12F8Y_Quote</v>
      </c>
      <c r="E210" s="285" t="str">
        <f>_xll.qlSimpleQuote(D210,,RateTickValue,Permanent,Trigger,ObjectOverwrite)</f>
        <v>EUR12F8Y_Quote#0001</v>
      </c>
      <c r="F210" s="286" t="str">
        <f>_xll.ohRangeRetrieveError(E210)</f>
        <v/>
      </c>
      <c r="G210" s="249"/>
      <c r="H210" s="177"/>
      <c r="I210" s="248"/>
      <c r="J210" s="303" t="s">
        <v>49</v>
      </c>
      <c r="K210" s="303" t="str">
        <f t="shared" si="27"/>
        <v>12F</v>
      </c>
      <c r="L210" s="300" t="str">
        <f t="shared" si="24"/>
        <v>EUR12F8Y</v>
      </c>
      <c r="M210" s="300" t="str">
        <v>EUR12F8Y=ICAP</v>
      </c>
      <c r="N210" s="266">
        <v>2.1110000000000002</v>
      </c>
      <c r="O210" s="205"/>
      <c r="P210" s="266">
        <v>2.1110000000000002</v>
      </c>
      <c r="Q210" s="205"/>
      <c r="R210" s="266">
        <v>2.1110000000000002</v>
      </c>
      <c r="S210" s="266">
        <f>_xll.qlSimpleQuoteSetValue(E210,R210/100,Trigger)</f>
        <v>9.0000000000006741E-5</v>
      </c>
      <c r="T210" s="208"/>
      <c r="V210" s="178"/>
    </row>
    <row r="211" spans="1:22" x14ac:dyDescent="0.2">
      <c r="A211" s="207"/>
      <c r="B211" s="284" t="str">
        <f t="shared" si="25"/>
        <v>9Y</v>
      </c>
      <c r="C211" s="284" t="str">
        <f t="shared" si="26"/>
        <v>12F</v>
      </c>
      <c r="D211" s="285" t="str">
        <f t="shared" si="23"/>
        <v>EUR12F9Y_Quote</v>
      </c>
      <c r="E211" s="285" t="str">
        <f>_xll.qlSimpleQuote(D211,,RateTickValue,Permanent,Trigger,ObjectOverwrite)</f>
        <v>EUR12F9Y_Quote#0001</v>
      </c>
      <c r="F211" s="286" t="str">
        <f>_xll.ohRangeRetrieveError(E211)</f>
        <v/>
      </c>
      <c r="G211" s="249"/>
      <c r="H211" s="177"/>
      <c r="I211" s="248"/>
      <c r="J211" s="303" t="s">
        <v>48</v>
      </c>
      <c r="K211" s="303" t="str">
        <f t="shared" si="27"/>
        <v>12F</v>
      </c>
      <c r="L211" s="300" t="str">
        <f t="shared" si="24"/>
        <v>EUR12F9Y</v>
      </c>
      <c r="M211" s="300" t="str">
        <v>EUR12F9Y=ICAP</v>
      </c>
      <c r="N211" s="266">
        <v>2.0880000000000001</v>
      </c>
      <c r="O211" s="205"/>
      <c r="P211" s="266">
        <v>2.0880000000000001</v>
      </c>
      <c r="Q211" s="205"/>
      <c r="R211" s="266">
        <v>2.0880000000000001</v>
      </c>
      <c r="S211" s="266">
        <f>_xll.qlSimpleQuoteSetValue(E211,R211/100,Trigger)</f>
        <v>1.5000000000000083E-4</v>
      </c>
      <c r="T211" s="208"/>
      <c r="V211" s="178"/>
    </row>
    <row r="212" spans="1:22" x14ac:dyDescent="0.2">
      <c r="A212" s="207"/>
      <c r="B212" s="284" t="str">
        <f t="shared" si="25"/>
        <v>10Y</v>
      </c>
      <c r="C212" s="284" t="str">
        <f t="shared" si="26"/>
        <v>12F</v>
      </c>
      <c r="D212" s="285" t="str">
        <f t="shared" si="23"/>
        <v>EUR12F10Y_Quote</v>
      </c>
      <c r="E212" s="285" t="str">
        <f>_xll.qlSimpleQuote(D212,,RateTickValue,Permanent,Trigger,ObjectOverwrite)</f>
        <v>EUR12F10Y_Quote#0001</v>
      </c>
      <c r="F212" s="286" t="str">
        <f>_xll.ohRangeRetrieveError(E212)</f>
        <v/>
      </c>
      <c r="G212" s="249"/>
      <c r="H212" s="177"/>
      <c r="I212" s="248"/>
      <c r="J212" s="303" t="s">
        <v>47</v>
      </c>
      <c r="K212" s="303" t="str">
        <f t="shared" si="27"/>
        <v>12F</v>
      </c>
      <c r="L212" s="300" t="str">
        <f t="shared" si="24"/>
        <v>EUR12F10Y</v>
      </c>
      <c r="M212" s="300" t="str">
        <v>EUR12F10Y=ICAP</v>
      </c>
      <c r="N212" s="266">
        <v>2.0609999999999999</v>
      </c>
      <c r="O212" s="205"/>
      <c r="P212" s="266">
        <v>2.0609999999999999</v>
      </c>
      <c r="Q212" s="205"/>
      <c r="R212" s="266">
        <v>2.0609999999999999</v>
      </c>
      <c r="S212" s="266">
        <f>_xll.qlSimpleQuoteSetValue(E212,R212/100,Trigger)</f>
        <v>1.6000000000000042E-4</v>
      </c>
      <c r="T212" s="208"/>
      <c r="V212" s="178"/>
    </row>
    <row r="213" spans="1:22" x14ac:dyDescent="0.2">
      <c r="A213" s="207"/>
      <c r="B213" s="284" t="str">
        <f t="shared" si="25"/>
        <v>11Y</v>
      </c>
      <c r="C213" s="284" t="str">
        <f t="shared" si="26"/>
        <v>12F</v>
      </c>
      <c r="D213" s="285" t="str">
        <f t="shared" si="23"/>
        <v>EUR12F11Y_Quote</v>
      </c>
      <c r="E213" s="285" t="str">
        <f>_xll.qlSimpleQuote(D213,,RateTickValue,Permanent,Trigger,ObjectOverwrite)</f>
        <v>EUR12F11Y_Quote#0001</v>
      </c>
      <c r="F213" s="286" t="str">
        <f>_xll.ohRangeRetrieveError(E213)</f>
        <v/>
      </c>
      <c r="G213" s="249"/>
      <c r="H213" s="177"/>
      <c r="I213" s="248"/>
      <c r="J213" s="303" t="s">
        <v>46</v>
      </c>
      <c r="K213" s="303" t="str">
        <f t="shared" si="27"/>
        <v>12F</v>
      </c>
      <c r="L213" s="300" t="str">
        <f t="shared" si="24"/>
        <v>EUR12F11Y</v>
      </c>
      <c r="M213" s="300" t="str">
        <v>EUR12F11Y=ICAP</v>
      </c>
      <c r="N213" s="266">
        <v>2.0339999999999998</v>
      </c>
      <c r="O213" s="205"/>
      <c r="P213" s="266">
        <v>2.0339999999999998</v>
      </c>
      <c r="Q213" s="205"/>
      <c r="R213" s="266">
        <v>2.0339999999999998</v>
      </c>
      <c r="S213" s="266">
        <f>_xll.qlSimpleQuoteSetValue(E213,R213/100,Trigger)</f>
        <v>2.1999999999999797E-4</v>
      </c>
      <c r="T213" s="208"/>
      <c r="V213" s="178"/>
    </row>
    <row r="214" spans="1:22" x14ac:dyDescent="0.2">
      <c r="A214" s="207"/>
      <c r="B214" s="284" t="str">
        <f t="shared" si="25"/>
        <v>12Y</v>
      </c>
      <c r="C214" s="284" t="str">
        <f t="shared" si="26"/>
        <v>12F</v>
      </c>
      <c r="D214" s="285" t="str">
        <f t="shared" si="23"/>
        <v>EUR12F12Y_Quote</v>
      </c>
      <c r="E214" s="285" t="str">
        <f>_xll.qlSimpleQuote(D214,,RateTickValue,Permanent,Trigger,ObjectOverwrite)</f>
        <v>EUR12F12Y_Quote#0001</v>
      </c>
      <c r="F214" s="286" t="str">
        <f>_xll.ohRangeRetrieveError(E214)</f>
        <v/>
      </c>
      <c r="G214" s="249"/>
      <c r="H214" s="177"/>
      <c r="I214" s="248"/>
      <c r="J214" s="303" t="s">
        <v>45</v>
      </c>
      <c r="K214" s="303" t="str">
        <f t="shared" si="27"/>
        <v>12F</v>
      </c>
      <c r="L214" s="300" t="str">
        <f t="shared" si="24"/>
        <v>EUR12F12Y</v>
      </c>
      <c r="M214" s="300" t="str">
        <v>EUR12F12Y=ICAP</v>
      </c>
      <c r="N214" s="266">
        <v>2.0089999999999999</v>
      </c>
      <c r="O214" s="205"/>
      <c r="P214" s="266">
        <v>2.0089999999999999</v>
      </c>
      <c r="Q214" s="205"/>
      <c r="R214" s="266">
        <v>2.0089999999999999</v>
      </c>
      <c r="S214" s="266">
        <f>_xll.qlSimpleQuoteSetValue(E214,R214/100,Trigger)</f>
        <v>2.5999999999999981E-4</v>
      </c>
      <c r="T214" s="208"/>
      <c r="V214" s="178"/>
    </row>
    <row r="215" spans="1:22" x14ac:dyDescent="0.2">
      <c r="A215" s="207"/>
      <c r="B215" s="284" t="str">
        <f t="shared" si="25"/>
        <v>13Y</v>
      </c>
      <c r="C215" s="284" t="str">
        <f t="shared" si="26"/>
        <v>12F</v>
      </c>
      <c r="D215" s="285" t="str">
        <f t="shared" si="23"/>
        <v>EUR12F13Y_Quote</v>
      </c>
      <c r="E215" s="285" t="str">
        <f>_xll.qlSimpleQuote(D215,,RateTickValue,Permanent,Trigger,ObjectOverwrite)</f>
        <v>EUR12F13Y_Quote#0001</v>
      </c>
      <c r="F215" s="286" t="str">
        <f>_xll.ohRangeRetrieveError(E215)</f>
        <v/>
      </c>
      <c r="G215" s="249"/>
      <c r="H215" s="177"/>
      <c r="I215" s="248"/>
      <c r="J215" s="303" t="s">
        <v>44</v>
      </c>
      <c r="K215" s="303" t="str">
        <f t="shared" si="27"/>
        <v>12F</v>
      </c>
      <c r="L215" s="300" t="str">
        <f t="shared" si="24"/>
        <v>EUR12F13Y</v>
      </c>
      <c r="M215" s="300" t="str">
        <v>EUR12F13Y=ICAP</v>
      </c>
      <c r="N215" s="266">
        <v>1.9849999999999999</v>
      </c>
      <c r="O215" s="205"/>
      <c r="P215" s="266">
        <v>1.9849999999999999</v>
      </c>
      <c r="Q215" s="205"/>
      <c r="R215" s="266">
        <v>1.9849999999999999</v>
      </c>
      <c r="S215" s="266">
        <f>_xll.qlSimpleQuoteSetValue(E215,R215/100,Trigger)</f>
        <v>2.8999999999999859E-4</v>
      </c>
      <c r="T215" s="208"/>
      <c r="V215" s="178"/>
    </row>
    <row r="216" spans="1:22" x14ac:dyDescent="0.2">
      <c r="A216" s="207"/>
      <c r="B216" s="284" t="str">
        <f t="shared" si="25"/>
        <v>14Y</v>
      </c>
      <c r="C216" s="284" t="str">
        <f t="shared" si="26"/>
        <v>12F</v>
      </c>
      <c r="D216" s="285" t="str">
        <f t="shared" si="23"/>
        <v>EUR12F14Y_Quote</v>
      </c>
      <c r="E216" s="285" t="str">
        <f>_xll.qlSimpleQuote(D216,,RateTickValue,Permanent,Trigger,ObjectOverwrite)</f>
        <v>EUR12F14Y_Quote#0001</v>
      </c>
      <c r="F216" s="286" t="str">
        <f>_xll.ohRangeRetrieveError(E216)</f>
        <v/>
      </c>
      <c r="G216" s="249"/>
      <c r="H216" s="177"/>
      <c r="I216" s="248"/>
      <c r="J216" s="303" t="s">
        <v>43</v>
      </c>
      <c r="K216" s="303" t="str">
        <f t="shared" si="27"/>
        <v>12F</v>
      </c>
      <c r="L216" s="300" t="str">
        <f t="shared" si="24"/>
        <v>EUR12F14Y</v>
      </c>
      <c r="M216" s="300" t="str">
        <v>EUR12F14Y=ICAP</v>
      </c>
      <c r="N216" s="266">
        <v>1.9630000000000001</v>
      </c>
      <c r="O216" s="205"/>
      <c r="P216" s="266">
        <v>1.9630000000000001</v>
      </c>
      <c r="Q216" s="205"/>
      <c r="R216" s="266">
        <v>1.9630000000000001</v>
      </c>
      <c r="S216" s="266">
        <f>_xll.qlSimpleQuoteSetValue(E216,R216/100,Trigger)</f>
        <v>3.3000000000000043E-4</v>
      </c>
      <c r="T216" s="208"/>
      <c r="V216" s="178"/>
    </row>
    <row r="217" spans="1:22" x14ac:dyDescent="0.2">
      <c r="A217" s="207"/>
      <c r="B217" s="284" t="str">
        <f t="shared" si="25"/>
        <v>15Y</v>
      </c>
      <c r="C217" s="284" t="str">
        <f t="shared" si="26"/>
        <v>12F</v>
      </c>
      <c r="D217" s="285" t="str">
        <f t="shared" si="23"/>
        <v>EUR12F15Y_Quote</v>
      </c>
      <c r="E217" s="285" t="str">
        <f>_xll.qlSimpleQuote(D217,,RateTickValue,Permanent,Trigger,ObjectOverwrite)</f>
        <v>EUR12F15Y_Quote#0001</v>
      </c>
      <c r="F217" s="286" t="str">
        <f>_xll.ohRangeRetrieveError(E217)</f>
        <v/>
      </c>
      <c r="G217" s="249"/>
      <c r="H217" s="177"/>
      <c r="I217" s="248"/>
      <c r="J217" s="303" t="s">
        <v>42</v>
      </c>
      <c r="K217" s="303" t="str">
        <f t="shared" si="27"/>
        <v>12F</v>
      </c>
      <c r="L217" s="300" t="str">
        <f t="shared" si="24"/>
        <v>EUR12F15Y</v>
      </c>
      <c r="M217" s="300" t="str">
        <v>EUR12F15Y=ICAP</v>
      </c>
      <c r="N217" s="266">
        <v>1.944</v>
      </c>
      <c r="O217" s="205"/>
      <c r="P217" s="266">
        <v>1.944</v>
      </c>
      <c r="Q217" s="205"/>
      <c r="R217" s="266">
        <v>1.944</v>
      </c>
      <c r="S217" s="266">
        <f>_xll.qlSimpleQuoteSetValue(E217,R217/100,Trigger)</f>
        <v>3.5999999999999921E-4</v>
      </c>
      <c r="T217" s="208"/>
      <c r="V217" s="178"/>
    </row>
    <row r="218" spans="1:22" x14ac:dyDescent="0.2">
      <c r="A218" s="207"/>
      <c r="B218" s="284" t="str">
        <f t="shared" si="25"/>
        <v>20Y</v>
      </c>
      <c r="C218" s="284" t="str">
        <f t="shared" si="26"/>
        <v>12F</v>
      </c>
      <c r="D218" s="285" t="str">
        <f t="shared" si="23"/>
        <v>EUR12F20Y_Quote</v>
      </c>
      <c r="E218" s="285" t="str">
        <f>_xll.qlSimpleQuote(D218,,RateTickValue,Permanent,Trigger,ObjectOverwrite)</f>
        <v>EUR12F20Y_Quote#0001</v>
      </c>
      <c r="F218" s="286" t="str">
        <f>_xll.ohRangeRetrieveError(E218)</f>
        <v/>
      </c>
      <c r="G218" s="249"/>
      <c r="H218" s="177"/>
      <c r="I218" s="248"/>
      <c r="J218" s="303" t="s">
        <v>37</v>
      </c>
      <c r="K218" s="303" t="str">
        <f t="shared" si="27"/>
        <v>12F</v>
      </c>
      <c r="L218" s="300" t="str">
        <f t="shared" si="24"/>
        <v>EUR12F20Y</v>
      </c>
      <c r="M218" s="300" t="str">
        <v>EUR12F20Y=ICAP</v>
      </c>
      <c r="N218" s="266">
        <v>1.875</v>
      </c>
      <c r="O218" s="205"/>
      <c r="P218" s="266">
        <v>1.875</v>
      </c>
      <c r="Q218" s="205"/>
      <c r="R218" s="266">
        <v>1.875</v>
      </c>
      <c r="S218" s="266">
        <f>_xll.qlSimpleQuoteSetValue(E218,R218/100,Trigger)</f>
        <v>4.3999999999999942E-4</v>
      </c>
      <c r="T218" s="208"/>
      <c r="V218" s="178"/>
    </row>
    <row r="219" spans="1:22" x14ac:dyDescent="0.2">
      <c r="A219" s="207"/>
      <c r="B219" s="284" t="str">
        <f t="shared" si="25"/>
        <v>25Y</v>
      </c>
      <c r="C219" s="284" t="str">
        <f t="shared" si="26"/>
        <v>12F</v>
      </c>
      <c r="D219" s="285" t="str">
        <f t="shared" si="23"/>
        <v>EUR12F25Y_Quote</v>
      </c>
      <c r="E219" s="285" t="str">
        <f>_xll.qlSimpleQuote(D219,,RateTickValue,Permanent,Trigger,ObjectOverwrite)</f>
        <v>EUR12F25Y_Quote#0001</v>
      </c>
      <c r="F219" s="286" t="str">
        <f>_xll.ohRangeRetrieveError(E219)</f>
        <v/>
      </c>
      <c r="G219" s="249"/>
      <c r="H219" s="177"/>
      <c r="I219" s="248"/>
      <c r="J219" s="303" t="s">
        <v>32</v>
      </c>
      <c r="K219" s="303" t="str">
        <f t="shared" si="27"/>
        <v>12F</v>
      </c>
      <c r="L219" s="300" t="str">
        <f t="shared" si="24"/>
        <v>EUR12F25Y</v>
      </c>
      <c r="M219" s="300" t="str">
        <v>EUR12F25Y=ICAP</v>
      </c>
      <c r="N219" s="266">
        <v>1.8279999999999998</v>
      </c>
      <c r="O219" s="205"/>
      <c r="P219" s="266">
        <v>1.8279999999999998</v>
      </c>
      <c r="Q219" s="205"/>
      <c r="R219" s="266">
        <v>1.8279999999999998</v>
      </c>
      <c r="S219" s="266">
        <f>_xll.qlSimpleQuoteSetValue(E219,R219/100,Trigger)</f>
        <v>4.1999999999999676E-4</v>
      </c>
      <c r="T219" s="208"/>
      <c r="V219" s="178"/>
    </row>
    <row r="220" spans="1:22" x14ac:dyDescent="0.2">
      <c r="A220" s="207"/>
      <c r="B220" s="284" t="str">
        <f t="shared" si="25"/>
        <v>30Y</v>
      </c>
      <c r="C220" s="284" t="str">
        <f t="shared" si="26"/>
        <v>12F</v>
      </c>
      <c r="D220" s="285" t="str">
        <f t="shared" si="23"/>
        <v>EUR12F30Y_Quote</v>
      </c>
      <c r="E220" s="285" t="str">
        <f>_xll.qlSimpleQuote(D220,,RateTickValue,Permanent,Trigger,ObjectOverwrite)</f>
        <v>EUR12F30Y_Quote#0001</v>
      </c>
      <c r="F220" s="286" t="str">
        <f>_xll.ohRangeRetrieveError(E220)</f>
        <v/>
      </c>
      <c r="G220" s="249"/>
      <c r="H220" s="177"/>
      <c r="I220" s="248"/>
      <c r="J220" s="304" t="s">
        <v>27</v>
      </c>
      <c r="K220" s="304" t="str">
        <f t="shared" si="27"/>
        <v>12F</v>
      </c>
      <c r="L220" s="302" t="str">
        <f t="shared" si="24"/>
        <v>EUR12F30Y</v>
      </c>
      <c r="M220" s="302" t="str">
        <v>EUR12F30Y=ICAP</v>
      </c>
      <c r="N220" s="268">
        <v>1.7809999999999999</v>
      </c>
      <c r="O220" s="205"/>
      <c r="P220" s="268">
        <v>1.7809999999999999</v>
      </c>
      <c r="Q220" s="205"/>
      <c r="R220" s="268">
        <v>1.7809999999999999</v>
      </c>
      <c r="S220" s="268">
        <f>_xll.qlSimpleQuoteSetValue(E220,R220/100,Trigger)</f>
        <v>4.1000000000000064E-4</v>
      </c>
      <c r="T220" s="208"/>
      <c r="V220" s="178"/>
    </row>
    <row r="221" spans="1:22" x14ac:dyDescent="0.2">
      <c r="A221" s="207"/>
      <c r="B221" s="284" t="str">
        <f t="shared" si="25"/>
        <v>1Y</v>
      </c>
      <c r="C221" s="284" t="str">
        <f t="shared" si="26"/>
        <v>13F</v>
      </c>
      <c r="D221" s="285" t="str">
        <f t="shared" si="23"/>
        <v>EUR13F1Y_Quote</v>
      </c>
      <c r="E221" s="285" t="str">
        <f>_xll.qlSimpleQuote(D221,,RateTickValue,Permanent,Trigger,ObjectOverwrite)</f>
        <v>EUR13F1Y_Quote#0001</v>
      </c>
      <c r="F221" s="286" t="str">
        <f>_xll.ohRangeRetrieveError(E221)</f>
        <v/>
      </c>
      <c r="G221" s="249"/>
      <c r="H221" s="177"/>
      <c r="I221" s="207">
        <v>13</v>
      </c>
      <c r="J221" s="152" t="s">
        <v>5</v>
      </c>
      <c r="K221" s="152" t="str">
        <f t="shared" ref="K221:K238" si="28">$I$221&amp;"F"</f>
        <v>13F</v>
      </c>
      <c r="L221" s="93" t="str">
        <f t="shared" si="24"/>
        <v>EUR13F1Y</v>
      </c>
      <c r="M221" s="93" t="str">
        <v>EUR13F1Y=ICAP</v>
      </c>
      <c r="N221" s="267">
        <v>2.1829999999999998</v>
      </c>
      <c r="O221" s="205"/>
      <c r="P221" s="267">
        <v>2.1829999999999998</v>
      </c>
      <c r="Q221" s="205"/>
      <c r="R221" s="267">
        <v>2.1829999999999998</v>
      </c>
      <c r="S221" s="267">
        <f>_xll.qlSimpleQuoteSetValue(E221,R221/100,Trigger)</f>
        <v>-1.1000000000000246E-4</v>
      </c>
      <c r="T221" s="208"/>
      <c r="V221" s="178"/>
    </row>
    <row r="222" spans="1:22" x14ac:dyDescent="0.2">
      <c r="A222" s="207"/>
      <c r="B222" s="284" t="str">
        <f t="shared" si="25"/>
        <v>2Y</v>
      </c>
      <c r="C222" s="284" t="str">
        <f t="shared" si="26"/>
        <v>13F</v>
      </c>
      <c r="D222" s="285" t="str">
        <f t="shared" si="23"/>
        <v>EUR13F2Y_Quote</v>
      </c>
      <c r="E222" s="285" t="str">
        <f>_xll.qlSimpleQuote(D222,,RateTickValue,Permanent,Trigger,ObjectOverwrite)</f>
        <v>EUR13F2Y_Quote#0001</v>
      </c>
      <c r="F222" s="286" t="str">
        <f>_xll.ohRangeRetrieveError(E222)</f>
        <v/>
      </c>
      <c r="G222" s="249"/>
      <c r="H222" s="177"/>
      <c r="I222" s="248"/>
      <c r="J222" s="303" t="s">
        <v>55</v>
      </c>
      <c r="K222" s="303" t="str">
        <f t="shared" si="28"/>
        <v>13F</v>
      </c>
      <c r="L222" s="300" t="str">
        <f t="shared" si="24"/>
        <v>EUR13F2Y</v>
      </c>
      <c r="M222" s="300" t="str">
        <v>EUR13F2Y=ICAP</v>
      </c>
      <c r="N222" s="266">
        <v>2.1800000000000002</v>
      </c>
      <c r="O222" s="205"/>
      <c r="P222" s="266">
        <v>2.1800000000000002</v>
      </c>
      <c r="Q222" s="205"/>
      <c r="R222" s="266">
        <v>2.1800000000000002</v>
      </c>
      <c r="S222" s="266">
        <f>_xll.qlSimpleQuoteSetValue(E222,R222/100,Trigger)</f>
        <v>-1.0999999999999899E-4</v>
      </c>
      <c r="T222" s="208"/>
      <c r="V222" s="178"/>
    </row>
    <row r="223" spans="1:22" x14ac:dyDescent="0.2">
      <c r="A223" s="207"/>
      <c r="B223" s="284" t="str">
        <f t="shared" si="25"/>
        <v>3Y</v>
      </c>
      <c r="C223" s="284" t="str">
        <f t="shared" si="26"/>
        <v>13F</v>
      </c>
      <c r="D223" s="285" t="str">
        <f t="shared" si="23"/>
        <v>EUR13F3Y_Quote</v>
      </c>
      <c r="E223" s="285" t="str">
        <f>_xll.qlSimpleQuote(D223,,RateTickValue,Permanent,Trigger,ObjectOverwrite)</f>
        <v>EUR13F3Y_Quote#0001</v>
      </c>
      <c r="F223" s="286" t="str">
        <f>_xll.ohRangeRetrieveError(E223)</f>
        <v/>
      </c>
      <c r="G223" s="249"/>
      <c r="H223" s="177"/>
      <c r="I223" s="248"/>
      <c r="J223" s="303" t="s">
        <v>54</v>
      </c>
      <c r="K223" s="303" t="str">
        <f t="shared" si="28"/>
        <v>13F</v>
      </c>
      <c r="L223" s="300" t="str">
        <f t="shared" si="24"/>
        <v>EUR13F3Y</v>
      </c>
      <c r="M223" s="300" t="str">
        <v>EUR13F3Y=ICAP</v>
      </c>
      <c r="N223" s="266">
        <v>2.1739999999999999</v>
      </c>
      <c r="O223" s="205"/>
      <c r="P223" s="266">
        <v>2.1739999999999999</v>
      </c>
      <c r="Q223" s="205"/>
      <c r="R223" s="266">
        <v>2.1739999999999999</v>
      </c>
      <c r="S223" s="266">
        <f>_xll.qlSimpleQuoteSetValue(E223,R223/100,Trigger)</f>
        <v>-4.000000000000184E-5</v>
      </c>
      <c r="T223" s="208"/>
      <c r="V223" s="178"/>
    </row>
    <row r="224" spans="1:22" x14ac:dyDescent="0.2">
      <c r="A224" s="207"/>
      <c r="B224" s="284" t="str">
        <f t="shared" si="25"/>
        <v>4Y</v>
      </c>
      <c r="C224" s="284" t="str">
        <f t="shared" si="26"/>
        <v>13F</v>
      </c>
      <c r="D224" s="285" t="str">
        <f t="shared" si="23"/>
        <v>EUR13F4Y_Quote</v>
      </c>
      <c r="E224" s="285" t="str">
        <f>_xll.qlSimpleQuote(D224,,RateTickValue,Permanent,Trigger,ObjectOverwrite)</f>
        <v>EUR13F4Y_Quote#0001</v>
      </c>
      <c r="F224" s="286" t="str">
        <f>_xll.ohRangeRetrieveError(E224)</f>
        <v/>
      </c>
      <c r="G224" s="249"/>
      <c r="H224" s="177"/>
      <c r="I224" s="248"/>
      <c r="J224" s="303" t="s">
        <v>53</v>
      </c>
      <c r="K224" s="303" t="str">
        <f t="shared" si="28"/>
        <v>13F</v>
      </c>
      <c r="L224" s="300" t="str">
        <f t="shared" si="24"/>
        <v>EUR13F4Y</v>
      </c>
      <c r="M224" s="300" t="str">
        <v>EUR13F4Y=ICAP</v>
      </c>
      <c r="N224" s="266">
        <v>2.165</v>
      </c>
      <c r="O224" s="205"/>
      <c r="P224" s="266">
        <v>2.165</v>
      </c>
      <c r="Q224" s="205"/>
      <c r="R224" s="266">
        <v>2.165</v>
      </c>
      <c r="S224" s="266">
        <f>_xll.qlSimpleQuoteSetValue(E224,R224/100,Trigger)</f>
        <v>-3.0000000000002247E-5</v>
      </c>
      <c r="T224" s="208"/>
      <c r="V224" s="178"/>
    </row>
    <row r="225" spans="1:22" x14ac:dyDescent="0.2">
      <c r="A225" s="207"/>
      <c r="B225" s="284" t="str">
        <f t="shared" si="25"/>
        <v>5Y</v>
      </c>
      <c r="C225" s="284" t="str">
        <f t="shared" si="26"/>
        <v>13F</v>
      </c>
      <c r="D225" s="285" t="str">
        <f t="shared" si="23"/>
        <v>EUR13F5Y_Quote</v>
      </c>
      <c r="E225" s="285" t="str">
        <f>_xll.qlSimpleQuote(D225,,RateTickValue,Permanent,Trigger,ObjectOverwrite)</f>
        <v>EUR13F5Y_Quote#0001</v>
      </c>
      <c r="F225" s="286" t="str">
        <f>_xll.ohRangeRetrieveError(E225)</f>
        <v/>
      </c>
      <c r="G225" s="249"/>
      <c r="H225" s="177"/>
      <c r="I225" s="248"/>
      <c r="J225" s="303" t="s">
        <v>52</v>
      </c>
      <c r="K225" s="303" t="str">
        <f t="shared" si="28"/>
        <v>13F</v>
      </c>
      <c r="L225" s="300" t="str">
        <f t="shared" si="24"/>
        <v>EUR13F5Y</v>
      </c>
      <c r="M225" s="300" t="str">
        <v>EUR13F5Y=ICAP</v>
      </c>
      <c r="N225" s="266">
        <v>2.1459999999999999</v>
      </c>
      <c r="O225" s="205"/>
      <c r="P225" s="266">
        <v>2.1459999999999999</v>
      </c>
      <c r="Q225" s="205"/>
      <c r="R225" s="266">
        <v>2.1459999999999999</v>
      </c>
      <c r="S225" s="266">
        <f>_xll.qlSimpleQuoteSetValue(E225,R225/100,Trigger)</f>
        <v>9.9999999999995925E-6</v>
      </c>
      <c r="T225" s="208"/>
      <c r="V225" s="178"/>
    </row>
    <row r="226" spans="1:22" x14ac:dyDescent="0.2">
      <c r="A226" s="207"/>
      <c r="B226" s="284" t="str">
        <f t="shared" si="25"/>
        <v>6Y</v>
      </c>
      <c r="C226" s="284" t="str">
        <f t="shared" si="26"/>
        <v>13F</v>
      </c>
      <c r="D226" s="285" t="str">
        <f t="shared" si="23"/>
        <v>EUR13F6Y_Quote</v>
      </c>
      <c r="E226" s="285" t="str">
        <f>_xll.qlSimpleQuote(D226,,RateTickValue,Permanent,Trigger,ObjectOverwrite)</f>
        <v>EUR13F6Y_Quote#0001</v>
      </c>
      <c r="F226" s="286" t="str">
        <f>_xll.ohRangeRetrieveError(E226)</f>
        <v/>
      </c>
      <c r="G226" s="249"/>
      <c r="H226" s="177"/>
      <c r="I226" s="248"/>
      <c r="J226" s="303" t="s">
        <v>51</v>
      </c>
      <c r="K226" s="303" t="str">
        <f t="shared" si="28"/>
        <v>13F</v>
      </c>
      <c r="L226" s="300" t="str">
        <f t="shared" si="24"/>
        <v>EUR13F6Y</v>
      </c>
      <c r="M226" s="300" t="str">
        <v>EUR13F6Y=ICAP</v>
      </c>
      <c r="N226" s="266">
        <v>2.125</v>
      </c>
      <c r="O226" s="205"/>
      <c r="P226" s="266">
        <v>2.125</v>
      </c>
      <c r="Q226" s="205"/>
      <c r="R226" s="266">
        <v>2.125</v>
      </c>
      <c r="S226" s="266">
        <f>_xll.qlSimpleQuoteSetValue(E226,R226/100,Trigger)</f>
        <v>6.0000000000004494E-5</v>
      </c>
      <c r="T226" s="208"/>
      <c r="V226" s="178"/>
    </row>
    <row r="227" spans="1:22" x14ac:dyDescent="0.2">
      <c r="A227" s="207"/>
      <c r="B227" s="284" t="str">
        <f t="shared" si="25"/>
        <v>7Y</v>
      </c>
      <c r="C227" s="284" t="str">
        <f t="shared" si="26"/>
        <v>13F</v>
      </c>
      <c r="D227" s="285" t="str">
        <f t="shared" si="23"/>
        <v>EUR13F7Y_Quote</v>
      </c>
      <c r="E227" s="285" t="str">
        <f>_xll.qlSimpleQuote(D227,,RateTickValue,Permanent,Trigger,ObjectOverwrite)</f>
        <v>EUR13F7Y_Quote#0001</v>
      </c>
      <c r="F227" s="286" t="str">
        <f>_xll.ohRangeRetrieveError(E227)</f>
        <v/>
      </c>
      <c r="G227" s="249"/>
      <c r="H227" s="177"/>
      <c r="I227" s="248"/>
      <c r="J227" s="303" t="s">
        <v>50</v>
      </c>
      <c r="K227" s="303" t="str">
        <f t="shared" si="28"/>
        <v>13F</v>
      </c>
      <c r="L227" s="300" t="str">
        <f t="shared" si="24"/>
        <v>EUR13F7Y</v>
      </c>
      <c r="M227" s="300" t="str">
        <v>EUR13F7Y=ICAP</v>
      </c>
      <c r="N227" s="266">
        <v>2.1019999999999999</v>
      </c>
      <c r="O227" s="205"/>
      <c r="P227" s="266">
        <v>2.1019999999999999</v>
      </c>
      <c r="Q227" s="205"/>
      <c r="R227" s="266">
        <v>2.1019999999999999</v>
      </c>
      <c r="S227" s="266">
        <f>_xll.qlSimpleQuoteSetValue(E227,R227/100,Trigger)</f>
        <v>1.2999999999999817E-4</v>
      </c>
      <c r="T227" s="208"/>
      <c r="V227" s="178"/>
    </row>
    <row r="228" spans="1:22" x14ac:dyDescent="0.2">
      <c r="A228" s="207"/>
      <c r="B228" s="284" t="str">
        <f t="shared" si="25"/>
        <v>8Y</v>
      </c>
      <c r="C228" s="284" t="str">
        <f t="shared" si="26"/>
        <v>13F</v>
      </c>
      <c r="D228" s="285" t="str">
        <f t="shared" si="23"/>
        <v>EUR13F8Y_Quote</v>
      </c>
      <c r="E228" s="285" t="str">
        <f>_xll.qlSimpleQuote(D228,,RateTickValue,Permanent,Trigger,ObjectOverwrite)</f>
        <v>EUR13F8Y_Quote#0001</v>
      </c>
      <c r="F228" s="286" t="str">
        <f>_xll.ohRangeRetrieveError(E228)</f>
        <v/>
      </c>
      <c r="G228" s="249"/>
      <c r="H228" s="177"/>
      <c r="I228" s="248"/>
      <c r="J228" s="303" t="s">
        <v>49</v>
      </c>
      <c r="K228" s="303" t="str">
        <f t="shared" si="28"/>
        <v>13F</v>
      </c>
      <c r="L228" s="300" t="str">
        <f t="shared" si="24"/>
        <v>EUR13F8Y</v>
      </c>
      <c r="M228" s="300" t="str">
        <v>EUR13F8Y=ICAP</v>
      </c>
      <c r="N228" s="266">
        <v>2.077</v>
      </c>
      <c r="O228" s="205"/>
      <c r="P228" s="266">
        <v>2.077</v>
      </c>
      <c r="Q228" s="205"/>
      <c r="R228" s="266">
        <v>2.077</v>
      </c>
      <c r="S228" s="266">
        <f>_xll.qlSimpleQuoteSetValue(E228,R228/100,Trigger)</f>
        <v>2.0000000000000226E-4</v>
      </c>
      <c r="T228" s="208"/>
      <c r="V228" s="178"/>
    </row>
    <row r="229" spans="1:22" x14ac:dyDescent="0.2">
      <c r="A229" s="207"/>
      <c r="B229" s="284" t="str">
        <f t="shared" si="25"/>
        <v>9Y</v>
      </c>
      <c r="C229" s="284" t="str">
        <f t="shared" si="26"/>
        <v>13F</v>
      </c>
      <c r="D229" s="285" t="str">
        <f t="shared" si="23"/>
        <v>EUR13F9Y_Quote</v>
      </c>
      <c r="E229" s="285" t="str">
        <f>_xll.qlSimpleQuote(D229,,RateTickValue,Permanent,Trigger,ObjectOverwrite)</f>
        <v>EUR13F9Y_Quote#0001</v>
      </c>
      <c r="F229" s="286" t="str">
        <f>_xll.ohRangeRetrieveError(E229)</f>
        <v/>
      </c>
      <c r="G229" s="249"/>
      <c r="H229" s="177"/>
      <c r="I229" s="248"/>
      <c r="J229" s="303" t="s">
        <v>48</v>
      </c>
      <c r="K229" s="303" t="str">
        <f t="shared" si="28"/>
        <v>13F</v>
      </c>
      <c r="L229" s="300" t="str">
        <f t="shared" si="24"/>
        <v>EUR13F9Y</v>
      </c>
      <c r="M229" s="300" t="str">
        <v>EUR13F9Y=ICAP</v>
      </c>
      <c r="N229" s="266">
        <v>2.048</v>
      </c>
      <c r="O229" s="205"/>
      <c r="P229" s="266">
        <v>2.048</v>
      </c>
      <c r="Q229" s="205"/>
      <c r="R229" s="266">
        <v>2.048</v>
      </c>
      <c r="S229" s="266">
        <f>_xll.qlSimpleQuoteSetValue(E229,R229/100,Trigger)</f>
        <v>2.1000000000000185E-4</v>
      </c>
      <c r="T229" s="208"/>
      <c r="V229" s="178"/>
    </row>
    <row r="230" spans="1:22" x14ac:dyDescent="0.2">
      <c r="A230" s="207"/>
      <c r="B230" s="284" t="str">
        <f t="shared" si="25"/>
        <v>10Y</v>
      </c>
      <c r="C230" s="284" t="str">
        <f t="shared" si="26"/>
        <v>13F</v>
      </c>
      <c r="D230" s="285" t="str">
        <f t="shared" si="23"/>
        <v>EUR13F10Y_Quote</v>
      </c>
      <c r="E230" s="285" t="str">
        <f>_xll.qlSimpleQuote(D230,,RateTickValue,Permanent,Trigger,ObjectOverwrite)</f>
        <v>EUR13F10Y_Quote#0001</v>
      </c>
      <c r="F230" s="286" t="str">
        <f>_xll.ohRangeRetrieveError(E230)</f>
        <v/>
      </c>
      <c r="G230" s="249"/>
      <c r="H230" s="177"/>
      <c r="I230" s="248"/>
      <c r="J230" s="303" t="s">
        <v>47</v>
      </c>
      <c r="K230" s="303" t="str">
        <f t="shared" si="28"/>
        <v>13F</v>
      </c>
      <c r="L230" s="300" t="str">
        <f t="shared" si="24"/>
        <v>EUR13F10Y</v>
      </c>
      <c r="M230" s="300" t="str">
        <v>EUR13F10Y=ICAP</v>
      </c>
      <c r="N230" s="266">
        <v>2.0190000000000001</v>
      </c>
      <c r="O230" s="205"/>
      <c r="P230" s="266">
        <v>2.0190000000000001</v>
      </c>
      <c r="Q230" s="205"/>
      <c r="R230" s="266">
        <v>2.0190000000000001</v>
      </c>
      <c r="S230" s="266">
        <f>_xll.qlSimpleQuoteSetValue(E230,R230/100,Trigger)</f>
        <v>2.5999999999999981E-4</v>
      </c>
      <c r="T230" s="208"/>
      <c r="V230" s="178"/>
    </row>
    <row r="231" spans="1:22" x14ac:dyDescent="0.2">
      <c r="A231" s="207"/>
      <c r="B231" s="284" t="str">
        <f t="shared" si="25"/>
        <v>11Y</v>
      </c>
      <c r="C231" s="284" t="str">
        <f t="shared" si="26"/>
        <v>13F</v>
      </c>
      <c r="D231" s="285" t="str">
        <f t="shared" si="23"/>
        <v>EUR13F11Y_Quote</v>
      </c>
      <c r="E231" s="285" t="str">
        <f>_xll.qlSimpleQuote(D231,,RateTickValue,Permanent,Trigger,ObjectOverwrite)</f>
        <v>EUR13F11Y_Quote#0001</v>
      </c>
      <c r="F231" s="286" t="str">
        <f>_xll.ohRangeRetrieveError(E231)</f>
        <v/>
      </c>
      <c r="G231" s="249"/>
      <c r="H231" s="177"/>
      <c r="I231" s="248"/>
      <c r="J231" s="303" t="s">
        <v>46</v>
      </c>
      <c r="K231" s="303" t="str">
        <f t="shared" si="28"/>
        <v>13F</v>
      </c>
      <c r="L231" s="300" t="str">
        <f t="shared" si="24"/>
        <v>EUR13F11Y</v>
      </c>
      <c r="M231" s="300" t="str">
        <v>EUR13F11Y=ICAP</v>
      </c>
      <c r="N231" s="266">
        <v>1.9929999999999999</v>
      </c>
      <c r="O231" s="205"/>
      <c r="P231" s="266">
        <v>1.9929999999999999</v>
      </c>
      <c r="Q231" s="205"/>
      <c r="R231" s="266">
        <v>1.9929999999999999</v>
      </c>
      <c r="S231" s="266">
        <f>_xll.qlSimpleQuoteSetValue(E231,R231/100,Trigger)</f>
        <v>2.9999999999999818E-4</v>
      </c>
      <c r="T231" s="208"/>
      <c r="V231" s="178"/>
    </row>
    <row r="232" spans="1:22" x14ac:dyDescent="0.2">
      <c r="A232" s="207"/>
      <c r="B232" s="284" t="str">
        <f t="shared" si="25"/>
        <v>12Y</v>
      </c>
      <c r="C232" s="284" t="str">
        <f t="shared" si="26"/>
        <v>13F</v>
      </c>
      <c r="D232" s="285" t="str">
        <f t="shared" si="23"/>
        <v>EUR13F12Y_Quote</v>
      </c>
      <c r="E232" s="285" t="str">
        <f>_xll.qlSimpleQuote(D232,,RateTickValue,Permanent,Trigger,ObjectOverwrite)</f>
        <v>EUR13F12Y_Quote#0001</v>
      </c>
      <c r="F232" s="286" t="str">
        <f>_xll.ohRangeRetrieveError(E232)</f>
        <v/>
      </c>
      <c r="G232" s="249"/>
      <c r="H232" s="177"/>
      <c r="I232" s="248"/>
      <c r="J232" s="303" t="s">
        <v>45</v>
      </c>
      <c r="K232" s="303" t="str">
        <f t="shared" si="28"/>
        <v>13F</v>
      </c>
      <c r="L232" s="300" t="str">
        <f t="shared" si="24"/>
        <v>EUR13F12Y</v>
      </c>
      <c r="M232" s="300" t="str">
        <v>EUR13F12Y=ICAP</v>
      </c>
      <c r="N232" s="266">
        <v>1.9670000000000001</v>
      </c>
      <c r="O232" s="205"/>
      <c r="P232" s="266">
        <v>1.9670000000000001</v>
      </c>
      <c r="Q232" s="205"/>
      <c r="R232" s="266">
        <v>1.9670000000000001</v>
      </c>
      <c r="S232" s="266">
        <f>_xll.qlSimpleQuoteSetValue(E232,R232/100,Trigger)</f>
        <v>3.3000000000000043E-4</v>
      </c>
      <c r="T232" s="208"/>
      <c r="V232" s="178"/>
    </row>
    <row r="233" spans="1:22" x14ac:dyDescent="0.2">
      <c r="A233" s="207"/>
      <c r="B233" s="284" t="str">
        <f t="shared" si="25"/>
        <v>13Y</v>
      </c>
      <c r="C233" s="284" t="str">
        <f t="shared" si="26"/>
        <v>13F</v>
      </c>
      <c r="D233" s="285" t="str">
        <f t="shared" si="23"/>
        <v>EUR13F13Y_Quote</v>
      </c>
      <c r="E233" s="285" t="str">
        <f>_xll.qlSimpleQuote(D233,,RateTickValue,Permanent,Trigger,ObjectOverwrite)</f>
        <v>EUR13F13Y_Quote#0001</v>
      </c>
      <c r="F233" s="286" t="str">
        <f>_xll.ohRangeRetrieveError(E233)</f>
        <v/>
      </c>
      <c r="G233" s="249"/>
      <c r="H233" s="177"/>
      <c r="I233" s="248"/>
      <c r="J233" s="303" t="s">
        <v>44</v>
      </c>
      <c r="K233" s="303" t="str">
        <f t="shared" si="28"/>
        <v>13F</v>
      </c>
      <c r="L233" s="300" t="str">
        <f t="shared" si="24"/>
        <v>EUR13F13Y</v>
      </c>
      <c r="M233" s="300" t="str">
        <v>EUR13F13Y=ICAP</v>
      </c>
      <c r="N233" s="266">
        <v>1.9449999999999998</v>
      </c>
      <c r="O233" s="205"/>
      <c r="P233" s="266">
        <v>1.9449999999999998</v>
      </c>
      <c r="Q233" s="205"/>
      <c r="R233" s="266">
        <v>1.9449999999999998</v>
      </c>
      <c r="S233" s="266">
        <f>_xll.qlSimpleQuoteSetValue(E233,R233/100,Trigger)</f>
        <v>3.699999999999988E-4</v>
      </c>
      <c r="T233" s="208"/>
      <c r="V233" s="178"/>
    </row>
    <row r="234" spans="1:22" x14ac:dyDescent="0.2">
      <c r="A234" s="207"/>
      <c r="B234" s="284" t="str">
        <f t="shared" si="25"/>
        <v>14Y</v>
      </c>
      <c r="C234" s="284" t="str">
        <f t="shared" si="26"/>
        <v>13F</v>
      </c>
      <c r="D234" s="285" t="str">
        <f t="shared" si="23"/>
        <v>EUR13F14Y_Quote</v>
      </c>
      <c r="E234" s="285" t="str">
        <f>_xll.qlSimpleQuote(D234,,RateTickValue,Permanent,Trigger,ObjectOverwrite)</f>
        <v>EUR13F14Y_Quote#0001</v>
      </c>
      <c r="F234" s="286" t="str">
        <f>_xll.ohRangeRetrieveError(E234)</f>
        <v/>
      </c>
      <c r="G234" s="249"/>
      <c r="H234" s="177"/>
      <c r="I234" s="248"/>
      <c r="J234" s="303" t="s">
        <v>43</v>
      </c>
      <c r="K234" s="303" t="str">
        <f t="shared" si="28"/>
        <v>13F</v>
      </c>
      <c r="L234" s="300" t="str">
        <f t="shared" si="24"/>
        <v>EUR13F14Y</v>
      </c>
      <c r="M234" s="300" t="str">
        <v>EUR13F14Y=ICAP</v>
      </c>
      <c r="N234" s="266">
        <v>1.9259999999999999</v>
      </c>
      <c r="O234" s="205"/>
      <c r="P234" s="266">
        <v>1.9259999999999999</v>
      </c>
      <c r="Q234" s="205"/>
      <c r="R234" s="266">
        <v>1.9259999999999999</v>
      </c>
      <c r="S234" s="266">
        <f>_xll.qlSimpleQuoteSetValue(E234,R234/100,Trigger)</f>
        <v>4.1000000000000064E-4</v>
      </c>
      <c r="T234" s="208"/>
      <c r="V234" s="178"/>
    </row>
    <row r="235" spans="1:22" x14ac:dyDescent="0.2">
      <c r="A235" s="207"/>
      <c r="B235" s="284" t="str">
        <f t="shared" si="25"/>
        <v>15Y</v>
      </c>
      <c r="C235" s="284" t="str">
        <f t="shared" si="26"/>
        <v>13F</v>
      </c>
      <c r="D235" s="285" t="str">
        <f t="shared" si="23"/>
        <v>EUR13F15Y_Quote</v>
      </c>
      <c r="E235" s="285" t="str">
        <f>_xll.qlSimpleQuote(D235,,RateTickValue,Permanent,Trigger,ObjectOverwrite)</f>
        <v>EUR13F15Y_Quote#0001</v>
      </c>
      <c r="F235" s="286" t="str">
        <f>_xll.ohRangeRetrieveError(E235)</f>
        <v/>
      </c>
      <c r="G235" s="249"/>
      <c r="H235" s="177"/>
      <c r="I235" s="248"/>
      <c r="J235" s="303" t="s">
        <v>42</v>
      </c>
      <c r="K235" s="303" t="str">
        <f t="shared" si="28"/>
        <v>13F</v>
      </c>
      <c r="L235" s="300" t="str">
        <f t="shared" si="24"/>
        <v>EUR13F15Y</v>
      </c>
      <c r="M235" s="300" t="str">
        <v>EUR13F15Y=ICAP</v>
      </c>
      <c r="N235" s="266">
        <v>1.91</v>
      </c>
      <c r="O235" s="205"/>
      <c r="P235" s="266">
        <v>1.91</v>
      </c>
      <c r="Q235" s="205"/>
      <c r="R235" s="266">
        <v>1.91</v>
      </c>
      <c r="S235" s="266">
        <f>_xll.qlSimpleQuoteSetValue(E235,R235/100,Trigger)</f>
        <v>4.3999999999999942E-4</v>
      </c>
      <c r="T235" s="208"/>
      <c r="V235" s="178"/>
    </row>
    <row r="236" spans="1:22" x14ac:dyDescent="0.2">
      <c r="A236" s="207"/>
      <c r="B236" s="284" t="str">
        <f t="shared" si="25"/>
        <v>20Y</v>
      </c>
      <c r="C236" s="284" t="str">
        <f t="shared" si="26"/>
        <v>13F</v>
      </c>
      <c r="D236" s="285" t="str">
        <f t="shared" si="23"/>
        <v>EUR13F20Y_Quote</v>
      </c>
      <c r="E236" s="285" t="str">
        <f>_xll.qlSimpleQuote(D236,,RateTickValue,Permanent,Trigger,ObjectOverwrite)</f>
        <v>EUR13F20Y_Quote#0001</v>
      </c>
      <c r="F236" s="286" t="str">
        <f>_xll.ohRangeRetrieveError(E236)</f>
        <v/>
      </c>
      <c r="G236" s="249"/>
      <c r="H236" s="177"/>
      <c r="I236" s="248"/>
      <c r="J236" s="303" t="s">
        <v>37</v>
      </c>
      <c r="K236" s="303" t="str">
        <f t="shared" si="28"/>
        <v>13F</v>
      </c>
      <c r="L236" s="300" t="str">
        <f t="shared" si="24"/>
        <v>EUR13F20Y</v>
      </c>
      <c r="M236" s="300" t="str">
        <v>EUR13F20Y=ICAP</v>
      </c>
      <c r="N236" s="266">
        <v>1.8460000000000001</v>
      </c>
      <c r="O236" s="205"/>
      <c r="P236" s="266">
        <v>1.8460000000000001</v>
      </c>
      <c r="Q236" s="205"/>
      <c r="R236" s="266">
        <v>1.8460000000000001</v>
      </c>
      <c r="S236" s="266">
        <f>_xll.qlSimpleQuoteSetValue(E236,R236/100,Trigger)</f>
        <v>4.599999999999986E-4</v>
      </c>
      <c r="T236" s="208"/>
      <c r="V236" s="178"/>
    </row>
    <row r="237" spans="1:22" x14ac:dyDescent="0.2">
      <c r="A237" s="207"/>
      <c r="B237" s="284" t="str">
        <f t="shared" si="25"/>
        <v>25Y</v>
      </c>
      <c r="C237" s="284" t="str">
        <f t="shared" si="26"/>
        <v>13F</v>
      </c>
      <c r="D237" s="285" t="str">
        <f t="shared" si="23"/>
        <v>EUR13F25Y_Quote</v>
      </c>
      <c r="E237" s="285" t="str">
        <f>_xll.qlSimpleQuote(D237,,RateTickValue,Permanent,Trigger,ObjectOverwrite)</f>
        <v>EUR13F25Y_Quote#0001</v>
      </c>
      <c r="F237" s="286" t="str">
        <f>_xll.ohRangeRetrieveError(E237)</f>
        <v/>
      </c>
      <c r="G237" s="249"/>
      <c r="H237" s="177"/>
      <c r="I237" s="248"/>
      <c r="J237" s="303" t="s">
        <v>32</v>
      </c>
      <c r="K237" s="303" t="str">
        <f t="shared" si="28"/>
        <v>13F</v>
      </c>
      <c r="L237" s="300" t="str">
        <f t="shared" si="24"/>
        <v>EUR13F25Y</v>
      </c>
      <c r="M237" s="300" t="str">
        <v>EUR13F25Y=ICAP</v>
      </c>
      <c r="N237" s="266">
        <v>1.802</v>
      </c>
      <c r="O237" s="205"/>
      <c r="P237" s="266">
        <v>1.802</v>
      </c>
      <c r="Q237" s="205"/>
      <c r="R237" s="266">
        <v>1.802</v>
      </c>
      <c r="S237" s="266">
        <f>_xll.qlSimpleQuoteSetValue(E237,R237/100,Trigger)</f>
        <v>4.4999999999999901E-4</v>
      </c>
      <c r="T237" s="208"/>
      <c r="V237" s="178"/>
    </row>
    <row r="238" spans="1:22" x14ac:dyDescent="0.2">
      <c r="A238" s="207"/>
      <c r="B238" s="284" t="str">
        <f t="shared" si="25"/>
        <v>30Y</v>
      </c>
      <c r="C238" s="284" t="str">
        <f t="shared" si="26"/>
        <v>13F</v>
      </c>
      <c r="D238" s="285" t="str">
        <f t="shared" si="23"/>
        <v>EUR13F30Y_Quote</v>
      </c>
      <c r="E238" s="285" t="str">
        <f>_xll.qlSimpleQuote(D238,,RateTickValue,Permanent,Trigger,ObjectOverwrite)</f>
        <v>EUR13F30Y_Quote#0001</v>
      </c>
      <c r="F238" s="286" t="str">
        <f>_xll.ohRangeRetrieveError(E238)</f>
        <v/>
      </c>
      <c r="G238" s="249"/>
      <c r="H238" s="177"/>
      <c r="I238" s="248"/>
      <c r="J238" s="304" t="s">
        <v>27</v>
      </c>
      <c r="K238" s="304" t="str">
        <f t="shared" si="28"/>
        <v>13F</v>
      </c>
      <c r="L238" s="302" t="str">
        <f t="shared" si="24"/>
        <v>EUR13F30Y</v>
      </c>
      <c r="M238" s="302" t="str">
        <v>EUR13F30Y=ICAP</v>
      </c>
      <c r="N238" s="268">
        <v>1.7530000000000001</v>
      </c>
      <c r="O238" s="205"/>
      <c r="P238" s="268">
        <v>1.7530000000000001</v>
      </c>
      <c r="Q238" s="205"/>
      <c r="R238" s="268">
        <v>1.7530000000000001</v>
      </c>
      <c r="S238" s="268">
        <f>_xll.qlSimpleQuoteSetValue(E238,R238/100,Trigger)</f>
        <v>4.2999999999999983E-4</v>
      </c>
      <c r="T238" s="208"/>
      <c r="V238" s="178"/>
    </row>
    <row r="239" spans="1:22" x14ac:dyDescent="0.2">
      <c r="A239" s="207"/>
      <c r="B239" s="284" t="str">
        <f t="shared" si="25"/>
        <v>1Y</v>
      </c>
      <c r="C239" s="284" t="str">
        <f t="shared" si="26"/>
        <v>14F</v>
      </c>
      <c r="D239" s="285" t="str">
        <f t="shared" si="23"/>
        <v>EUR14F1Y_Quote</v>
      </c>
      <c r="E239" s="285" t="str">
        <f>_xll.qlSimpleQuote(D239,,RateTickValue,Permanent,Trigger,ObjectOverwrite)</f>
        <v>EUR14F1Y_Quote#0001</v>
      </c>
      <c r="F239" s="286" t="str">
        <f>_xll.ohRangeRetrieveError(E239)</f>
        <v/>
      </c>
      <c r="G239" s="249"/>
      <c r="H239" s="177"/>
      <c r="I239" s="207">
        <v>14</v>
      </c>
      <c r="J239" s="152" t="s">
        <v>5</v>
      </c>
      <c r="K239" s="152" t="str">
        <f t="shared" ref="K239:K256" si="29">$I$239&amp;"F"</f>
        <v>14F</v>
      </c>
      <c r="L239" s="93" t="str">
        <f t="shared" si="24"/>
        <v>EUR14F1Y</v>
      </c>
      <c r="M239" s="93" t="str">
        <v>EUR14F1Y=ICAP</v>
      </c>
      <c r="N239" s="267">
        <v>2.1760000000000002</v>
      </c>
      <c r="O239" s="205"/>
      <c r="P239" s="267">
        <v>2.1760000000000002</v>
      </c>
      <c r="Q239" s="205"/>
      <c r="R239" s="267">
        <v>2.1760000000000002</v>
      </c>
      <c r="S239" s="267">
        <f>_xll.qlSimpleQuoteSetValue(E239,R239/100,Trigger)</f>
        <v>-1.1999999999999858E-4</v>
      </c>
      <c r="T239" s="208"/>
      <c r="V239" s="178"/>
    </row>
    <row r="240" spans="1:22" x14ac:dyDescent="0.2">
      <c r="A240" s="207"/>
      <c r="B240" s="284" t="str">
        <f t="shared" si="25"/>
        <v>2Y</v>
      </c>
      <c r="C240" s="284" t="str">
        <f t="shared" si="26"/>
        <v>14F</v>
      </c>
      <c r="D240" s="285" t="str">
        <f t="shared" si="23"/>
        <v>EUR14F2Y_Quote</v>
      </c>
      <c r="E240" s="285" t="str">
        <f>_xll.qlSimpleQuote(D240,,RateTickValue,Permanent,Trigger,ObjectOverwrite)</f>
        <v>EUR14F2Y_Quote#0001</v>
      </c>
      <c r="F240" s="286" t="str">
        <f>_xll.ohRangeRetrieveError(E240)</f>
        <v/>
      </c>
      <c r="G240" s="249"/>
      <c r="H240" s="177"/>
      <c r="I240" s="248"/>
      <c r="J240" s="303" t="s">
        <v>55</v>
      </c>
      <c r="K240" s="303" t="str">
        <f t="shared" si="29"/>
        <v>14F</v>
      </c>
      <c r="L240" s="300" t="str">
        <f t="shared" si="24"/>
        <v>EUR14F2Y</v>
      </c>
      <c r="M240" s="300" t="str">
        <v>EUR14F2Y=ICAP</v>
      </c>
      <c r="N240" s="266">
        <v>2.169</v>
      </c>
      <c r="O240" s="205"/>
      <c r="P240" s="266">
        <v>2.169</v>
      </c>
      <c r="Q240" s="205"/>
      <c r="R240" s="266">
        <v>2.169</v>
      </c>
      <c r="S240" s="266">
        <f>_xll.qlSimpleQuoteSetValue(E240,R240/100,Trigger)</f>
        <v>-9.9999999999995925E-6</v>
      </c>
      <c r="T240" s="208"/>
      <c r="V240" s="178"/>
    </row>
    <row r="241" spans="1:22" x14ac:dyDescent="0.2">
      <c r="A241" s="207"/>
      <c r="B241" s="284" t="str">
        <f t="shared" si="25"/>
        <v>3Y</v>
      </c>
      <c r="C241" s="284" t="str">
        <f t="shared" si="26"/>
        <v>14F</v>
      </c>
      <c r="D241" s="285" t="str">
        <f t="shared" si="23"/>
        <v>EUR14F3Y_Quote</v>
      </c>
      <c r="E241" s="285" t="str">
        <f>_xll.qlSimpleQuote(D241,,RateTickValue,Permanent,Trigger,ObjectOverwrite)</f>
        <v>EUR14F3Y_Quote#0001</v>
      </c>
      <c r="F241" s="286" t="str">
        <f>_xll.ohRangeRetrieveError(E241)</f>
        <v/>
      </c>
      <c r="G241" s="249"/>
      <c r="H241" s="177"/>
      <c r="I241" s="248"/>
      <c r="J241" s="303" t="s">
        <v>54</v>
      </c>
      <c r="K241" s="303" t="str">
        <f t="shared" si="29"/>
        <v>14F</v>
      </c>
      <c r="L241" s="300" t="str">
        <f t="shared" si="24"/>
        <v>EUR14F3Y</v>
      </c>
      <c r="M241" s="300" t="str">
        <v>EUR14F3Y=ICAP</v>
      </c>
      <c r="N241" s="266">
        <v>2.1579999999999999</v>
      </c>
      <c r="O241" s="205"/>
      <c r="P241" s="266">
        <v>2.1579999999999999</v>
      </c>
      <c r="Q241" s="205"/>
      <c r="R241" s="266">
        <v>2.1579999999999999</v>
      </c>
      <c r="S241" s="266">
        <f>_xll.qlSimpleQuoteSetValue(E241,R241/100,Trigger)</f>
        <v>-9.9999999999995925E-6</v>
      </c>
      <c r="T241" s="208"/>
      <c r="V241" s="178"/>
    </row>
    <row r="242" spans="1:22" x14ac:dyDescent="0.2">
      <c r="A242" s="207"/>
      <c r="B242" s="284" t="str">
        <f t="shared" si="25"/>
        <v>4Y</v>
      </c>
      <c r="C242" s="284" t="str">
        <f t="shared" si="26"/>
        <v>14F</v>
      </c>
      <c r="D242" s="285" t="str">
        <f t="shared" si="23"/>
        <v>EUR14F4Y_Quote</v>
      </c>
      <c r="E242" s="285" t="str">
        <f>_xll.qlSimpleQuote(D242,,RateTickValue,Permanent,Trigger,ObjectOverwrite)</f>
        <v>EUR14F4Y_Quote#0001</v>
      </c>
      <c r="F242" s="286" t="str">
        <f>_xll.ohRangeRetrieveError(E242)</f>
        <v/>
      </c>
      <c r="G242" s="249"/>
      <c r="H242" s="177"/>
      <c r="I242" s="248"/>
      <c r="J242" s="303" t="s">
        <v>53</v>
      </c>
      <c r="K242" s="303" t="str">
        <f t="shared" si="29"/>
        <v>14F</v>
      </c>
      <c r="L242" s="300" t="str">
        <f t="shared" si="24"/>
        <v>EUR14F4Y</v>
      </c>
      <c r="M242" s="300" t="str">
        <v>EUR14F4Y=ICAP</v>
      </c>
      <c r="N242" s="266">
        <v>2.1360000000000001</v>
      </c>
      <c r="O242" s="205"/>
      <c r="P242" s="266">
        <v>2.1360000000000001</v>
      </c>
      <c r="Q242" s="205"/>
      <c r="R242" s="266">
        <v>2.1360000000000001</v>
      </c>
      <c r="S242" s="266">
        <f>_xll.qlSimpleQuoteSetValue(E242,R242/100,Trigger)</f>
        <v>3.999999999999837E-5</v>
      </c>
      <c r="T242" s="208"/>
      <c r="V242" s="178"/>
    </row>
    <row r="243" spans="1:22" x14ac:dyDescent="0.2">
      <c r="A243" s="207"/>
      <c r="B243" s="284" t="str">
        <f t="shared" si="25"/>
        <v>5Y</v>
      </c>
      <c r="C243" s="284" t="str">
        <f t="shared" si="26"/>
        <v>14F</v>
      </c>
      <c r="D243" s="285" t="str">
        <f t="shared" si="23"/>
        <v>EUR14F5Y_Quote</v>
      </c>
      <c r="E243" s="285" t="str">
        <f>_xll.qlSimpleQuote(D243,,RateTickValue,Permanent,Trigger,ObjectOverwrite)</f>
        <v>EUR14F5Y_Quote#0001</v>
      </c>
      <c r="F243" s="286" t="str">
        <f>_xll.ohRangeRetrieveError(E243)</f>
        <v/>
      </c>
      <c r="G243" s="249"/>
      <c r="H243" s="177"/>
      <c r="I243" s="248"/>
      <c r="J243" s="303" t="s">
        <v>52</v>
      </c>
      <c r="K243" s="303" t="str">
        <f t="shared" si="29"/>
        <v>14F</v>
      </c>
      <c r="L243" s="300" t="str">
        <f t="shared" si="24"/>
        <v>EUR14F5Y</v>
      </c>
      <c r="M243" s="300" t="str">
        <v>EUR14F5Y=ICAP</v>
      </c>
      <c r="N243" s="266">
        <v>2.1120000000000001</v>
      </c>
      <c r="O243" s="205"/>
      <c r="P243" s="266">
        <v>2.1120000000000001</v>
      </c>
      <c r="Q243" s="205"/>
      <c r="R243" s="266">
        <v>2.1120000000000001</v>
      </c>
      <c r="S243" s="266">
        <f>_xll.qlSimpleQuoteSetValue(E243,R243/100,Trigger)</f>
        <v>8.9999999999996333E-5</v>
      </c>
      <c r="T243" s="208"/>
      <c r="V243" s="178"/>
    </row>
    <row r="244" spans="1:22" x14ac:dyDescent="0.2">
      <c r="A244" s="207"/>
      <c r="B244" s="284" t="str">
        <f t="shared" si="25"/>
        <v>6Y</v>
      </c>
      <c r="C244" s="284" t="str">
        <f t="shared" si="26"/>
        <v>14F</v>
      </c>
      <c r="D244" s="285" t="str">
        <f t="shared" si="23"/>
        <v>EUR14F6Y_Quote</v>
      </c>
      <c r="E244" s="285" t="str">
        <f>_xll.qlSimpleQuote(D244,,RateTickValue,Permanent,Trigger,ObjectOverwrite)</f>
        <v>EUR14F6Y_Quote#0001</v>
      </c>
      <c r="F244" s="286" t="str">
        <f>_xll.ohRangeRetrieveError(E244)</f>
        <v/>
      </c>
      <c r="G244" s="249"/>
      <c r="H244" s="177"/>
      <c r="I244" s="248"/>
      <c r="J244" s="303" t="s">
        <v>51</v>
      </c>
      <c r="K244" s="303" t="str">
        <f t="shared" si="29"/>
        <v>14F</v>
      </c>
      <c r="L244" s="300" t="str">
        <f t="shared" si="24"/>
        <v>EUR14F6Y</v>
      </c>
      <c r="M244" s="300" t="str">
        <v>EUR14F6Y=ICAP</v>
      </c>
      <c r="N244" s="266">
        <v>2.0870000000000002</v>
      </c>
      <c r="O244" s="205"/>
      <c r="P244" s="266">
        <v>2.0870000000000002</v>
      </c>
      <c r="Q244" s="205"/>
      <c r="R244" s="266">
        <v>2.0870000000000002</v>
      </c>
      <c r="S244" s="266">
        <f>_xll.qlSimpleQuoteSetValue(E244,R244/100,Trigger)</f>
        <v>1.6000000000000042E-4</v>
      </c>
      <c r="T244" s="208"/>
      <c r="V244" s="178"/>
    </row>
    <row r="245" spans="1:22" x14ac:dyDescent="0.2">
      <c r="A245" s="207"/>
      <c r="B245" s="284" t="str">
        <f t="shared" si="25"/>
        <v>7Y</v>
      </c>
      <c r="C245" s="284" t="str">
        <f t="shared" si="26"/>
        <v>14F</v>
      </c>
      <c r="D245" s="285" t="str">
        <f t="shared" si="23"/>
        <v>EUR14F7Y_Quote</v>
      </c>
      <c r="E245" s="285" t="str">
        <f>_xll.qlSimpleQuote(D245,,RateTickValue,Permanent,Trigger,ObjectOverwrite)</f>
        <v>EUR14F7Y_Quote#0001</v>
      </c>
      <c r="F245" s="286" t="str">
        <f>_xll.ohRangeRetrieveError(E245)</f>
        <v/>
      </c>
      <c r="G245" s="249"/>
      <c r="H245" s="177"/>
      <c r="I245" s="248"/>
      <c r="J245" s="303" t="s">
        <v>50</v>
      </c>
      <c r="K245" s="303" t="str">
        <f t="shared" si="29"/>
        <v>14F</v>
      </c>
      <c r="L245" s="300" t="str">
        <f t="shared" si="24"/>
        <v>EUR14F7Y</v>
      </c>
      <c r="M245" s="300" t="str">
        <v>EUR14F7Y=ICAP</v>
      </c>
      <c r="N245" s="266">
        <v>2.06</v>
      </c>
      <c r="O245" s="205"/>
      <c r="P245" s="266">
        <v>2.06</v>
      </c>
      <c r="Q245" s="205"/>
      <c r="R245" s="266">
        <v>2.06</v>
      </c>
      <c r="S245" s="266">
        <f>_xll.qlSimpleQuoteSetValue(E245,R245/100,Trigger)</f>
        <v>2.4000000000000063E-4</v>
      </c>
      <c r="T245" s="208"/>
      <c r="V245" s="178"/>
    </row>
    <row r="246" spans="1:22" x14ac:dyDescent="0.2">
      <c r="A246" s="207"/>
      <c r="B246" s="284" t="str">
        <f t="shared" si="25"/>
        <v>8Y</v>
      </c>
      <c r="C246" s="284" t="str">
        <f t="shared" si="26"/>
        <v>14F</v>
      </c>
      <c r="D246" s="285" t="str">
        <f t="shared" si="23"/>
        <v>EUR14F8Y_Quote</v>
      </c>
      <c r="E246" s="285" t="str">
        <f>_xll.qlSimpleQuote(D246,,RateTickValue,Permanent,Trigger,ObjectOverwrite)</f>
        <v>EUR14F8Y_Quote#0001</v>
      </c>
      <c r="F246" s="286" t="str">
        <f>_xll.ohRangeRetrieveError(E246)</f>
        <v/>
      </c>
      <c r="G246" s="249"/>
      <c r="H246" s="177"/>
      <c r="I246" s="248"/>
      <c r="J246" s="303" t="s">
        <v>49</v>
      </c>
      <c r="K246" s="303" t="str">
        <f t="shared" si="29"/>
        <v>14F</v>
      </c>
      <c r="L246" s="300" t="str">
        <f t="shared" si="24"/>
        <v>EUR14F8Y</v>
      </c>
      <c r="M246" s="300" t="str">
        <v>EUR14F8Y=ICAP</v>
      </c>
      <c r="N246" s="266">
        <v>2.0289999999999999</v>
      </c>
      <c r="O246" s="205"/>
      <c r="P246" s="266">
        <v>2.0289999999999999</v>
      </c>
      <c r="Q246" s="205"/>
      <c r="R246" s="266">
        <v>2.0289999999999999</v>
      </c>
      <c r="S246" s="266">
        <f>_xll.qlSimpleQuoteSetValue(E246,R246/100,Trigger)</f>
        <v>2.4000000000000063E-4</v>
      </c>
      <c r="T246" s="208"/>
      <c r="V246" s="178"/>
    </row>
    <row r="247" spans="1:22" x14ac:dyDescent="0.2">
      <c r="A247" s="207"/>
      <c r="B247" s="284" t="str">
        <f t="shared" si="25"/>
        <v>9Y</v>
      </c>
      <c r="C247" s="284" t="str">
        <f t="shared" si="26"/>
        <v>14F</v>
      </c>
      <c r="D247" s="285" t="str">
        <f t="shared" si="23"/>
        <v>EUR14F9Y_Quote</v>
      </c>
      <c r="E247" s="285" t="str">
        <f>_xll.qlSimpleQuote(D247,,RateTickValue,Permanent,Trigger,ObjectOverwrite)</f>
        <v>EUR14F9Y_Quote#0001</v>
      </c>
      <c r="F247" s="286" t="str">
        <f>_xll.ohRangeRetrieveError(E247)</f>
        <v/>
      </c>
      <c r="G247" s="249"/>
      <c r="H247" s="177"/>
      <c r="I247" s="248"/>
      <c r="J247" s="303" t="s">
        <v>48</v>
      </c>
      <c r="K247" s="303" t="str">
        <f t="shared" si="29"/>
        <v>14F</v>
      </c>
      <c r="L247" s="300" t="str">
        <f t="shared" si="24"/>
        <v>EUR14F9Y</v>
      </c>
      <c r="M247" s="300" t="str">
        <v>EUR14F9Y=ICAP</v>
      </c>
      <c r="N247" s="266">
        <v>1.9990000000000001</v>
      </c>
      <c r="O247" s="205"/>
      <c r="P247" s="266">
        <v>1.9990000000000001</v>
      </c>
      <c r="Q247" s="205"/>
      <c r="R247" s="266">
        <v>1.9990000000000001</v>
      </c>
      <c r="S247" s="266">
        <f>_xll.qlSimpleQuoteSetValue(E247,R247/100,Trigger)</f>
        <v>3.1000000000000125E-4</v>
      </c>
      <c r="T247" s="208"/>
      <c r="V247" s="178"/>
    </row>
    <row r="248" spans="1:22" x14ac:dyDescent="0.2">
      <c r="A248" s="207"/>
      <c r="B248" s="284" t="str">
        <f t="shared" si="25"/>
        <v>10Y</v>
      </c>
      <c r="C248" s="284" t="str">
        <f t="shared" si="26"/>
        <v>14F</v>
      </c>
      <c r="D248" s="285" t="str">
        <f t="shared" si="23"/>
        <v>EUR14F10Y_Quote</v>
      </c>
      <c r="E248" s="285" t="str">
        <f>_xll.qlSimpleQuote(D248,,RateTickValue,Permanent,Trigger,ObjectOverwrite)</f>
        <v>EUR14F10Y_Quote#0001</v>
      </c>
      <c r="F248" s="286" t="str">
        <f>_xll.ohRangeRetrieveError(E248)</f>
        <v/>
      </c>
      <c r="G248" s="249"/>
      <c r="H248" s="177"/>
      <c r="I248" s="248"/>
      <c r="J248" s="303" t="s">
        <v>47</v>
      </c>
      <c r="K248" s="303" t="str">
        <f t="shared" si="29"/>
        <v>14F</v>
      </c>
      <c r="L248" s="300" t="str">
        <f t="shared" si="24"/>
        <v>EUR14F10Y</v>
      </c>
      <c r="M248" s="300" t="str">
        <v>EUR14F10Y=ICAP</v>
      </c>
      <c r="N248" s="266">
        <v>1.972</v>
      </c>
      <c r="O248" s="205"/>
      <c r="P248" s="266">
        <v>1.972</v>
      </c>
      <c r="Q248" s="205"/>
      <c r="R248" s="266">
        <v>1.972</v>
      </c>
      <c r="S248" s="266">
        <f>_xll.qlSimpleQuoteSetValue(E248,R248/100,Trigger)</f>
        <v>3.5000000000000309E-4</v>
      </c>
      <c r="T248" s="208"/>
      <c r="V248" s="178"/>
    </row>
    <row r="249" spans="1:22" x14ac:dyDescent="0.2">
      <c r="A249" s="207"/>
      <c r="B249" s="284" t="str">
        <f t="shared" si="25"/>
        <v>11Y</v>
      </c>
      <c r="C249" s="284" t="str">
        <f t="shared" si="26"/>
        <v>14F</v>
      </c>
      <c r="D249" s="285" t="str">
        <f t="shared" si="23"/>
        <v>EUR14F11Y_Quote</v>
      </c>
      <c r="E249" s="285" t="str">
        <f>_xll.qlSimpleQuote(D249,,RateTickValue,Permanent,Trigger,ObjectOverwrite)</f>
        <v>EUR14F11Y_Quote#0001</v>
      </c>
      <c r="F249" s="286" t="str">
        <f>_xll.ohRangeRetrieveError(E249)</f>
        <v/>
      </c>
      <c r="G249" s="249"/>
      <c r="H249" s="177"/>
      <c r="I249" s="248"/>
      <c r="J249" s="303" t="s">
        <v>46</v>
      </c>
      <c r="K249" s="303" t="str">
        <f t="shared" si="29"/>
        <v>14F</v>
      </c>
      <c r="L249" s="300" t="str">
        <f t="shared" si="24"/>
        <v>EUR14F11Y</v>
      </c>
      <c r="M249" s="300" t="str">
        <v>EUR14F11Y=ICAP</v>
      </c>
      <c r="N249" s="266">
        <v>1.9449999999999998</v>
      </c>
      <c r="O249" s="205"/>
      <c r="P249" s="266">
        <v>1.9449999999999998</v>
      </c>
      <c r="Q249" s="205"/>
      <c r="R249" s="266">
        <v>1.9449999999999998</v>
      </c>
      <c r="S249" s="266">
        <f>_xll.qlSimpleQuoteSetValue(E249,R249/100,Trigger)</f>
        <v>3.699999999999988E-4</v>
      </c>
      <c r="T249" s="208"/>
      <c r="V249" s="178"/>
    </row>
    <row r="250" spans="1:22" x14ac:dyDescent="0.2">
      <c r="A250" s="207"/>
      <c r="B250" s="284" t="str">
        <f t="shared" si="25"/>
        <v>12Y</v>
      </c>
      <c r="C250" s="284" t="str">
        <f t="shared" si="26"/>
        <v>14F</v>
      </c>
      <c r="D250" s="285" t="str">
        <f t="shared" si="23"/>
        <v>EUR14F12Y_Quote</v>
      </c>
      <c r="E250" s="285" t="str">
        <f>_xll.qlSimpleQuote(D250,,RateTickValue,Permanent,Trigger,ObjectOverwrite)</f>
        <v>EUR14F12Y_Quote#0001</v>
      </c>
      <c r="F250" s="286" t="str">
        <f>_xll.ohRangeRetrieveError(E250)</f>
        <v/>
      </c>
      <c r="G250" s="249"/>
      <c r="H250" s="177"/>
      <c r="I250" s="248"/>
      <c r="J250" s="303" t="s">
        <v>45</v>
      </c>
      <c r="K250" s="303" t="str">
        <f t="shared" si="29"/>
        <v>14F</v>
      </c>
      <c r="L250" s="300" t="str">
        <f t="shared" si="24"/>
        <v>EUR14F12Y</v>
      </c>
      <c r="M250" s="300" t="str">
        <v>EUR14F12Y=ICAP</v>
      </c>
      <c r="N250" s="266">
        <v>1.9220000000000002</v>
      </c>
      <c r="O250" s="205"/>
      <c r="P250" s="266">
        <v>1.9220000000000002</v>
      </c>
      <c r="Q250" s="205"/>
      <c r="R250" s="266">
        <v>1.9220000000000002</v>
      </c>
      <c r="S250" s="266">
        <f>_xll.qlSimpleQuoteSetValue(E250,R250/100,Trigger)</f>
        <v>4.1000000000000064E-4</v>
      </c>
      <c r="T250" s="208"/>
      <c r="V250" s="178"/>
    </row>
    <row r="251" spans="1:22" x14ac:dyDescent="0.2">
      <c r="A251" s="207"/>
      <c r="B251" s="284" t="str">
        <f t="shared" si="25"/>
        <v>13Y</v>
      </c>
      <c r="C251" s="284" t="str">
        <f t="shared" si="26"/>
        <v>14F</v>
      </c>
      <c r="D251" s="285" t="str">
        <f t="shared" si="23"/>
        <v>EUR14F13Y_Quote</v>
      </c>
      <c r="E251" s="285" t="str">
        <f>_xll.qlSimpleQuote(D251,,RateTickValue,Permanent,Trigger,ObjectOverwrite)</f>
        <v>EUR14F13Y_Quote#0001</v>
      </c>
      <c r="F251" s="286" t="str">
        <f>_xll.ohRangeRetrieveError(E251)</f>
        <v/>
      </c>
      <c r="G251" s="249"/>
      <c r="H251" s="177"/>
      <c r="I251" s="248"/>
      <c r="J251" s="303" t="s">
        <v>44</v>
      </c>
      <c r="K251" s="303" t="str">
        <f t="shared" si="29"/>
        <v>14F</v>
      </c>
      <c r="L251" s="300" t="str">
        <f t="shared" si="24"/>
        <v>EUR14F13Y</v>
      </c>
      <c r="M251" s="300" t="str">
        <v>EUR14F13Y=ICAP</v>
      </c>
      <c r="N251" s="266">
        <v>1.903</v>
      </c>
      <c r="O251" s="205"/>
      <c r="P251" s="266">
        <v>1.903</v>
      </c>
      <c r="Q251" s="205"/>
      <c r="R251" s="266">
        <v>1.903</v>
      </c>
      <c r="S251" s="266">
        <f>_xll.qlSimpleQuoteSetValue(E251,R251/100,Trigger)</f>
        <v>4.5000000000000248E-4</v>
      </c>
      <c r="T251" s="208"/>
      <c r="V251" s="178"/>
    </row>
    <row r="252" spans="1:22" x14ac:dyDescent="0.2">
      <c r="A252" s="207"/>
      <c r="B252" s="284" t="str">
        <f t="shared" si="25"/>
        <v>14Y</v>
      </c>
      <c r="C252" s="284" t="str">
        <f t="shared" si="26"/>
        <v>14F</v>
      </c>
      <c r="D252" s="285" t="str">
        <f t="shared" si="23"/>
        <v>EUR14F14Y_Quote</v>
      </c>
      <c r="E252" s="285" t="str">
        <f>_xll.qlSimpleQuote(D252,,RateTickValue,Permanent,Trigger,ObjectOverwrite)</f>
        <v>EUR14F14Y_Quote#0001</v>
      </c>
      <c r="F252" s="286" t="str">
        <f>_xll.ohRangeRetrieveError(E252)</f>
        <v/>
      </c>
      <c r="G252" s="249"/>
      <c r="H252" s="177"/>
      <c r="I252" s="248"/>
      <c r="J252" s="303" t="s">
        <v>43</v>
      </c>
      <c r="K252" s="303" t="str">
        <f t="shared" si="29"/>
        <v>14F</v>
      </c>
      <c r="L252" s="300" t="str">
        <f t="shared" si="24"/>
        <v>EUR14F14Y</v>
      </c>
      <c r="M252" s="300" t="str">
        <v>EUR14F14Y=ICAP</v>
      </c>
      <c r="N252" s="266">
        <v>1.887</v>
      </c>
      <c r="O252" s="205"/>
      <c r="P252" s="266">
        <v>1.887</v>
      </c>
      <c r="Q252" s="205"/>
      <c r="R252" s="266">
        <v>1.887</v>
      </c>
      <c r="S252" s="266">
        <f>_xll.qlSimpleQuoteSetValue(E252,R252/100,Trigger)</f>
        <v>4.8000000000000126E-4</v>
      </c>
      <c r="T252" s="208"/>
      <c r="V252" s="178"/>
    </row>
    <row r="253" spans="1:22" x14ac:dyDescent="0.2">
      <c r="A253" s="207"/>
      <c r="B253" s="284" t="str">
        <f t="shared" si="25"/>
        <v>15Y</v>
      </c>
      <c r="C253" s="284" t="str">
        <f t="shared" si="26"/>
        <v>14F</v>
      </c>
      <c r="D253" s="285" t="str">
        <f t="shared" si="23"/>
        <v>EUR14F15Y_Quote</v>
      </c>
      <c r="E253" s="285" t="str">
        <f>_xll.qlSimpleQuote(D253,,RateTickValue,Permanent,Trigger,ObjectOverwrite)</f>
        <v>EUR14F15Y_Quote#0001</v>
      </c>
      <c r="F253" s="286" t="str">
        <f>_xll.ohRangeRetrieveError(E253)</f>
        <v/>
      </c>
      <c r="G253" s="249"/>
      <c r="H253" s="177"/>
      <c r="I253" s="248"/>
      <c r="J253" s="303" t="s">
        <v>42</v>
      </c>
      <c r="K253" s="303" t="str">
        <f t="shared" si="29"/>
        <v>14F</v>
      </c>
      <c r="L253" s="300" t="str">
        <f t="shared" si="24"/>
        <v>EUR14F15Y</v>
      </c>
      <c r="M253" s="300" t="str">
        <v>EUR14F15Y=ICAP</v>
      </c>
      <c r="N253" s="266">
        <v>1.8699999999999999</v>
      </c>
      <c r="O253" s="205"/>
      <c r="P253" s="266">
        <v>1.8699999999999999</v>
      </c>
      <c r="Q253" s="205"/>
      <c r="R253" s="266">
        <v>1.8699999999999999</v>
      </c>
      <c r="S253" s="266">
        <f>_xll.qlSimpleQuoteSetValue(E253,R253/100,Trigger)</f>
        <v>5.0000000000000044E-4</v>
      </c>
      <c r="T253" s="208"/>
      <c r="V253" s="178"/>
    </row>
    <row r="254" spans="1:22" x14ac:dyDescent="0.2">
      <c r="A254" s="207"/>
      <c r="B254" s="284" t="str">
        <f t="shared" si="25"/>
        <v>20Y</v>
      </c>
      <c r="C254" s="284" t="str">
        <f t="shared" si="26"/>
        <v>14F</v>
      </c>
      <c r="D254" s="285" t="str">
        <f t="shared" si="23"/>
        <v>EUR14F20Y_Quote</v>
      </c>
      <c r="E254" s="285" t="str">
        <f>_xll.qlSimpleQuote(D254,,RateTickValue,Permanent,Trigger,ObjectOverwrite)</f>
        <v>EUR14F20Y_Quote#0001</v>
      </c>
      <c r="F254" s="286" t="str">
        <f>_xll.ohRangeRetrieveError(E254)</f>
        <v/>
      </c>
      <c r="G254" s="249"/>
      <c r="H254" s="177"/>
      <c r="I254" s="248"/>
      <c r="J254" s="303" t="s">
        <v>37</v>
      </c>
      <c r="K254" s="303" t="str">
        <f t="shared" si="29"/>
        <v>14F</v>
      </c>
      <c r="L254" s="300" t="str">
        <f t="shared" si="24"/>
        <v>EUR14F20Y</v>
      </c>
      <c r="M254" s="300" t="str">
        <v>EUR14F20Y=ICAP</v>
      </c>
      <c r="N254" s="266">
        <v>1.8160000000000001</v>
      </c>
      <c r="O254" s="205"/>
      <c r="P254" s="266">
        <v>1.8160000000000001</v>
      </c>
      <c r="Q254" s="205"/>
      <c r="R254" s="266">
        <v>1.8160000000000001</v>
      </c>
      <c r="S254" s="266">
        <f>_xll.qlSimpleQuoteSetValue(E254,R254/100,Trigger)</f>
        <v>4.9000000000000085E-4</v>
      </c>
      <c r="T254" s="208"/>
      <c r="V254" s="178"/>
    </row>
    <row r="255" spans="1:22" x14ac:dyDescent="0.2">
      <c r="A255" s="207"/>
      <c r="B255" s="284" t="str">
        <f t="shared" si="25"/>
        <v>25Y</v>
      </c>
      <c r="C255" s="284" t="str">
        <f t="shared" si="26"/>
        <v>14F</v>
      </c>
      <c r="D255" s="285" t="str">
        <f t="shared" si="23"/>
        <v>EUR14F25Y_Quote</v>
      </c>
      <c r="E255" s="285" t="str">
        <f>_xll.qlSimpleQuote(D255,,RateTickValue,Permanent,Trigger,ObjectOverwrite)</f>
        <v>EUR14F25Y_Quote#0001</v>
      </c>
      <c r="F255" s="286" t="str">
        <f>_xll.ohRangeRetrieveError(E255)</f>
        <v/>
      </c>
      <c r="G255" s="249"/>
      <c r="H255" s="177"/>
      <c r="I255" s="248"/>
      <c r="J255" s="303" t="s">
        <v>32</v>
      </c>
      <c r="K255" s="303" t="str">
        <f t="shared" si="29"/>
        <v>14F</v>
      </c>
      <c r="L255" s="300" t="str">
        <f t="shared" si="24"/>
        <v>EUR14F25Y</v>
      </c>
      <c r="M255" s="300" t="str">
        <v>EUR14F25Y=ICAP</v>
      </c>
      <c r="N255" s="266">
        <v>1.774</v>
      </c>
      <c r="O255" s="205"/>
      <c r="P255" s="266">
        <v>1.774</v>
      </c>
      <c r="Q255" s="205"/>
      <c r="R255" s="266">
        <v>1.774</v>
      </c>
      <c r="S255" s="266">
        <f>_xll.qlSimpleQuoteSetValue(E255,R255/100,Trigger)</f>
        <v>4.7999999999999779E-4</v>
      </c>
      <c r="T255" s="208"/>
      <c r="V255" s="178"/>
    </row>
    <row r="256" spans="1:22" x14ac:dyDescent="0.2">
      <c r="A256" s="207"/>
      <c r="B256" s="284" t="str">
        <f t="shared" si="25"/>
        <v>30Y</v>
      </c>
      <c r="C256" s="284" t="str">
        <f t="shared" si="26"/>
        <v>14F</v>
      </c>
      <c r="D256" s="285" t="str">
        <f t="shared" si="23"/>
        <v>EUR14F30Y_Quote</v>
      </c>
      <c r="E256" s="285" t="str">
        <f>_xll.qlSimpleQuote(D256,,RateTickValue,Permanent,Trigger,ObjectOverwrite)</f>
        <v>EUR14F30Y_Quote#0001</v>
      </c>
      <c r="F256" s="286" t="str">
        <f>_xll.ohRangeRetrieveError(E256)</f>
        <v/>
      </c>
      <c r="G256" s="249"/>
      <c r="H256" s="177"/>
      <c r="I256" s="248"/>
      <c r="J256" s="304" t="s">
        <v>27</v>
      </c>
      <c r="K256" s="304" t="str">
        <f t="shared" si="29"/>
        <v>14F</v>
      </c>
      <c r="L256" s="302" t="str">
        <f t="shared" si="24"/>
        <v>EUR14F30Y</v>
      </c>
      <c r="M256" s="302" t="str">
        <v>EUR14F30Y=ICAP</v>
      </c>
      <c r="N256" s="268">
        <v>1.722</v>
      </c>
      <c r="O256" s="205"/>
      <c r="P256" s="268">
        <v>1.722</v>
      </c>
      <c r="Q256" s="205"/>
      <c r="R256" s="268">
        <v>1.722</v>
      </c>
      <c r="S256" s="268">
        <f>_xll.qlSimpleQuoteSetValue(E256,R256/100,Trigger)</f>
        <v>4.3999999999999942E-4</v>
      </c>
      <c r="T256" s="208"/>
      <c r="V256" s="178"/>
    </row>
    <row r="257" spans="1:22" x14ac:dyDescent="0.2">
      <c r="A257" s="207"/>
      <c r="B257" s="284" t="str">
        <f t="shared" si="25"/>
        <v>1Y</v>
      </c>
      <c r="C257" s="284" t="str">
        <f t="shared" si="26"/>
        <v>15F</v>
      </c>
      <c r="D257" s="285" t="str">
        <f t="shared" si="23"/>
        <v>EUR15F1Y_Quote</v>
      </c>
      <c r="E257" s="285" t="str">
        <f>_xll.qlSimpleQuote(D257,,RateTickValue,Permanent,Trigger,ObjectOverwrite)</f>
        <v>EUR15F1Y_Quote#0001</v>
      </c>
      <c r="F257" s="286" t="str">
        <f>_xll.ohRangeRetrieveError(E257)</f>
        <v/>
      </c>
      <c r="G257" s="249"/>
      <c r="H257" s="177"/>
      <c r="I257" s="207">
        <v>15</v>
      </c>
      <c r="J257" s="152" t="s">
        <v>5</v>
      </c>
      <c r="K257" s="152" t="str">
        <f t="shared" ref="K257:K274" si="30">$I$257&amp;"F"</f>
        <v>15F</v>
      </c>
      <c r="L257" s="93" t="str">
        <f t="shared" si="24"/>
        <v>EUR15F1Y</v>
      </c>
      <c r="M257" s="93" t="str">
        <v>EUR15F1Y=ICAP</v>
      </c>
      <c r="N257" s="267">
        <v>2.161</v>
      </c>
      <c r="O257" s="205"/>
      <c r="P257" s="267">
        <v>2.161</v>
      </c>
      <c r="Q257" s="205"/>
      <c r="R257" s="267">
        <v>2.161</v>
      </c>
      <c r="S257" s="267">
        <f>_xll.qlSimpleQuoteSetValue(E257,R257/100,Trigger)</f>
        <v>1.0000000000000286E-4</v>
      </c>
      <c r="T257" s="208"/>
      <c r="V257" s="178"/>
    </row>
    <row r="258" spans="1:22" x14ac:dyDescent="0.2">
      <c r="A258" s="207"/>
      <c r="B258" s="284" t="str">
        <f t="shared" si="25"/>
        <v>2Y</v>
      </c>
      <c r="C258" s="284" t="str">
        <f t="shared" si="26"/>
        <v>15F</v>
      </c>
      <c r="D258" s="285" t="str">
        <f t="shared" si="23"/>
        <v>EUR15F2Y_Quote</v>
      </c>
      <c r="E258" s="285" t="str">
        <f>_xll.qlSimpleQuote(D258,,RateTickValue,Permanent,Trigger,ObjectOverwrite)</f>
        <v>EUR15F2Y_Quote#0001</v>
      </c>
      <c r="F258" s="286" t="str">
        <f>_xll.ohRangeRetrieveError(E258)</f>
        <v/>
      </c>
      <c r="G258" s="249"/>
      <c r="H258" s="177"/>
      <c r="I258" s="248"/>
      <c r="J258" s="303" t="s">
        <v>55</v>
      </c>
      <c r="K258" s="303" t="str">
        <f t="shared" si="30"/>
        <v>15F</v>
      </c>
      <c r="L258" s="300" t="str">
        <f t="shared" si="24"/>
        <v>EUR15F2Y</v>
      </c>
      <c r="M258" s="300" t="str">
        <v>EUR15F2Y=ICAP</v>
      </c>
      <c r="N258" s="266">
        <v>2.149</v>
      </c>
      <c r="O258" s="205"/>
      <c r="P258" s="266">
        <v>2.149</v>
      </c>
      <c r="Q258" s="205"/>
      <c r="R258" s="266">
        <v>2.149</v>
      </c>
      <c r="S258" s="266">
        <f>_xll.qlSimpleQuoteSetValue(E258,R258/100,Trigger)</f>
        <v>4.9999999999997963E-5</v>
      </c>
      <c r="T258" s="208"/>
      <c r="V258" s="178"/>
    </row>
    <row r="259" spans="1:22" x14ac:dyDescent="0.2">
      <c r="A259" s="207"/>
      <c r="B259" s="284" t="str">
        <f t="shared" si="25"/>
        <v>3Y</v>
      </c>
      <c r="C259" s="284" t="str">
        <f t="shared" si="26"/>
        <v>15F</v>
      </c>
      <c r="D259" s="285" t="str">
        <f t="shared" si="23"/>
        <v>EUR15F3Y_Quote</v>
      </c>
      <c r="E259" s="285" t="str">
        <f>_xll.qlSimpleQuote(D259,,RateTickValue,Permanent,Trigger,ObjectOverwrite)</f>
        <v>EUR15F3Y_Quote#0001</v>
      </c>
      <c r="F259" s="286" t="str">
        <f>_xll.ohRangeRetrieveError(E259)</f>
        <v/>
      </c>
      <c r="G259" s="249"/>
      <c r="H259" s="177"/>
      <c r="I259" s="248"/>
      <c r="J259" s="303" t="s">
        <v>54</v>
      </c>
      <c r="K259" s="303" t="str">
        <f t="shared" si="30"/>
        <v>15F</v>
      </c>
      <c r="L259" s="300" t="str">
        <f t="shared" si="24"/>
        <v>EUR15F3Y</v>
      </c>
      <c r="M259" s="300" t="str">
        <v>EUR15F3Y=ICAP</v>
      </c>
      <c r="N259" s="266">
        <v>2.1219999999999999</v>
      </c>
      <c r="O259" s="205"/>
      <c r="P259" s="266">
        <v>2.1219999999999999</v>
      </c>
      <c r="Q259" s="205"/>
      <c r="R259" s="266">
        <v>2.1219999999999999</v>
      </c>
      <c r="S259" s="266">
        <f>_xll.qlSimpleQuoteSetValue(E259,R259/100,Trigger)</f>
        <v>9.9999999999999395E-5</v>
      </c>
      <c r="T259" s="208"/>
      <c r="V259" s="178"/>
    </row>
    <row r="260" spans="1:22" x14ac:dyDescent="0.2">
      <c r="A260" s="207"/>
      <c r="B260" s="284" t="str">
        <f t="shared" si="25"/>
        <v>4Y</v>
      </c>
      <c r="C260" s="284" t="str">
        <f t="shared" si="26"/>
        <v>15F</v>
      </c>
      <c r="D260" s="285" t="str">
        <f t="shared" si="23"/>
        <v>EUR15F4Y_Quote</v>
      </c>
      <c r="E260" s="285" t="str">
        <f>_xll.qlSimpleQuote(D260,,RateTickValue,Permanent,Trigger,ObjectOverwrite)</f>
        <v>EUR15F4Y_Quote#0001</v>
      </c>
      <c r="F260" s="286" t="str">
        <f>_xll.ohRangeRetrieveError(E260)</f>
        <v/>
      </c>
      <c r="G260" s="249"/>
      <c r="H260" s="177"/>
      <c r="I260" s="248"/>
      <c r="J260" s="303" t="s">
        <v>53</v>
      </c>
      <c r="K260" s="303" t="str">
        <f t="shared" si="30"/>
        <v>15F</v>
      </c>
      <c r="L260" s="300" t="str">
        <f t="shared" si="24"/>
        <v>EUR15F4Y</v>
      </c>
      <c r="M260" s="300" t="str">
        <v>EUR15F4Y=ICAP</v>
      </c>
      <c r="N260" s="266">
        <v>2.0950000000000002</v>
      </c>
      <c r="O260" s="205"/>
      <c r="P260" s="266">
        <v>2.0950000000000002</v>
      </c>
      <c r="Q260" s="205"/>
      <c r="R260" s="266">
        <v>2.0950000000000002</v>
      </c>
      <c r="S260" s="266">
        <f>_xll.qlSimpleQuoteSetValue(E260,R260/100,Trigger)</f>
        <v>1.400000000000047E-4</v>
      </c>
      <c r="T260" s="208"/>
      <c r="V260" s="178"/>
    </row>
    <row r="261" spans="1:22" x14ac:dyDescent="0.2">
      <c r="A261" s="207"/>
      <c r="B261" s="284" t="str">
        <f t="shared" si="25"/>
        <v>5Y</v>
      </c>
      <c r="C261" s="284" t="str">
        <f t="shared" si="26"/>
        <v>15F</v>
      </c>
      <c r="D261" s="285" t="str">
        <f t="shared" ref="D261:D328" si="31">Currency&amp;$C261&amp;B261&amp;QuoteSuffix</f>
        <v>EUR15F5Y_Quote</v>
      </c>
      <c r="E261" s="285" t="str">
        <f>_xll.qlSimpleQuote(D261,,RateTickValue,Permanent,Trigger,ObjectOverwrite)</f>
        <v>EUR15F5Y_Quote#0001</v>
      </c>
      <c r="F261" s="286" t="str">
        <f>_xll.ohRangeRetrieveError(E261)</f>
        <v/>
      </c>
      <c r="G261" s="249"/>
      <c r="H261" s="177"/>
      <c r="I261" s="248"/>
      <c r="J261" s="303" t="s">
        <v>52</v>
      </c>
      <c r="K261" s="303" t="str">
        <f t="shared" si="30"/>
        <v>15F</v>
      </c>
      <c r="L261" s="300" t="str">
        <f t="shared" ref="L261:L328" si="32">Currency&amp;$K261&amp;$J261</f>
        <v>EUR15F5Y</v>
      </c>
      <c r="M261" s="300" t="str">
        <v>EUR15F5Y=ICAP</v>
      </c>
      <c r="N261" s="266">
        <v>2.0680000000000001</v>
      </c>
      <c r="O261" s="205"/>
      <c r="P261" s="266">
        <v>2.0680000000000001</v>
      </c>
      <c r="Q261" s="205"/>
      <c r="R261" s="266">
        <v>2.0680000000000001</v>
      </c>
      <c r="S261" s="266">
        <f>_xll.qlSimpleQuoteSetValue(E261,R261/100,Trigger)</f>
        <v>2.2000000000000144E-4</v>
      </c>
      <c r="T261" s="208"/>
      <c r="V261" s="178"/>
    </row>
    <row r="262" spans="1:22" x14ac:dyDescent="0.2">
      <c r="A262" s="207"/>
      <c r="B262" s="284" t="str">
        <f t="shared" ref="B262:B325" si="33">J262</f>
        <v>6Y</v>
      </c>
      <c r="C262" s="284" t="str">
        <f t="shared" ref="C262:C325" si="34">K262</f>
        <v>15F</v>
      </c>
      <c r="D262" s="285" t="str">
        <f t="shared" si="31"/>
        <v>EUR15F6Y_Quote</v>
      </c>
      <c r="E262" s="285" t="str">
        <f>_xll.qlSimpleQuote(D262,,RateTickValue,Permanent,Trigger,ObjectOverwrite)</f>
        <v>EUR15F6Y_Quote#0001</v>
      </c>
      <c r="F262" s="286" t="str">
        <f>_xll.ohRangeRetrieveError(E262)</f>
        <v/>
      </c>
      <c r="G262" s="249"/>
      <c r="H262" s="177"/>
      <c r="I262" s="248"/>
      <c r="J262" s="303" t="s">
        <v>51</v>
      </c>
      <c r="K262" s="303" t="str">
        <f t="shared" si="30"/>
        <v>15F</v>
      </c>
      <c r="L262" s="300" t="str">
        <f t="shared" si="32"/>
        <v>EUR15F6Y</v>
      </c>
      <c r="M262" s="300" t="str">
        <v>EUR15F6Y=ICAP</v>
      </c>
      <c r="N262" s="266">
        <v>2.04</v>
      </c>
      <c r="O262" s="205"/>
      <c r="P262" s="266">
        <v>2.04</v>
      </c>
      <c r="Q262" s="205"/>
      <c r="R262" s="266">
        <v>2.04</v>
      </c>
      <c r="S262" s="266">
        <f>_xll.qlSimpleQuoteSetValue(E262,R262/100,Trigger)</f>
        <v>3.1000000000000125E-4</v>
      </c>
      <c r="T262" s="208"/>
      <c r="V262" s="178"/>
    </row>
    <row r="263" spans="1:22" x14ac:dyDescent="0.2">
      <c r="A263" s="207"/>
      <c r="B263" s="284" t="str">
        <f t="shared" si="33"/>
        <v>7Y</v>
      </c>
      <c r="C263" s="284" t="str">
        <f t="shared" si="34"/>
        <v>15F</v>
      </c>
      <c r="D263" s="285" t="str">
        <f t="shared" si="31"/>
        <v>EUR15F7Y_Quote</v>
      </c>
      <c r="E263" s="285" t="str">
        <f>_xll.qlSimpleQuote(D263,,RateTickValue,Permanent,Trigger,ObjectOverwrite)</f>
        <v>EUR15F7Y_Quote#0001</v>
      </c>
      <c r="F263" s="286" t="str">
        <f>_xll.ohRangeRetrieveError(E263)</f>
        <v/>
      </c>
      <c r="G263" s="249"/>
      <c r="H263" s="177"/>
      <c r="I263" s="248"/>
      <c r="J263" s="303" t="s">
        <v>50</v>
      </c>
      <c r="K263" s="303" t="str">
        <f t="shared" si="30"/>
        <v>15F</v>
      </c>
      <c r="L263" s="300" t="str">
        <f t="shared" si="32"/>
        <v>EUR15F7Y</v>
      </c>
      <c r="M263" s="300" t="str">
        <v>EUR15F7Y=ICAP</v>
      </c>
      <c r="N263" s="266">
        <v>2.0070000000000001</v>
      </c>
      <c r="O263" s="205"/>
      <c r="P263" s="266">
        <v>2.0070000000000001</v>
      </c>
      <c r="Q263" s="205"/>
      <c r="R263" s="266">
        <v>2.0070000000000001</v>
      </c>
      <c r="S263" s="266">
        <f>_xll.qlSimpleQuoteSetValue(E263,R263/100,Trigger)</f>
        <v>3.1000000000000125E-4</v>
      </c>
      <c r="T263" s="208"/>
      <c r="V263" s="178"/>
    </row>
    <row r="264" spans="1:22" x14ac:dyDescent="0.2">
      <c r="A264" s="207"/>
      <c r="B264" s="284" t="str">
        <f t="shared" si="33"/>
        <v>8Y</v>
      </c>
      <c r="C264" s="284" t="str">
        <f t="shared" si="34"/>
        <v>15F</v>
      </c>
      <c r="D264" s="285" t="str">
        <f t="shared" si="31"/>
        <v>EUR15F8Y_Quote</v>
      </c>
      <c r="E264" s="285" t="str">
        <f>_xll.qlSimpleQuote(D264,,RateTickValue,Permanent,Trigger,ObjectOverwrite)</f>
        <v>EUR15F8Y_Quote#0001</v>
      </c>
      <c r="F264" s="286" t="str">
        <f>_xll.ohRangeRetrieveError(E264)</f>
        <v/>
      </c>
      <c r="G264" s="249"/>
      <c r="H264" s="177"/>
      <c r="I264" s="248"/>
      <c r="J264" s="303" t="s">
        <v>49</v>
      </c>
      <c r="K264" s="303" t="str">
        <f t="shared" si="30"/>
        <v>15F</v>
      </c>
      <c r="L264" s="300" t="str">
        <f t="shared" si="32"/>
        <v>EUR15F8Y</v>
      </c>
      <c r="M264" s="300" t="str">
        <v>EUR15F8Y=ICAP</v>
      </c>
      <c r="N264" s="266">
        <v>1.9750000000000001</v>
      </c>
      <c r="O264" s="205"/>
      <c r="P264" s="266">
        <v>1.9750000000000001</v>
      </c>
      <c r="Q264" s="205"/>
      <c r="R264" s="266">
        <v>1.9750000000000001</v>
      </c>
      <c r="S264" s="266">
        <f>_xll.qlSimpleQuoteSetValue(E264,R264/100,Trigger)</f>
        <v>3.699999999999988E-4</v>
      </c>
      <c r="T264" s="208"/>
      <c r="V264" s="178"/>
    </row>
    <row r="265" spans="1:22" x14ac:dyDescent="0.2">
      <c r="A265" s="207"/>
      <c r="B265" s="284" t="str">
        <f t="shared" si="33"/>
        <v>9Y</v>
      </c>
      <c r="C265" s="284" t="str">
        <f t="shared" si="34"/>
        <v>15F</v>
      </c>
      <c r="D265" s="285" t="str">
        <f t="shared" si="31"/>
        <v>EUR15F9Y_Quote</v>
      </c>
      <c r="E265" s="285" t="str">
        <f>_xll.qlSimpleQuote(D265,,RateTickValue,Permanent,Trigger,ObjectOverwrite)</f>
        <v>EUR15F9Y_Quote#0001</v>
      </c>
      <c r="F265" s="286" t="str">
        <f>_xll.ohRangeRetrieveError(E265)</f>
        <v/>
      </c>
      <c r="G265" s="249"/>
      <c r="H265" s="177"/>
      <c r="I265" s="248"/>
      <c r="J265" s="303" t="s">
        <v>48</v>
      </c>
      <c r="K265" s="303" t="str">
        <f t="shared" si="30"/>
        <v>15F</v>
      </c>
      <c r="L265" s="300" t="str">
        <f t="shared" si="32"/>
        <v>EUR15F9Y</v>
      </c>
      <c r="M265" s="300" t="str">
        <v>EUR15F9Y=ICAP</v>
      </c>
      <c r="N265" s="266">
        <v>1.9470000000000001</v>
      </c>
      <c r="O265" s="205"/>
      <c r="P265" s="266">
        <v>1.9470000000000001</v>
      </c>
      <c r="Q265" s="205"/>
      <c r="R265" s="266">
        <v>1.9470000000000001</v>
      </c>
      <c r="S265" s="266">
        <f>_xll.qlSimpleQuoteSetValue(E265,R265/100,Trigger)</f>
        <v>4.0000000000000105E-4</v>
      </c>
      <c r="T265" s="208"/>
      <c r="V265" s="178"/>
    </row>
    <row r="266" spans="1:22" x14ac:dyDescent="0.2">
      <c r="A266" s="207"/>
      <c r="B266" s="284" t="str">
        <f t="shared" si="33"/>
        <v>10Y</v>
      </c>
      <c r="C266" s="284" t="str">
        <f t="shared" si="34"/>
        <v>15F</v>
      </c>
      <c r="D266" s="285" t="str">
        <f t="shared" si="31"/>
        <v>EUR15F10Y_Quote</v>
      </c>
      <c r="E266" s="285" t="str">
        <f>_xll.qlSimpleQuote(D266,,RateTickValue,Permanent,Trigger,ObjectOverwrite)</f>
        <v>EUR15F10Y_Quote#0001</v>
      </c>
      <c r="F266" s="286" t="str">
        <f>_xll.ohRangeRetrieveError(E266)</f>
        <v/>
      </c>
      <c r="G266" s="249"/>
      <c r="H266" s="177"/>
      <c r="I266" s="248"/>
      <c r="J266" s="303" t="s">
        <v>47</v>
      </c>
      <c r="K266" s="303" t="str">
        <f t="shared" si="30"/>
        <v>15F</v>
      </c>
      <c r="L266" s="300" t="str">
        <f t="shared" si="32"/>
        <v>EUR15F10Y</v>
      </c>
      <c r="M266" s="300" t="str">
        <v>EUR15F10Y=ICAP</v>
      </c>
      <c r="N266" s="266">
        <v>1.92</v>
      </c>
      <c r="O266" s="205"/>
      <c r="P266" s="266">
        <v>1.92</v>
      </c>
      <c r="Q266" s="205"/>
      <c r="R266" s="266">
        <v>1.92</v>
      </c>
      <c r="S266" s="266">
        <f>_xll.qlSimpleQuoteSetValue(E266,R266/100,Trigger)</f>
        <v>4.2999999999999983E-4</v>
      </c>
      <c r="T266" s="208"/>
      <c r="V266" s="178"/>
    </row>
    <row r="267" spans="1:22" x14ac:dyDescent="0.2">
      <c r="A267" s="207"/>
      <c r="B267" s="284" t="str">
        <f t="shared" si="33"/>
        <v>11Y</v>
      </c>
      <c r="C267" s="284" t="str">
        <f t="shared" si="34"/>
        <v>15F</v>
      </c>
      <c r="D267" s="285" t="str">
        <f t="shared" si="31"/>
        <v>EUR15F11Y_Quote</v>
      </c>
      <c r="E267" s="285" t="str">
        <f>_xll.qlSimpleQuote(D267,,RateTickValue,Permanent,Trigger,ObjectOverwrite)</f>
        <v>EUR15F11Y_Quote#0001</v>
      </c>
      <c r="F267" s="286" t="str">
        <f>_xll.ohRangeRetrieveError(E267)</f>
        <v/>
      </c>
      <c r="G267" s="249"/>
      <c r="H267" s="177"/>
      <c r="I267" s="248"/>
      <c r="J267" s="303" t="s">
        <v>46</v>
      </c>
      <c r="K267" s="303" t="str">
        <f t="shared" si="30"/>
        <v>15F</v>
      </c>
      <c r="L267" s="300" t="str">
        <f t="shared" si="32"/>
        <v>EUR15F11Y</v>
      </c>
      <c r="M267" s="300" t="str">
        <v>EUR15F11Y=ICAP</v>
      </c>
      <c r="N267" s="266">
        <v>1.8960000000000001</v>
      </c>
      <c r="O267" s="205"/>
      <c r="P267" s="266">
        <v>1.8960000000000001</v>
      </c>
      <c r="Q267" s="205"/>
      <c r="R267" s="266">
        <v>1.8960000000000001</v>
      </c>
      <c r="S267" s="266">
        <f>_xll.qlSimpleQuoteSetValue(E267,R267/100,Trigger)</f>
        <v>4.599999999999986E-4</v>
      </c>
      <c r="T267" s="208"/>
      <c r="V267" s="178"/>
    </row>
    <row r="268" spans="1:22" x14ac:dyDescent="0.2">
      <c r="A268" s="207"/>
      <c r="B268" s="284" t="str">
        <f t="shared" si="33"/>
        <v>12Y</v>
      </c>
      <c r="C268" s="284" t="str">
        <f t="shared" si="34"/>
        <v>15F</v>
      </c>
      <c r="D268" s="285" t="str">
        <f t="shared" si="31"/>
        <v>EUR15F12Y_Quote</v>
      </c>
      <c r="E268" s="285" t="str">
        <f>_xll.qlSimpleQuote(D268,,RateTickValue,Permanent,Trigger,ObjectOverwrite)</f>
        <v>EUR15F12Y_Quote#0001</v>
      </c>
      <c r="F268" s="286" t="str">
        <f>_xll.ohRangeRetrieveError(E268)</f>
        <v/>
      </c>
      <c r="G268" s="249"/>
      <c r="H268" s="177"/>
      <c r="I268" s="248"/>
      <c r="J268" s="303" t="s">
        <v>45</v>
      </c>
      <c r="K268" s="303" t="str">
        <f t="shared" si="30"/>
        <v>15F</v>
      </c>
      <c r="L268" s="300" t="str">
        <f t="shared" si="32"/>
        <v>EUR15F12Y</v>
      </c>
      <c r="M268" s="300" t="str">
        <v>EUR15F12Y=ICAP</v>
      </c>
      <c r="N268" s="266">
        <v>1.8779999999999999</v>
      </c>
      <c r="O268" s="205"/>
      <c r="P268" s="266">
        <v>1.8779999999999999</v>
      </c>
      <c r="Q268" s="205"/>
      <c r="R268" s="266">
        <v>1.8779999999999999</v>
      </c>
      <c r="S268" s="266">
        <f>_xll.qlSimpleQuoteSetValue(E268,R268/100,Trigger)</f>
        <v>5.1000000000000004E-4</v>
      </c>
      <c r="T268" s="208"/>
      <c r="V268" s="178"/>
    </row>
    <row r="269" spans="1:22" x14ac:dyDescent="0.2">
      <c r="A269" s="207"/>
      <c r="B269" s="284" t="str">
        <f t="shared" si="33"/>
        <v>13Y</v>
      </c>
      <c r="C269" s="284" t="str">
        <f t="shared" si="34"/>
        <v>15F</v>
      </c>
      <c r="D269" s="285" t="str">
        <f t="shared" si="31"/>
        <v>EUR15F13Y_Quote</v>
      </c>
      <c r="E269" s="285" t="str">
        <f>_xll.qlSimpleQuote(D269,,RateTickValue,Permanent,Trigger,ObjectOverwrite)</f>
        <v>EUR15F13Y_Quote#0001</v>
      </c>
      <c r="F269" s="286" t="str">
        <f>_xll.ohRangeRetrieveError(E269)</f>
        <v/>
      </c>
      <c r="G269" s="249"/>
      <c r="H269" s="177"/>
      <c r="I269" s="248"/>
      <c r="J269" s="303" t="s">
        <v>44</v>
      </c>
      <c r="K269" s="303" t="str">
        <f t="shared" si="30"/>
        <v>15F</v>
      </c>
      <c r="L269" s="300" t="str">
        <f t="shared" si="32"/>
        <v>EUR15F13Y</v>
      </c>
      <c r="M269" s="300" t="str">
        <v>EUR15F13Y=ICAP</v>
      </c>
      <c r="N269" s="266">
        <v>1.8619999999999999</v>
      </c>
      <c r="O269" s="205"/>
      <c r="P269" s="266">
        <v>1.8619999999999999</v>
      </c>
      <c r="Q269" s="205"/>
      <c r="R269" s="266">
        <v>1.8619999999999999</v>
      </c>
      <c r="S269" s="266">
        <f>_xll.qlSimpleQuoteSetValue(E269,R269/100,Trigger)</f>
        <v>5.2999999999999922E-4</v>
      </c>
      <c r="T269" s="208"/>
      <c r="V269" s="178"/>
    </row>
    <row r="270" spans="1:22" x14ac:dyDescent="0.2">
      <c r="A270" s="207"/>
      <c r="B270" s="284" t="str">
        <f t="shared" si="33"/>
        <v>14Y</v>
      </c>
      <c r="C270" s="284" t="str">
        <f t="shared" si="34"/>
        <v>15F</v>
      </c>
      <c r="D270" s="285" t="str">
        <f t="shared" si="31"/>
        <v>EUR15F14Y_Quote</v>
      </c>
      <c r="E270" s="285" t="str">
        <f>_xll.qlSimpleQuote(D270,,RateTickValue,Permanent,Trigger,ObjectOverwrite)</f>
        <v>EUR15F14Y_Quote#0001</v>
      </c>
      <c r="F270" s="286" t="str">
        <f>_xll.ohRangeRetrieveError(E270)</f>
        <v/>
      </c>
      <c r="G270" s="249"/>
      <c r="H270" s="177"/>
      <c r="I270" s="248"/>
      <c r="J270" s="303" t="s">
        <v>43</v>
      </c>
      <c r="K270" s="303" t="str">
        <f t="shared" si="30"/>
        <v>15F</v>
      </c>
      <c r="L270" s="300" t="str">
        <f t="shared" si="32"/>
        <v>EUR15F14Y</v>
      </c>
      <c r="M270" s="300" t="str">
        <v>EUR15F14Y=ICAP</v>
      </c>
      <c r="N270" s="266">
        <v>1.845</v>
      </c>
      <c r="O270" s="205"/>
      <c r="P270" s="266">
        <v>1.845</v>
      </c>
      <c r="Q270" s="205"/>
      <c r="R270" s="266">
        <v>1.845</v>
      </c>
      <c r="S270" s="266">
        <f>_xll.qlSimpleQuoteSetValue(E270,R270/100,Trigger)</f>
        <v>5.5000000000000188E-4</v>
      </c>
      <c r="T270" s="208"/>
      <c r="V270" s="178"/>
    </row>
    <row r="271" spans="1:22" x14ac:dyDescent="0.2">
      <c r="A271" s="207"/>
      <c r="B271" s="284" t="str">
        <f t="shared" si="33"/>
        <v>15Y</v>
      </c>
      <c r="C271" s="284" t="str">
        <f t="shared" si="34"/>
        <v>15F</v>
      </c>
      <c r="D271" s="285" t="str">
        <f t="shared" si="31"/>
        <v>EUR15F15Y_Quote</v>
      </c>
      <c r="E271" s="285" t="str">
        <f>_xll.qlSimpleQuote(D271,,RateTickValue,Permanent,Trigger,ObjectOverwrite)</f>
        <v>EUR15F15Y_Quote#0001</v>
      </c>
      <c r="F271" s="286" t="str">
        <f>_xll.ohRangeRetrieveError(E271)</f>
        <v/>
      </c>
      <c r="G271" s="249"/>
      <c r="H271" s="177"/>
      <c r="I271" s="248"/>
      <c r="J271" s="303" t="s">
        <v>42</v>
      </c>
      <c r="K271" s="303" t="str">
        <f t="shared" si="30"/>
        <v>15F</v>
      </c>
      <c r="L271" s="300" t="str">
        <f t="shared" si="32"/>
        <v>EUR15F15Y</v>
      </c>
      <c r="M271" s="300" t="str">
        <v>EUR15F15Y=ICAP</v>
      </c>
      <c r="N271" s="266">
        <v>1.833</v>
      </c>
      <c r="O271" s="205"/>
      <c r="P271" s="266">
        <v>1.833</v>
      </c>
      <c r="Q271" s="205"/>
      <c r="R271" s="266">
        <v>1.833</v>
      </c>
      <c r="S271" s="266">
        <f>_xll.qlSimpleQuoteSetValue(E271,R271/100,Trigger)</f>
        <v>5.6000000000000147E-4</v>
      </c>
      <c r="T271" s="208"/>
      <c r="V271" s="178"/>
    </row>
    <row r="272" spans="1:22" x14ac:dyDescent="0.2">
      <c r="A272" s="207"/>
      <c r="B272" s="284" t="str">
        <f t="shared" si="33"/>
        <v>20Y</v>
      </c>
      <c r="C272" s="284" t="str">
        <f t="shared" si="34"/>
        <v>15F</v>
      </c>
      <c r="D272" s="285" t="str">
        <f t="shared" si="31"/>
        <v>EUR15F20Y_Quote</v>
      </c>
      <c r="E272" s="285" t="str">
        <f>_xll.qlSimpleQuote(D272,,RateTickValue,Permanent,Trigger,ObjectOverwrite)</f>
        <v>EUR15F20Y_Quote#0001</v>
      </c>
      <c r="F272" s="286" t="str">
        <f>_xll.ohRangeRetrieveError(E272)</f>
        <v/>
      </c>
      <c r="G272" s="249"/>
      <c r="H272" s="177"/>
      <c r="I272" s="248"/>
      <c r="J272" s="303" t="s">
        <v>37</v>
      </c>
      <c r="K272" s="303" t="str">
        <f t="shared" si="30"/>
        <v>15F</v>
      </c>
      <c r="L272" s="300" t="str">
        <f t="shared" si="32"/>
        <v>EUR15F20Y</v>
      </c>
      <c r="M272" s="300" t="str">
        <v>EUR15F20Y=ICAP</v>
      </c>
      <c r="N272" s="266">
        <v>1.7849999999999999</v>
      </c>
      <c r="O272" s="205"/>
      <c r="P272" s="266">
        <v>1.7849999999999999</v>
      </c>
      <c r="Q272" s="205"/>
      <c r="R272" s="266">
        <v>1.7849999999999999</v>
      </c>
      <c r="S272" s="266">
        <f>_xll.qlSimpleQuoteSetValue(E272,R272/100,Trigger)</f>
        <v>5.1999999999999616E-4</v>
      </c>
      <c r="T272" s="208"/>
      <c r="V272" s="178"/>
    </row>
    <row r="273" spans="1:22" x14ac:dyDescent="0.2">
      <c r="A273" s="207"/>
      <c r="B273" s="284" t="str">
        <f t="shared" si="33"/>
        <v>25Y</v>
      </c>
      <c r="C273" s="284" t="str">
        <f t="shared" si="34"/>
        <v>15F</v>
      </c>
      <c r="D273" s="285" t="str">
        <f t="shared" si="31"/>
        <v>EUR15F25Y_Quote</v>
      </c>
      <c r="E273" s="285" t="str">
        <f>_xll.qlSimpleQuote(D273,,RateTickValue,Permanent,Trigger,ObjectOverwrite)</f>
        <v>EUR15F25Y_Quote#0001</v>
      </c>
      <c r="F273" s="286" t="str">
        <f>_xll.ohRangeRetrieveError(E273)</f>
        <v/>
      </c>
      <c r="G273" s="249"/>
      <c r="H273" s="177"/>
      <c r="I273" s="248"/>
      <c r="J273" s="303" t="s">
        <v>32</v>
      </c>
      <c r="K273" s="303" t="str">
        <f t="shared" si="30"/>
        <v>15F</v>
      </c>
      <c r="L273" s="300" t="str">
        <f t="shared" si="32"/>
        <v>EUR15F25Y</v>
      </c>
      <c r="M273" s="300" t="str">
        <v>EUR15F25Y=ICAP</v>
      </c>
      <c r="N273" s="266">
        <v>1.744</v>
      </c>
      <c r="O273" s="205"/>
      <c r="P273" s="266">
        <v>1.744</v>
      </c>
      <c r="Q273" s="205"/>
      <c r="R273" s="266">
        <v>1.744</v>
      </c>
      <c r="S273" s="266">
        <f>_xll.qlSimpleQuoteSetValue(E273,R273/100,Trigger)</f>
        <v>5.1000000000000004E-4</v>
      </c>
      <c r="T273" s="208"/>
      <c r="V273" s="178"/>
    </row>
    <row r="274" spans="1:22" x14ac:dyDescent="0.2">
      <c r="A274" s="207"/>
      <c r="B274" s="284" t="str">
        <f t="shared" si="33"/>
        <v>30Y</v>
      </c>
      <c r="C274" s="284" t="str">
        <f t="shared" si="34"/>
        <v>15F</v>
      </c>
      <c r="D274" s="285" t="str">
        <f t="shared" si="31"/>
        <v>EUR15F30Y_Quote</v>
      </c>
      <c r="E274" s="285" t="str">
        <f>_xll.qlSimpleQuote(D274,,RateTickValue,Permanent,Trigger,ObjectOverwrite)</f>
        <v>EUR15F30Y_Quote#0001</v>
      </c>
      <c r="F274" s="286" t="str">
        <f>_xll.ohRangeRetrieveError(E274)</f>
        <v/>
      </c>
      <c r="G274" s="249"/>
      <c r="H274" s="177"/>
      <c r="I274" s="248"/>
      <c r="J274" s="304" t="s">
        <v>27</v>
      </c>
      <c r="K274" s="304" t="str">
        <f t="shared" si="30"/>
        <v>15F</v>
      </c>
      <c r="L274" s="302" t="str">
        <f t="shared" si="32"/>
        <v>EUR15F30Y</v>
      </c>
      <c r="M274" s="302" t="str">
        <v>EUR15F30Y=ICAP</v>
      </c>
      <c r="N274" s="268">
        <v>1.69</v>
      </c>
      <c r="O274" s="205"/>
      <c r="P274" s="268">
        <v>1.69</v>
      </c>
      <c r="Q274" s="205"/>
      <c r="R274" s="268">
        <v>1.69</v>
      </c>
      <c r="S274" s="268">
        <f>_xll.qlSimpleQuoteSetValue(E274,R274/100,Trigger)</f>
        <v>4.699999999999982E-4</v>
      </c>
      <c r="T274" s="208"/>
      <c r="V274" s="178"/>
    </row>
    <row r="275" spans="1:22" x14ac:dyDescent="0.2">
      <c r="A275" s="207"/>
      <c r="B275" s="284" t="str">
        <f t="shared" si="33"/>
        <v>1Y</v>
      </c>
      <c r="C275" s="284" t="str">
        <f t="shared" si="34"/>
        <v>20F</v>
      </c>
      <c r="D275" s="285" t="str">
        <f t="shared" si="31"/>
        <v>EUR20F1Y_Quote</v>
      </c>
      <c r="E275" s="285" t="str">
        <f>_xll.qlSimpleQuote(D275,,RateTickValue,Permanent,Trigger,ObjectOverwrite)</f>
        <v>EUR20F1Y_Quote#0001</v>
      </c>
      <c r="F275" s="286" t="str">
        <f>_xll.ohRangeRetrieveError(E275)</f>
        <v/>
      </c>
      <c r="G275" s="249"/>
      <c r="H275" s="177"/>
      <c r="I275" s="207">
        <v>20</v>
      </c>
      <c r="J275" s="152" t="s">
        <v>5</v>
      </c>
      <c r="K275" s="152" t="str">
        <f t="shared" ref="K275:K292" si="35">$I$275&amp;"F"</f>
        <v>20F</v>
      </c>
      <c r="L275" s="93" t="str">
        <f t="shared" si="32"/>
        <v>EUR20F1Y</v>
      </c>
      <c r="M275" s="93" t="str">
        <v>EUR20F1Y=ICAP</v>
      </c>
      <c r="N275" s="267">
        <v>1.8880000000000001</v>
      </c>
      <c r="O275" s="205"/>
      <c r="P275" s="267">
        <v>1.8880000000000001</v>
      </c>
      <c r="Q275" s="205"/>
      <c r="R275" s="267">
        <v>1.8880000000000001</v>
      </c>
      <c r="S275" s="267">
        <f>_xll.qlSimpleQuoteSetValue(E275,R275/100,Trigger)</f>
        <v>7.3000000000000148E-4</v>
      </c>
      <c r="T275" s="208"/>
      <c r="V275" s="178"/>
    </row>
    <row r="276" spans="1:22" x14ac:dyDescent="0.2">
      <c r="A276" s="207"/>
      <c r="B276" s="284" t="str">
        <f t="shared" si="33"/>
        <v>2Y</v>
      </c>
      <c r="C276" s="284" t="str">
        <f t="shared" si="34"/>
        <v>20F</v>
      </c>
      <c r="D276" s="285" t="str">
        <f t="shared" si="31"/>
        <v>EUR20F2Y_Quote</v>
      </c>
      <c r="E276" s="285" t="str">
        <f>_xll.qlSimpleQuote(D276,,RateTickValue,Permanent,Trigger,ObjectOverwrite)</f>
        <v>EUR20F2Y_Quote#0001</v>
      </c>
      <c r="F276" s="286" t="str">
        <f>_xll.ohRangeRetrieveError(E276)</f>
        <v/>
      </c>
      <c r="G276" s="249"/>
      <c r="H276" s="177"/>
      <c r="I276" s="248"/>
      <c r="J276" s="303" t="s">
        <v>55</v>
      </c>
      <c r="K276" s="303" t="str">
        <f t="shared" si="35"/>
        <v>20F</v>
      </c>
      <c r="L276" s="300" t="str">
        <f t="shared" si="32"/>
        <v>EUR20F2Y</v>
      </c>
      <c r="M276" s="300" t="str">
        <v>EUR20F2Y=ICAP</v>
      </c>
      <c r="N276" s="266">
        <v>1.841</v>
      </c>
      <c r="O276" s="205"/>
      <c r="P276" s="266">
        <v>1.841</v>
      </c>
      <c r="Q276" s="205"/>
      <c r="R276" s="266">
        <v>1.841</v>
      </c>
      <c r="S276" s="266">
        <f>_xll.qlSimpleQuoteSetValue(E276,R276/100,Trigger)</f>
        <v>5.0000000000000044E-4</v>
      </c>
      <c r="T276" s="208"/>
      <c r="V276" s="178"/>
    </row>
    <row r="277" spans="1:22" x14ac:dyDescent="0.2">
      <c r="A277" s="207"/>
      <c r="B277" s="284" t="str">
        <f t="shared" si="33"/>
        <v>3Y</v>
      </c>
      <c r="C277" s="284" t="str">
        <f t="shared" si="34"/>
        <v>20F</v>
      </c>
      <c r="D277" s="285" t="str">
        <f t="shared" si="31"/>
        <v>EUR20F3Y_Quote</v>
      </c>
      <c r="E277" s="285" t="str">
        <f>_xll.qlSimpleQuote(D277,,RateTickValue,Permanent,Trigger,ObjectOverwrite)</f>
        <v>EUR20F3Y_Quote#0001</v>
      </c>
      <c r="F277" s="286" t="str">
        <f>_xll.ohRangeRetrieveError(E277)</f>
        <v/>
      </c>
      <c r="G277" s="249"/>
      <c r="H277" s="177"/>
      <c r="I277" s="248"/>
      <c r="J277" s="303" t="s">
        <v>54</v>
      </c>
      <c r="K277" s="303" t="str">
        <f t="shared" si="35"/>
        <v>20F</v>
      </c>
      <c r="L277" s="300" t="str">
        <f t="shared" si="32"/>
        <v>EUR20F3Y</v>
      </c>
      <c r="M277" s="300" t="str">
        <v>EUR20F3Y=ICAP</v>
      </c>
      <c r="N277" s="266">
        <v>1.8080000000000001</v>
      </c>
      <c r="O277" s="205"/>
      <c r="P277" s="266">
        <v>1.8080000000000001</v>
      </c>
      <c r="Q277" s="205"/>
      <c r="R277" s="266">
        <v>1.8080000000000001</v>
      </c>
      <c r="S277" s="266">
        <f>_xll.qlSimpleQuoteSetValue(E277,R277/100,Trigger)</f>
        <v>6.2999999999999862E-4</v>
      </c>
      <c r="T277" s="208"/>
      <c r="V277" s="178"/>
    </row>
    <row r="278" spans="1:22" x14ac:dyDescent="0.2">
      <c r="A278" s="207"/>
      <c r="B278" s="284" t="str">
        <f t="shared" si="33"/>
        <v>4Y</v>
      </c>
      <c r="C278" s="284" t="str">
        <f t="shared" si="34"/>
        <v>20F</v>
      </c>
      <c r="D278" s="285" t="str">
        <f t="shared" si="31"/>
        <v>EUR20F4Y_Quote</v>
      </c>
      <c r="E278" s="285" t="str">
        <f>_xll.qlSimpleQuote(D278,,RateTickValue,Permanent,Trigger,ObjectOverwrite)</f>
        <v>EUR20F4Y_Quote#0001</v>
      </c>
      <c r="F278" s="286" t="str">
        <f>_xll.ohRangeRetrieveError(E278)</f>
        <v/>
      </c>
      <c r="G278" s="249"/>
      <c r="H278" s="177"/>
      <c r="I278" s="248"/>
      <c r="J278" s="303" t="s">
        <v>53</v>
      </c>
      <c r="K278" s="303" t="str">
        <f t="shared" si="35"/>
        <v>20F</v>
      </c>
      <c r="L278" s="300" t="str">
        <f t="shared" si="32"/>
        <v>EUR20F4Y</v>
      </c>
      <c r="M278" s="300" t="str">
        <v>EUR20F4Y=ICAP</v>
      </c>
      <c r="N278" s="266">
        <v>1.782</v>
      </c>
      <c r="O278" s="205"/>
      <c r="P278" s="266">
        <v>1.782</v>
      </c>
      <c r="Q278" s="205"/>
      <c r="R278" s="266">
        <v>1.782</v>
      </c>
      <c r="S278" s="266">
        <f>_xll.qlSimpleQuoteSetValue(E278,R278/100,Trigger)</f>
        <v>6.3999999999999821E-4</v>
      </c>
      <c r="T278" s="208"/>
      <c r="V278" s="178"/>
    </row>
    <row r="279" spans="1:22" x14ac:dyDescent="0.2">
      <c r="A279" s="207"/>
      <c r="B279" s="284" t="str">
        <f t="shared" si="33"/>
        <v>5Y</v>
      </c>
      <c r="C279" s="284" t="str">
        <f t="shared" si="34"/>
        <v>20F</v>
      </c>
      <c r="D279" s="285" t="str">
        <f t="shared" si="31"/>
        <v>EUR20F5Y_Quote</v>
      </c>
      <c r="E279" s="285" t="str">
        <f>_xll.qlSimpleQuote(D279,,RateTickValue,Permanent,Trigger,ObjectOverwrite)</f>
        <v>EUR20F5Y_Quote#0001</v>
      </c>
      <c r="F279" s="286" t="str">
        <f>_xll.ohRangeRetrieveError(E279)</f>
        <v/>
      </c>
      <c r="G279" s="249"/>
      <c r="H279" s="177"/>
      <c r="I279" s="248"/>
      <c r="J279" s="303" t="s">
        <v>52</v>
      </c>
      <c r="K279" s="303" t="str">
        <f t="shared" si="35"/>
        <v>20F</v>
      </c>
      <c r="L279" s="300" t="str">
        <f t="shared" si="32"/>
        <v>EUR20F5Y</v>
      </c>
      <c r="M279" s="300" t="str">
        <v>EUR20F5Y=ICAP</v>
      </c>
      <c r="N279" s="266">
        <v>1.7570000000000001</v>
      </c>
      <c r="O279" s="205"/>
      <c r="P279" s="266">
        <v>1.7570000000000001</v>
      </c>
      <c r="Q279" s="205"/>
      <c r="R279" s="266">
        <v>1.7570000000000001</v>
      </c>
      <c r="S279" s="266">
        <f>_xll.qlSimpleQuoteSetValue(E279,R279/100,Trigger)</f>
        <v>6.5000000000000127E-4</v>
      </c>
      <c r="T279" s="208"/>
      <c r="V279" s="178"/>
    </row>
    <row r="280" spans="1:22" x14ac:dyDescent="0.2">
      <c r="A280" s="207"/>
      <c r="B280" s="284" t="str">
        <f t="shared" si="33"/>
        <v>6Y</v>
      </c>
      <c r="C280" s="284" t="str">
        <f t="shared" si="34"/>
        <v>20F</v>
      </c>
      <c r="D280" s="285" t="str">
        <f t="shared" si="31"/>
        <v>EUR20F6Y_Quote</v>
      </c>
      <c r="E280" s="285" t="str">
        <f>_xll.qlSimpleQuote(D280,,RateTickValue,Permanent,Trigger,ObjectOverwrite)</f>
        <v>EUR20F6Y_Quote#0001</v>
      </c>
      <c r="F280" s="286" t="str">
        <f>_xll.ohRangeRetrieveError(E280)</f>
        <v/>
      </c>
      <c r="G280" s="249"/>
      <c r="H280" s="177"/>
      <c r="I280" s="248"/>
      <c r="J280" s="303" t="s">
        <v>51</v>
      </c>
      <c r="K280" s="303" t="str">
        <f t="shared" si="35"/>
        <v>20F</v>
      </c>
      <c r="L280" s="300" t="str">
        <f t="shared" si="32"/>
        <v>EUR20F6Y</v>
      </c>
      <c r="M280" s="300" t="str">
        <v>EUR20F6Y=ICAP</v>
      </c>
      <c r="N280" s="266">
        <v>1.738</v>
      </c>
      <c r="O280" s="205"/>
      <c r="P280" s="266">
        <v>1.738</v>
      </c>
      <c r="Q280" s="205"/>
      <c r="R280" s="266">
        <v>1.738</v>
      </c>
      <c r="S280" s="266">
        <f>_xll.qlSimpleQuoteSetValue(E280,R280/100,Trigger)</f>
        <v>6.8000000000000005E-4</v>
      </c>
      <c r="T280" s="208"/>
      <c r="V280" s="178"/>
    </row>
    <row r="281" spans="1:22" x14ac:dyDescent="0.2">
      <c r="A281" s="207"/>
      <c r="B281" s="284" t="str">
        <f t="shared" si="33"/>
        <v>7Y</v>
      </c>
      <c r="C281" s="284" t="str">
        <f t="shared" si="34"/>
        <v>20F</v>
      </c>
      <c r="D281" s="285" t="str">
        <f t="shared" si="31"/>
        <v>EUR20F7Y_Quote</v>
      </c>
      <c r="E281" s="285" t="str">
        <f>_xll.qlSimpleQuote(D281,,RateTickValue,Permanent,Trigger,ObjectOverwrite)</f>
        <v>EUR20F7Y_Quote#0001</v>
      </c>
      <c r="F281" s="286" t="str">
        <f>_xll.ohRangeRetrieveError(E281)</f>
        <v/>
      </c>
      <c r="G281" s="249"/>
      <c r="H281" s="177"/>
      <c r="I281" s="248"/>
      <c r="J281" s="303" t="s">
        <v>50</v>
      </c>
      <c r="K281" s="303" t="str">
        <f t="shared" si="35"/>
        <v>20F</v>
      </c>
      <c r="L281" s="300" t="str">
        <f t="shared" si="32"/>
        <v>EUR20F7Y</v>
      </c>
      <c r="M281" s="300" t="str">
        <v>EUR20F7Y=ICAP</v>
      </c>
      <c r="N281" s="266">
        <v>1.726</v>
      </c>
      <c r="O281" s="205"/>
      <c r="P281" s="266">
        <v>1.726</v>
      </c>
      <c r="Q281" s="205"/>
      <c r="R281" s="266">
        <v>1.726</v>
      </c>
      <c r="S281" s="266">
        <f>_xll.qlSimpleQuoteSetValue(E281,R281/100,Trigger)</f>
        <v>7.2000000000000189E-4</v>
      </c>
      <c r="T281" s="208"/>
      <c r="V281" s="178"/>
    </row>
    <row r="282" spans="1:22" x14ac:dyDescent="0.2">
      <c r="A282" s="207"/>
      <c r="B282" s="284" t="str">
        <f t="shared" si="33"/>
        <v>8Y</v>
      </c>
      <c r="C282" s="284" t="str">
        <f t="shared" si="34"/>
        <v>20F</v>
      </c>
      <c r="D282" s="285" t="str">
        <f t="shared" si="31"/>
        <v>EUR20F8Y_Quote</v>
      </c>
      <c r="E282" s="285" t="str">
        <f>_xll.qlSimpleQuote(D282,,RateTickValue,Permanent,Trigger,ObjectOverwrite)</f>
        <v>EUR20F8Y_Quote#0001</v>
      </c>
      <c r="F282" s="286" t="str">
        <f>_xll.ohRangeRetrieveError(E282)</f>
        <v/>
      </c>
      <c r="G282" s="249"/>
      <c r="H282" s="177"/>
      <c r="I282" s="248"/>
      <c r="J282" s="303" t="s">
        <v>49</v>
      </c>
      <c r="K282" s="303" t="str">
        <f t="shared" si="35"/>
        <v>20F</v>
      </c>
      <c r="L282" s="300" t="str">
        <f t="shared" si="32"/>
        <v>EUR20F8Y</v>
      </c>
      <c r="M282" s="300" t="str">
        <v>EUR20F8Y=ICAP</v>
      </c>
      <c r="N282" s="266">
        <v>1.718</v>
      </c>
      <c r="O282" s="205"/>
      <c r="P282" s="266">
        <v>1.718</v>
      </c>
      <c r="Q282" s="205"/>
      <c r="R282" s="266">
        <v>1.718</v>
      </c>
      <c r="S282" s="266">
        <f>_xll.qlSimpleQuoteSetValue(E282,R282/100,Trigger)</f>
        <v>7.5000000000000067E-4</v>
      </c>
      <c r="T282" s="208"/>
      <c r="V282" s="178"/>
    </row>
    <row r="283" spans="1:22" x14ac:dyDescent="0.2">
      <c r="A283" s="207"/>
      <c r="B283" s="284" t="str">
        <f t="shared" si="33"/>
        <v>9Y</v>
      </c>
      <c r="C283" s="284" t="str">
        <f t="shared" si="34"/>
        <v>20F</v>
      </c>
      <c r="D283" s="285" t="str">
        <f t="shared" si="31"/>
        <v>EUR20F9Y_Quote</v>
      </c>
      <c r="E283" s="285" t="str">
        <f>_xll.qlSimpleQuote(D283,,RateTickValue,Permanent,Trigger,ObjectOverwrite)</f>
        <v>EUR20F9Y_Quote#0001</v>
      </c>
      <c r="F283" s="286" t="str">
        <f>_xll.ohRangeRetrieveError(E283)</f>
        <v/>
      </c>
      <c r="G283" s="249"/>
      <c r="H283" s="177"/>
      <c r="I283" s="248"/>
      <c r="J283" s="303" t="s">
        <v>48</v>
      </c>
      <c r="K283" s="303" t="str">
        <f t="shared" si="35"/>
        <v>20F</v>
      </c>
      <c r="L283" s="300" t="str">
        <f t="shared" si="32"/>
        <v>EUR20F9Y</v>
      </c>
      <c r="M283" s="300" t="str">
        <v>EUR20F9Y=ICAP</v>
      </c>
      <c r="N283" s="266">
        <v>1.7050000000000001</v>
      </c>
      <c r="O283" s="205"/>
      <c r="P283" s="266">
        <v>1.7050000000000001</v>
      </c>
      <c r="Q283" s="205"/>
      <c r="R283" s="266">
        <v>1.7050000000000001</v>
      </c>
      <c r="S283" s="266">
        <f>_xll.qlSimpleQuoteSetValue(E283,R283/100,Trigger)</f>
        <v>7.399999999999976E-4</v>
      </c>
      <c r="T283" s="208"/>
      <c r="V283" s="178"/>
    </row>
    <row r="284" spans="1:22" x14ac:dyDescent="0.2">
      <c r="A284" s="207"/>
      <c r="B284" s="284" t="str">
        <f t="shared" si="33"/>
        <v>10Y</v>
      </c>
      <c r="C284" s="284" t="str">
        <f t="shared" si="34"/>
        <v>20F</v>
      </c>
      <c r="D284" s="285" t="str">
        <f t="shared" si="31"/>
        <v>EUR20F10Y_Quote</v>
      </c>
      <c r="E284" s="285" t="str">
        <f>_xll.qlSimpleQuote(D284,,RateTickValue,Permanent,Trigger,ObjectOverwrite)</f>
        <v>EUR20F10Y_Quote#0001</v>
      </c>
      <c r="F284" s="286" t="str">
        <f>_xll.ohRangeRetrieveError(E284)</f>
        <v/>
      </c>
      <c r="G284" s="249"/>
      <c r="H284" s="177"/>
      <c r="I284" s="248"/>
      <c r="J284" s="303" t="s">
        <v>47</v>
      </c>
      <c r="K284" s="303" t="str">
        <f t="shared" si="35"/>
        <v>20F</v>
      </c>
      <c r="L284" s="300" t="str">
        <f t="shared" si="32"/>
        <v>EUR20F10Y</v>
      </c>
      <c r="M284" s="300" t="str">
        <v>EUR20F10Y=ICAP</v>
      </c>
      <c r="N284" s="266">
        <v>1.6990000000000001</v>
      </c>
      <c r="O284" s="205"/>
      <c r="P284" s="266">
        <v>1.6990000000000001</v>
      </c>
      <c r="Q284" s="205"/>
      <c r="R284" s="266">
        <v>1.6990000000000001</v>
      </c>
      <c r="S284" s="266">
        <f>_xll.qlSimpleQuoteSetValue(E284,R284/100,Trigger)</f>
        <v>7.4000000000000107E-4</v>
      </c>
      <c r="T284" s="208"/>
      <c r="V284" s="178"/>
    </row>
    <row r="285" spans="1:22" x14ac:dyDescent="0.2">
      <c r="A285" s="207"/>
      <c r="B285" s="284" t="str">
        <f t="shared" si="33"/>
        <v>11Y</v>
      </c>
      <c r="C285" s="284" t="str">
        <f t="shared" si="34"/>
        <v>20F</v>
      </c>
      <c r="D285" s="285" t="str">
        <f t="shared" si="31"/>
        <v>EUR20F11Y_Quote</v>
      </c>
      <c r="E285" s="285" t="str">
        <f>_xll.qlSimpleQuote(D285,,RateTickValue,Permanent,Trigger,ObjectOverwrite)</f>
        <v>EUR20F11Y_Quote#0001</v>
      </c>
      <c r="F285" s="286" t="str">
        <f>_xll.ohRangeRetrieveError(E285)</f>
        <v/>
      </c>
      <c r="G285" s="249"/>
      <c r="H285" s="177"/>
      <c r="I285" s="248"/>
      <c r="J285" s="303" t="s">
        <v>46</v>
      </c>
      <c r="K285" s="303" t="str">
        <f t="shared" si="35"/>
        <v>20F</v>
      </c>
      <c r="L285" s="300" t="str">
        <f t="shared" si="32"/>
        <v>EUR20F11Y</v>
      </c>
      <c r="M285" s="300" t="str">
        <v>EUR20F11Y=ICAP</v>
      </c>
      <c r="N285" s="266">
        <v>1.6919999999999999</v>
      </c>
      <c r="O285" s="205"/>
      <c r="P285" s="266">
        <v>1.6919999999999999</v>
      </c>
      <c r="Q285" s="205"/>
      <c r="R285" s="266">
        <v>1.6919999999999999</v>
      </c>
      <c r="S285" s="266">
        <f>_xll.qlSimpleQuoteSetValue(E285,R285/100,Trigger)</f>
        <v>7.1999999999999842E-4</v>
      </c>
      <c r="T285" s="208"/>
      <c r="V285" s="178"/>
    </row>
    <row r="286" spans="1:22" x14ac:dyDescent="0.2">
      <c r="A286" s="207"/>
      <c r="B286" s="284" t="str">
        <f t="shared" si="33"/>
        <v>12Y</v>
      </c>
      <c r="C286" s="284" t="str">
        <f t="shared" si="34"/>
        <v>20F</v>
      </c>
      <c r="D286" s="285" t="str">
        <f t="shared" si="31"/>
        <v>EUR20F12Y_Quote</v>
      </c>
      <c r="E286" s="285" t="str">
        <f>_xll.qlSimpleQuote(D286,,RateTickValue,Permanent,Trigger,ObjectOverwrite)</f>
        <v>EUR20F12Y_Quote#0001</v>
      </c>
      <c r="F286" s="286" t="str">
        <f>_xll.ohRangeRetrieveError(E286)</f>
        <v/>
      </c>
      <c r="G286" s="249"/>
      <c r="H286" s="177"/>
      <c r="I286" s="248"/>
      <c r="J286" s="303" t="s">
        <v>45</v>
      </c>
      <c r="K286" s="303" t="str">
        <f t="shared" si="35"/>
        <v>20F</v>
      </c>
      <c r="L286" s="300" t="str">
        <f t="shared" si="32"/>
        <v>EUR20F12Y</v>
      </c>
      <c r="M286" s="300" t="str">
        <v>EUR20F12Y=ICAP</v>
      </c>
      <c r="N286" s="266">
        <v>1.6870000000000001</v>
      </c>
      <c r="O286" s="205"/>
      <c r="P286" s="266">
        <v>1.6870000000000001</v>
      </c>
      <c r="Q286" s="205"/>
      <c r="R286" s="266">
        <v>1.6870000000000001</v>
      </c>
      <c r="S286" s="266">
        <f>_xll.qlSimpleQuoteSetValue(E286,R286/100,Trigger)</f>
        <v>6.9999999999999923E-4</v>
      </c>
      <c r="T286" s="208"/>
      <c r="V286" s="178"/>
    </row>
    <row r="287" spans="1:22" x14ac:dyDescent="0.2">
      <c r="A287" s="207"/>
      <c r="B287" s="284" t="str">
        <f t="shared" si="33"/>
        <v>13Y</v>
      </c>
      <c r="C287" s="284" t="str">
        <f t="shared" si="34"/>
        <v>20F</v>
      </c>
      <c r="D287" s="285" t="str">
        <f t="shared" si="31"/>
        <v>EUR20F13Y_Quote</v>
      </c>
      <c r="E287" s="285" t="str">
        <f>_xll.qlSimpleQuote(D287,,RateTickValue,Permanent,Trigger,ObjectOverwrite)</f>
        <v>EUR20F13Y_Quote#0001</v>
      </c>
      <c r="F287" s="286" t="str">
        <f>_xll.ohRangeRetrieveError(E287)</f>
        <v/>
      </c>
      <c r="G287" s="249"/>
      <c r="H287" s="177"/>
      <c r="I287" s="248"/>
      <c r="J287" s="303" t="s">
        <v>44</v>
      </c>
      <c r="K287" s="303" t="str">
        <f t="shared" si="35"/>
        <v>20F</v>
      </c>
      <c r="L287" s="300" t="str">
        <f t="shared" si="32"/>
        <v>EUR20F13Y</v>
      </c>
      <c r="M287" s="300" t="str">
        <v>EUR20F13Y=ICAP</v>
      </c>
      <c r="N287" s="266">
        <v>1.6819999999999999</v>
      </c>
      <c r="O287" s="205"/>
      <c r="P287" s="266">
        <v>1.6819999999999999</v>
      </c>
      <c r="Q287" s="205"/>
      <c r="R287" s="266">
        <v>1.6819999999999999</v>
      </c>
      <c r="S287" s="266">
        <f>_xll.qlSimpleQuoteSetValue(E287,R287/100,Trigger)</f>
        <v>6.6999999999999699E-4</v>
      </c>
      <c r="T287" s="208"/>
      <c r="V287" s="178"/>
    </row>
    <row r="288" spans="1:22" x14ac:dyDescent="0.2">
      <c r="A288" s="207"/>
      <c r="B288" s="284" t="str">
        <f t="shared" si="33"/>
        <v>14Y</v>
      </c>
      <c r="C288" s="284" t="str">
        <f t="shared" si="34"/>
        <v>20F</v>
      </c>
      <c r="D288" s="285" t="str">
        <f t="shared" si="31"/>
        <v>EUR20F14Y_Quote</v>
      </c>
      <c r="E288" s="285" t="str">
        <f>_xll.qlSimpleQuote(D288,,RateTickValue,Permanent,Trigger,ObjectOverwrite)</f>
        <v>EUR20F14Y_Quote#0001</v>
      </c>
      <c r="F288" s="286" t="str">
        <f>_xll.ohRangeRetrieveError(E288)</f>
        <v/>
      </c>
      <c r="G288" s="249"/>
      <c r="H288" s="177"/>
      <c r="I288" s="248"/>
      <c r="J288" s="303" t="s">
        <v>43</v>
      </c>
      <c r="K288" s="303" t="str">
        <f t="shared" si="35"/>
        <v>20F</v>
      </c>
      <c r="L288" s="300" t="str">
        <f t="shared" si="32"/>
        <v>EUR20F14Y</v>
      </c>
      <c r="M288" s="300" t="str">
        <v>EUR20F14Y=ICAP</v>
      </c>
      <c r="N288" s="266">
        <v>1.6779999999999999</v>
      </c>
      <c r="O288" s="205"/>
      <c r="P288" s="266">
        <v>1.6779999999999999</v>
      </c>
      <c r="Q288" s="205"/>
      <c r="R288" s="266">
        <v>1.6779999999999999</v>
      </c>
      <c r="S288" s="266">
        <f>_xll.qlSimpleQuoteSetValue(E288,R288/100,Trigger)</f>
        <v>6.5000000000000127E-4</v>
      </c>
      <c r="T288" s="208"/>
      <c r="V288" s="178"/>
    </row>
    <row r="289" spans="1:22" x14ac:dyDescent="0.2">
      <c r="A289" s="207"/>
      <c r="B289" s="284" t="str">
        <f t="shared" si="33"/>
        <v>15Y</v>
      </c>
      <c r="C289" s="284" t="str">
        <f t="shared" si="34"/>
        <v>20F</v>
      </c>
      <c r="D289" s="285" t="str">
        <f t="shared" si="31"/>
        <v>EUR20F15Y_Quote</v>
      </c>
      <c r="E289" s="285" t="str">
        <f>_xll.qlSimpleQuote(D289,,RateTickValue,Permanent,Trigger,ObjectOverwrite)</f>
        <v>EUR20F15Y_Quote#0001</v>
      </c>
      <c r="F289" s="286" t="str">
        <f>_xll.ohRangeRetrieveError(E289)</f>
        <v/>
      </c>
      <c r="G289" s="249"/>
      <c r="H289" s="177"/>
      <c r="I289" s="248"/>
      <c r="J289" s="303" t="s">
        <v>42</v>
      </c>
      <c r="K289" s="303" t="str">
        <f t="shared" si="35"/>
        <v>20F</v>
      </c>
      <c r="L289" s="300" t="str">
        <f t="shared" si="32"/>
        <v>EUR20F15Y</v>
      </c>
      <c r="M289" s="300" t="str">
        <v>EUR20F15Y=ICAP</v>
      </c>
      <c r="N289" s="266">
        <v>1.673</v>
      </c>
      <c r="O289" s="205"/>
      <c r="P289" s="266">
        <v>1.673</v>
      </c>
      <c r="Q289" s="205"/>
      <c r="R289" s="266">
        <v>1.673</v>
      </c>
      <c r="S289" s="266">
        <f>_xll.qlSimpleQuoteSetValue(E289,R289/100,Trigger)</f>
        <v>6.2000000000000249E-4</v>
      </c>
      <c r="T289" s="208"/>
      <c r="V289" s="178"/>
    </row>
    <row r="290" spans="1:22" x14ac:dyDescent="0.2">
      <c r="A290" s="207"/>
      <c r="B290" s="284" t="str">
        <f t="shared" si="33"/>
        <v>20Y</v>
      </c>
      <c r="C290" s="284" t="str">
        <f t="shared" si="34"/>
        <v>20F</v>
      </c>
      <c r="D290" s="285" t="str">
        <f t="shared" si="31"/>
        <v>EUR20F20Y_Quote</v>
      </c>
      <c r="E290" s="285" t="str">
        <f>_xll.qlSimpleQuote(D290,,RateTickValue,Permanent,Trigger,ObjectOverwrite)</f>
        <v>EUR20F20Y_Quote#0001</v>
      </c>
      <c r="F290" s="286" t="str">
        <f>_xll.ohRangeRetrieveError(E290)</f>
        <v/>
      </c>
      <c r="G290" s="249"/>
      <c r="H290" s="177"/>
      <c r="I290" s="248"/>
      <c r="J290" s="303" t="s">
        <v>37</v>
      </c>
      <c r="K290" s="303" t="str">
        <f t="shared" si="35"/>
        <v>20F</v>
      </c>
      <c r="L290" s="300" t="str">
        <f t="shared" si="32"/>
        <v>EUR20F20Y</v>
      </c>
      <c r="M290" s="300" t="str">
        <v>EUR20F20Y=ICAP</v>
      </c>
      <c r="N290" s="266">
        <v>1.645</v>
      </c>
      <c r="O290" s="205"/>
      <c r="P290" s="266">
        <v>1.645</v>
      </c>
      <c r="Q290" s="205"/>
      <c r="R290" s="266">
        <v>1.645</v>
      </c>
      <c r="S290" s="266">
        <f>_xll.qlSimpleQuoteSetValue(E290,R290/100,Trigger)</f>
        <v>5.9000000000000025E-4</v>
      </c>
      <c r="T290" s="208"/>
      <c r="V290" s="178"/>
    </row>
    <row r="291" spans="1:22" x14ac:dyDescent="0.2">
      <c r="A291" s="207"/>
      <c r="B291" s="284" t="str">
        <f t="shared" si="33"/>
        <v>25Y</v>
      </c>
      <c r="C291" s="284" t="str">
        <f t="shared" si="34"/>
        <v>20F</v>
      </c>
      <c r="D291" s="285" t="str">
        <f t="shared" si="31"/>
        <v>EUR20F25Y_Quote</v>
      </c>
      <c r="E291" s="285" t="str">
        <f>_xll.qlSimpleQuote(D291,,RateTickValue,Permanent,Trigger,ObjectOverwrite)</f>
        <v>EUR20F25Y_Quote#0001</v>
      </c>
      <c r="F291" s="286" t="str">
        <f>_xll.ohRangeRetrieveError(E291)</f>
        <v/>
      </c>
      <c r="G291" s="249"/>
      <c r="H291" s="177"/>
      <c r="I291" s="248"/>
      <c r="J291" s="303" t="s">
        <v>32</v>
      </c>
      <c r="K291" s="303" t="str">
        <f t="shared" si="35"/>
        <v>20F</v>
      </c>
      <c r="L291" s="300" t="str">
        <f t="shared" si="32"/>
        <v>EUR20F25Y</v>
      </c>
      <c r="M291" s="300" t="str">
        <v>EUR20F25Y=ICAP</v>
      </c>
      <c r="N291" s="266">
        <v>1.593</v>
      </c>
      <c r="O291" s="205"/>
      <c r="P291" s="266">
        <v>1.593</v>
      </c>
      <c r="Q291" s="205"/>
      <c r="R291" s="266">
        <v>1.593</v>
      </c>
      <c r="S291" s="266">
        <f>_xll.qlSimpleQuoteSetValue(E291,R291/100,Trigger)</f>
        <v>5.1000000000000004E-4</v>
      </c>
      <c r="T291" s="208"/>
      <c r="V291" s="178"/>
    </row>
    <row r="292" spans="1:22" x14ac:dyDescent="0.2">
      <c r="A292" s="207"/>
      <c r="B292" s="284" t="str">
        <f t="shared" si="33"/>
        <v>30Y</v>
      </c>
      <c r="C292" s="284" t="str">
        <f t="shared" si="34"/>
        <v>20F</v>
      </c>
      <c r="D292" s="285" t="str">
        <f t="shared" si="31"/>
        <v>EUR20F30Y_Quote</v>
      </c>
      <c r="E292" s="285" t="str">
        <f>_xll.qlSimpleQuote(D292,,RateTickValue,Permanent,Trigger,ObjectOverwrite)</f>
        <v>EUR20F30Y_Quote#0001</v>
      </c>
      <c r="F292" s="286" t="str">
        <f>_xll.ohRangeRetrieveError(E292)</f>
        <v/>
      </c>
      <c r="G292" s="249"/>
      <c r="H292" s="177"/>
      <c r="I292" s="248"/>
      <c r="J292" s="304" t="s">
        <v>27</v>
      </c>
      <c r="K292" s="304" t="str">
        <f t="shared" si="35"/>
        <v>20F</v>
      </c>
      <c r="L292" s="302" t="str">
        <f t="shared" si="32"/>
        <v>EUR20F30Y</v>
      </c>
      <c r="M292" s="302" t="str">
        <v>EUR20F30Y=ICAP</v>
      </c>
      <c r="N292" s="268">
        <v>1.5289999999999999</v>
      </c>
      <c r="O292" s="205"/>
      <c r="P292" s="268">
        <v>1.5289999999999999</v>
      </c>
      <c r="Q292" s="205"/>
      <c r="R292" s="268">
        <v>1.5289999999999999</v>
      </c>
      <c r="S292" s="268">
        <f>_xll.qlSimpleQuoteSetValue(E292,R292/100,Trigger)</f>
        <v>5.1000000000000004E-4</v>
      </c>
      <c r="T292" s="208"/>
      <c r="V292" s="178"/>
    </row>
    <row r="293" spans="1:22" x14ac:dyDescent="0.2">
      <c r="A293" s="207"/>
      <c r="B293" s="284" t="str">
        <f t="shared" si="33"/>
        <v>1Y</v>
      </c>
      <c r="C293" s="284" t="str">
        <f t="shared" si="34"/>
        <v>25F</v>
      </c>
      <c r="D293" s="285" t="str">
        <f t="shared" si="31"/>
        <v>EUR25F1Y_Quote</v>
      </c>
      <c r="E293" s="285" t="str">
        <f>_xll.qlSimpleQuote(D293,,RateTickValue,Permanent,Trigger,ObjectOverwrite)</f>
        <v>EUR25F1Y_Quote#0001</v>
      </c>
      <c r="F293" s="286" t="str">
        <f>_xll.ohRangeRetrieveError(E293)</f>
        <v/>
      </c>
      <c r="G293" s="249"/>
      <c r="H293" s="177"/>
      <c r="I293" s="207">
        <v>25</v>
      </c>
      <c r="J293" s="152" t="s">
        <v>5</v>
      </c>
      <c r="K293" s="152" t="str">
        <f t="shared" ref="K293:K310" si="36">$I$293&amp;"F"</f>
        <v>25F</v>
      </c>
      <c r="L293" s="93" t="str">
        <f t="shared" si="32"/>
        <v>EUR25F1Y</v>
      </c>
      <c r="M293" s="93" t="str">
        <v>EUR25F1Y=ICAP</v>
      </c>
      <c r="N293" s="267">
        <v>1.6379999999999999</v>
      </c>
      <c r="O293" s="205"/>
      <c r="P293" s="267">
        <v>1.6379999999999999</v>
      </c>
      <c r="Q293" s="205"/>
      <c r="R293" s="267">
        <v>1.6379999999999999</v>
      </c>
      <c r="S293" s="267">
        <f>_xll.qlSimpleQuoteSetValue(E293,R293/100,Trigger)</f>
        <v>8.3999999999999873E-4</v>
      </c>
      <c r="T293" s="208"/>
      <c r="V293" s="178"/>
    </row>
    <row r="294" spans="1:22" x14ac:dyDescent="0.2">
      <c r="A294" s="207"/>
      <c r="B294" s="284" t="str">
        <f t="shared" si="33"/>
        <v>2Y</v>
      </c>
      <c r="C294" s="284" t="str">
        <f t="shared" si="34"/>
        <v>25F</v>
      </c>
      <c r="D294" s="285" t="str">
        <f t="shared" si="31"/>
        <v>EUR25F2Y_Quote</v>
      </c>
      <c r="E294" s="285" t="str">
        <f>_xll.qlSimpleQuote(D294,,RateTickValue,Permanent,Trigger,ObjectOverwrite)</f>
        <v>EUR25F2Y_Quote#0001</v>
      </c>
      <c r="F294" s="286" t="str">
        <f>_xll.ohRangeRetrieveError(E294)</f>
        <v/>
      </c>
      <c r="G294" s="249"/>
      <c r="H294" s="177"/>
      <c r="I294" s="248"/>
      <c r="J294" s="303" t="s">
        <v>55</v>
      </c>
      <c r="K294" s="303" t="str">
        <f t="shared" si="36"/>
        <v>25F</v>
      </c>
      <c r="L294" s="300" t="str">
        <f t="shared" si="32"/>
        <v>EUR25F2Y</v>
      </c>
      <c r="M294" s="300" t="str">
        <v>EUR25F2Y=ICAP</v>
      </c>
      <c r="N294" s="266">
        <v>1.643</v>
      </c>
      <c r="O294" s="205"/>
      <c r="P294" s="266">
        <v>1.643</v>
      </c>
      <c r="Q294" s="205"/>
      <c r="R294" s="266">
        <v>1.643</v>
      </c>
      <c r="S294" s="266">
        <f>_xll.qlSimpleQuoteSetValue(E294,R294/100,Trigger)</f>
        <v>8.6999999999999925E-4</v>
      </c>
      <c r="T294" s="208"/>
      <c r="V294" s="178"/>
    </row>
    <row r="295" spans="1:22" x14ac:dyDescent="0.2">
      <c r="A295" s="207"/>
      <c r="B295" s="284" t="str">
        <f t="shared" si="33"/>
        <v>3Y</v>
      </c>
      <c r="C295" s="284" t="str">
        <f t="shared" si="34"/>
        <v>25F</v>
      </c>
      <c r="D295" s="285" t="str">
        <f t="shared" si="31"/>
        <v>EUR25F3Y_Quote</v>
      </c>
      <c r="E295" s="285" t="str">
        <f>_xll.qlSimpleQuote(D295,,RateTickValue,Permanent,Trigger,ObjectOverwrite)</f>
        <v>EUR25F3Y_Quote#0001</v>
      </c>
      <c r="F295" s="286" t="str">
        <f>_xll.ohRangeRetrieveError(E295)</f>
        <v/>
      </c>
      <c r="G295" s="249"/>
      <c r="H295" s="177"/>
      <c r="I295" s="248"/>
      <c r="J295" s="303" t="s">
        <v>54</v>
      </c>
      <c r="K295" s="303" t="str">
        <f t="shared" si="36"/>
        <v>25F</v>
      </c>
      <c r="L295" s="300" t="str">
        <f t="shared" si="32"/>
        <v>EUR25F3Y</v>
      </c>
      <c r="M295" s="300" t="str">
        <v>EUR25F3Y=ICAP</v>
      </c>
      <c r="N295" s="266">
        <v>1.647</v>
      </c>
      <c r="O295" s="205"/>
      <c r="P295" s="266">
        <v>1.647</v>
      </c>
      <c r="Q295" s="205"/>
      <c r="R295" s="266">
        <v>1.647</v>
      </c>
      <c r="S295" s="266">
        <f>_xll.qlSimpleQuoteSetValue(E295,R295/100,Trigger)</f>
        <v>8.9999999999999976E-4</v>
      </c>
      <c r="T295" s="208"/>
      <c r="V295" s="178"/>
    </row>
    <row r="296" spans="1:22" x14ac:dyDescent="0.2">
      <c r="A296" s="207"/>
      <c r="B296" s="284" t="str">
        <f t="shared" si="33"/>
        <v>4Y</v>
      </c>
      <c r="C296" s="284" t="str">
        <f t="shared" si="34"/>
        <v>25F</v>
      </c>
      <c r="D296" s="285" t="str">
        <f t="shared" si="31"/>
        <v>EUR25F4Y_Quote</v>
      </c>
      <c r="E296" s="285" t="str">
        <f>_xll.qlSimpleQuote(D296,,RateTickValue,Permanent,Trigger,ObjectOverwrite)</f>
        <v>EUR25F4Y_Quote#0001</v>
      </c>
      <c r="F296" s="286" t="str">
        <f>_xll.ohRangeRetrieveError(E296)</f>
        <v/>
      </c>
      <c r="G296" s="249"/>
      <c r="H296" s="177"/>
      <c r="I296" s="248"/>
      <c r="J296" s="303" t="s">
        <v>53</v>
      </c>
      <c r="K296" s="303" t="str">
        <f t="shared" si="36"/>
        <v>25F</v>
      </c>
      <c r="L296" s="300" t="str">
        <f t="shared" si="32"/>
        <v>EUR25F4Y</v>
      </c>
      <c r="M296" s="300" t="str">
        <v>EUR25F4Y=ICAP</v>
      </c>
      <c r="N296" s="266">
        <v>1.6339999999999999</v>
      </c>
      <c r="O296" s="205"/>
      <c r="P296" s="266">
        <v>1.6339999999999999</v>
      </c>
      <c r="Q296" s="205"/>
      <c r="R296" s="266">
        <v>1.6339999999999999</v>
      </c>
      <c r="S296" s="266">
        <f>_xll.qlSimpleQuoteSetValue(E296,R296/100,Trigger)</f>
        <v>8.500000000000018E-4</v>
      </c>
      <c r="T296" s="208"/>
      <c r="V296" s="178"/>
    </row>
    <row r="297" spans="1:22" x14ac:dyDescent="0.2">
      <c r="A297" s="207"/>
      <c r="B297" s="284" t="str">
        <f t="shared" si="33"/>
        <v>5Y</v>
      </c>
      <c r="C297" s="284" t="str">
        <f t="shared" si="34"/>
        <v>25F</v>
      </c>
      <c r="D297" s="285" t="str">
        <f t="shared" si="31"/>
        <v>EUR25F5Y_Quote</v>
      </c>
      <c r="E297" s="285" t="str">
        <f>_xll.qlSimpleQuote(D297,,RateTickValue,Permanent,Trigger,ObjectOverwrite)</f>
        <v>EUR25F5Y_Quote#0001</v>
      </c>
      <c r="F297" s="286" t="str">
        <f>_xll.ohRangeRetrieveError(E297)</f>
        <v/>
      </c>
      <c r="G297" s="249"/>
      <c r="H297" s="177"/>
      <c r="I297" s="248"/>
      <c r="J297" s="303" t="s">
        <v>52</v>
      </c>
      <c r="K297" s="303" t="str">
        <f t="shared" si="36"/>
        <v>25F</v>
      </c>
      <c r="L297" s="300" t="str">
        <f t="shared" si="32"/>
        <v>EUR25F5Y</v>
      </c>
      <c r="M297" s="300" t="str">
        <v>EUR25F5Y=ICAP</v>
      </c>
      <c r="N297" s="266">
        <v>1.635</v>
      </c>
      <c r="O297" s="205"/>
      <c r="P297" s="266">
        <v>1.635</v>
      </c>
      <c r="Q297" s="205"/>
      <c r="R297" s="266">
        <v>1.635</v>
      </c>
      <c r="S297" s="266">
        <f>_xll.qlSimpleQuoteSetValue(E297,R297/100,Trigger)</f>
        <v>8.2999999999999914E-4</v>
      </c>
      <c r="T297" s="208"/>
      <c r="V297" s="178"/>
    </row>
    <row r="298" spans="1:22" x14ac:dyDescent="0.2">
      <c r="A298" s="207"/>
      <c r="B298" s="284" t="str">
        <f t="shared" si="33"/>
        <v>6Y</v>
      </c>
      <c r="C298" s="284" t="str">
        <f t="shared" si="34"/>
        <v>25F</v>
      </c>
      <c r="D298" s="285" t="str">
        <f t="shared" si="31"/>
        <v>EUR25F6Y_Quote</v>
      </c>
      <c r="E298" s="285" t="str">
        <f>_xll.qlSimpleQuote(D298,,RateTickValue,Permanent,Trigger,ObjectOverwrite)</f>
        <v>EUR25F6Y_Quote#0001</v>
      </c>
      <c r="F298" s="286" t="str">
        <f>_xll.ohRangeRetrieveError(E298)</f>
        <v/>
      </c>
      <c r="G298" s="249"/>
      <c r="H298" s="177"/>
      <c r="I298" s="248"/>
      <c r="J298" s="303" t="s">
        <v>51</v>
      </c>
      <c r="K298" s="303" t="str">
        <f t="shared" si="36"/>
        <v>25F</v>
      </c>
      <c r="L298" s="300" t="str">
        <f t="shared" si="32"/>
        <v>EUR25F6Y</v>
      </c>
      <c r="M298" s="300" t="str">
        <v>EUR25F6Y=ICAP</v>
      </c>
      <c r="N298" s="266">
        <v>1.633</v>
      </c>
      <c r="O298" s="205"/>
      <c r="P298" s="266">
        <v>1.633</v>
      </c>
      <c r="Q298" s="205"/>
      <c r="R298" s="266">
        <v>1.633</v>
      </c>
      <c r="S298" s="266">
        <f>_xll.qlSimpleQuoteSetValue(E298,R298/100,Trigger)</f>
        <v>7.8000000000000118E-4</v>
      </c>
      <c r="T298" s="208"/>
      <c r="V298" s="178"/>
    </row>
    <row r="299" spans="1:22" x14ac:dyDescent="0.2">
      <c r="A299" s="207"/>
      <c r="B299" s="284" t="str">
        <f t="shared" si="33"/>
        <v>7Y</v>
      </c>
      <c r="C299" s="284" t="str">
        <f t="shared" si="34"/>
        <v>25F</v>
      </c>
      <c r="D299" s="285" t="str">
        <f t="shared" si="31"/>
        <v>EUR25F7Y_Quote</v>
      </c>
      <c r="E299" s="285" t="str">
        <f>_xll.qlSimpleQuote(D299,,RateTickValue,Permanent,Trigger,ObjectOverwrite)</f>
        <v>EUR25F7Y_Quote#0001</v>
      </c>
      <c r="F299" s="286" t="str">
        <f>_xll.ohRangeRetrieveError(E299)</f>
        <v/>
      </c>
      <c r="G299" s="249"/>
      <c r="H299" s="177"/>
      <c r="I299" s="248"/>
      <c r="J299" s="303" t="s">
        <v>50</v>
      </c>
      <c r="K299" s="303" t="str">
        <f t="shared" si="36"/>
        <v>25F</v>
      </c>
      <c r="L299" s="300" t="str">
        <f t="shared" si="32"/>
        <v>EUR25F7Y</v>
      </c>
      <c r="M299" s="300" t="str">
        <v>EUR25F7Y=ICAP</v>
      </c>
      <c r="N299" s="266">
        <v>1.631</v>
      </c>
      <c r="O299" s="205"/>
      <c r="P299" s="266">
        <v>1.631</v>
      </c>
      <c r="Q299" s="205"/>
      <c r="R299" s="266">
        <v>1.631</v>
      </c>
      <c r="S299" s="266">
        <f>_xll.qlSimpleQuoteSetValue(E299,R299/100,Trigger)</f>
        <v>7.2000000000000189E-4</v>
      </c>
      <c r="T299" s="208"/>
      <c r="V299" s="178"/>
    </row>
    <row r="300" spans="1:22" x14ac:dyDescent="0.2">
      <c r="A300" s="207"/>
      <c r="B300" s="284" t="str">
        <f t="shared" si="33"/>
        <v>8Y</v>
      </c>
      <c r="C300" s="284" t="str">
        <f t="shared" si="34"/>
        <v>25F</v>
      </c>
      <c r="D300" s="285" t="str">
        <f t="shared" si="31"/>
        <v>EUR25F8Y_Quote</v>
      </c>
      <c r="E300" s="285" t="str">
        <f>_xll.qlSimpleQuote(D300,,RateTickValue,Permanent,Trigger,ObjectOverwrite)</f>
        <v>EUR25F8Y_Quote#0001</v>
      </c>
      <c r="F300" s="286" t="str">
        <f>_xll.ohRangeRetrieveError(E300)</f>
        <v/>
      </c>
      <c r="G300" s="249"/>
      <c r="H300" s="177"/>
      <c r="I300" s="248"/>
      <c r="J300" s="303" t="s">
        <v>49</v>
      </c>
      <c r="K300" s="303" t="str">
        <f t="shared" si="36"/>
        <v>25F</v>
      </c>
      <c r="L300" s="300" t="str">
        <f t="shared" si="32"/>
        <v>EUR25F8Y</v>
      </c>
      <c r="M300" s="300" t="str">
        <v>EUR25F8Y=ICAP</v>
      </c>
      <c r="N300" s="266">
        <v>1.63</v>
      </c>
      <c r="O300" s="205"/>
      <c r="P300" s="266">
        <v>1.63</v>
      </c>
      <c r="Q300" s="205"/>
      <c r="R300" s="266">
        <v>1.63</v>
      </c>
      <c r="S300" s="266">
        <f>_xll.qlSimpleQuoteSetValue(E300,R300/100,Trigger)</f>
        <v>6.7000000000000046E-4</v>
      </c>
      <c r="T300" s="208"/>
      <c r="V300" s="178"/>
    </row>
    <row r="301" spans="1:22" x14ac:dyDescent="0.2">
      <c r="A301" s="207"/>
      <c r="B301" s="284" t="str">
        <f t="shared" si="33"/>
        <v>9Y</v>
      </c>
      <c r="C301" s="284" t="str">
        <f t="shared" si="34"/>
        <v>25F</v>
      </c>
      <c r="D301" s="285" t="str">
        <f t="shared" si="31"/>
        <v>EUR25F9Y_Quote</v>
      </c>
      <c r="E301" s="285" t="str">
        <f>_xll.qlSimpleQuote(D301,,RateTickValue,Permanent,Trigger,ObjectOverwrite)</f>
        <v>EUR25F9Y_Quote#0001</v>
      </c>
      <c r="F301" s="286" t="str">
        <f>_xll.ohRangeRetrieveError(E301)</f>
        <v/>
      </c>
      <c r="G301" s="249"/>
      <c r="H301" s="177"/>
      <c r="I301" s="248"/>
      <c r="J301" s="303" t="s">
        <v>48</v>
      </c>
      <c r="K301" s="303" t="str">
        <f t="shared" si="36"/>
        <v>25F</v>
      </c>
      <c r="L301" s="300" t="str">
        <f t="shared" si="32"/>
        <v>EUR25F9Y</v>
      </c>
      <c r="M301" s="300" t="str">
        <v>EUR25F9Y=ICAP</v>
      </c>
      <c r="N301" s="266">
        <v>1.6280000000000001</v>
      </c>
      <c r="O301" s="205"/>
      <c r="P301" s="266">
        <v>1.6280000000000001</v>
      </c>
      <c r="Q301" s="205"/>
      <c r="R301" s="266">
        <v>1.6280000000000001</v>
      </c>
      <c r="S301" s="266">
        <f>_xll.qlSimpleQuoteSetValue(E301,R301/100,Trigger)</f>
        <v>6.3000000000000209E-4</v>
      </c>
      <c r="T301" s="208"/>
      <c r="V301" s="178"/>
    </row>
    <row r="302" spans="1:22" x14ac:dyDescent="0.2">
      <c r="A302" s="207"/>
      <c r="B302" s="284" t="str">
        <f t="shared" si="33"/>
        <v>10Y</v>
      </c>
      <c r="C302" s="284" t="str">
        <f t="shared" si="34"/>
        <v>25F</v>
      </c>
      <c r="D302" s="285" t="str">
        <f t="shared" si="31"/>
        <v>EUR25F10Y_Quote</v>
      </c>
      <c r="E302" s="285" t="str">
        <f>_xll.qlSimpleQuote(D302,,RateTickValue,Permanent,Trigger,ObjectOverwrite)</f>
        <v>EUR25F10Y_Quote#0001</v>
      </c>
      <c r="F302" s="286" t="str">
        <f>_xll.ohRangeRetrieveError(E302)</f>
        <v/>
      </c>
      <c r="G302" s="249"/>
      <c r="H302" s="177"/>
      <c r="I302" s="248"/>
      <c r="J302" s="303" t="s">
        <v>47</v>
      </c>
      <c r="K302" s="303" t="str">
        <f t="shared" si="36"/>
        <v>25F</v>
      </c>
      <c r="L302" s="300" t="str">
        <f t="shared" si="32"/>
        <v>EUR25F10Y</v>
      </c>
      <c r="M302" s="300" t="str">
        <v>EUR25F10Y=ICAP</v>
      </c>
      <c r="N302" s="266">
        <v>1.625</v>
      </c>
      <c r="O302" s="205"/>
      <c r="P302" s="266">
        <v>1.625</v>
      </c>
      <c r="Q302" s="205"/>
      <c r="R302" s="266">
        <v>1.625</v>
      </c>
      <c r="S302" s="266">
        <f>_xll.qlSimpleQuoteSetValue(E302,R302/100,Trigger)</f>
        <v>5.9000000000000025E-4</v>
      </c>
      <c r="T302" s="208"/>
      <c r="V302" s="178"/>
    </row>
    <row r="303" spans="1:22" x14ac:dyDescent="0.2">
      <c r="A303" s="207"/>
      <c r="B303" s="284" t="str">
        <f t="shared" si="33"/>
        <v>11Y</v>
      </c>
      <c r="C303" s="284" t="str">
        <f t="shared" si="34"/>
        <v>25F</v>
      </c>
      <c r="D303" s="285" t="str">
        <f t="shared" si="31"/>
        <v>EUR25F11Y_Quote</v>
      </c>
      <c r="E303" s="285" t="str">
        <f>_xll.qlSimpleQuote(D303,,RateTickValue,Permanent,Trigger,ObjectOverwrite)</f>
        <v>EUR25F11Y_Quote#0001</v>
      </c>
      <c r="F303" s="286" t="str">
        <f>_xll.ohRangeRetrieveError(E303)</f>
        <v/>
      </c>
      <c r="G303" s="249"/>
      <c r="H303" s="177"/>
      <c r="I303" s="248"/>
      <c r="J303" s="303" t="s">
        <v>46</v>
      </c>
      <c r="K303" s="303" t="str">
        <f t="shared" si="36"/>
        <v>25F</v>
      </c>
      <c r="L303" s="300" t="str">
        <f t="shared" si="32"/>
        <v>EUR25F11Y</v>
      </c>
      <c r="M303" s="300" t="str">
        <v>EUR25F11Y=ICAP</v>
      </c>
      <c r="N303" s="266">
        <v>1.6219999999999999</v>
      </c>
      <c r="O303" s="205"/>
      <c r="P303" s="266">
        <v>1.6219999999999999</v>
      </c>
      <c r="Q303" s="205"/>
      <c r="R303" s="266">
        <v>1.6219999999999999</v>
      </c>
      <c r="S303" s="266">
        <f>_xll.qlSimpleQuoteSetValue(E303,R303/100,Trigger)</f>
        <v>5.7999999999999718E-4</v>
      </c>
      <c r="T303" s="208"/>
      <c r="V303" s="178"/>
    </row>
    <row r="304" spans="1:22" x14ac:dyDescent="0.2">
      <c r="A304" s="207"/>
      <c r="B304" s="284" t="str">
        <f t="shared" si="33"/>
        <v>12Y</v>
      </c>
      <c r="C304" s="284" t="str">
        <f t="shared" si="34"/>
        <v>25F</v>
      </c>
      <c r="D304" s="285" t="str">
        <f t="shared" si="31"/>
        <v>EUR25F12Y_Quote</v>
      </c>
      <c r="E304" s="285" t="str">
        <f>_xll.qlSimpleQuote(D304,,RateTickValue,Permanent,Trigger,ObjectOverwrite)</f>
        <v>EUR25F12Y_Quote#0001</v>
      </c>
      <c r="F304" s="286" t="str">
        <f>_xll.ohRangeRetrieveError(E304)</f>
        <v/>
      </c>
      <c r="G304" s="249"/>
      <c r="H304" s="177"/>
      <c r="I304" s="248"/>
      <c r="J304" s="303" t="s">
        <v>45</v>
      </c>
      <c r="K304" s="303" t="str">
        <f t="shared" si="36"/>
        <v>25F</v>
      </c>
      <c r="L304" s="300" t="str">
        <f t="shared" si="32"/>
        <v>EUR25F12Y</v>
      </c>
      <c r="M304" s="300" t="str">
        <v>EUR25F12Y=ICAP</v>
      </c>
      <c r="N304" s="266">
        <v>1.619</v>
      </c>
      <c r="O304" s="205"/>
      <c r="P304" s="266">
        <v>1.619</v>
      </c>
      <c r="Q304" s="205"/>
      <c r="R304" s="266">
        <v>1.619</v>
      </c>
      <c r="S304" s="266">
        <f>_xll.qlSimpleQuoteSetValue(E304,R304/100,Trigger)</f>
        <v>5.8000000000000065E-4</v>
      </c>
      <c r="T304" s="208"/>
      <c r="V304" s="178"/>
    </row>
    <row r="305" spans="1:22" x14ac:dyDescent="0.2">
      <c r="A305" s="207"/>
      <c r="B305" s="284" t="str">
        <f t="shared" si="33"/>
        <v>13Y</v>
      </c>
      <c r="C305" s="284" t="str">
        <f t="shared" si="34"/>
        <v>25F</v>
      </c>
      <c r="D305" s="285" t="str">
        <f t="shared" si="31"/>
        <v>EUR25F13Y_Quote</v>
      </c>
      <c r="E305" s="285" t="str">
        <f>_xll.qlSimpleQuote(D305,,RateTickValue,Permanent,Trigger,ObjectOverwrite)</f>
        <v>EUR25F13Y_Quote#0001</v>
      </c>
      <c r="F305" s="286" t="str">
        <f>_xll.ohRangeRetrieveError(E305)</f>
        <v/>
      </c>
      <c r="G305" s="249"/>
      <c r="H305" s="177"/>
      <c r="I305" s="248"/>
      <c r="J305" s="303" t="s">
        <v>44</v>
      </c>
      <c r="K305" s="303" t="str">
        <f t="shared" si="36"/>
        <v>25F</v>
      </c>
      <c r="L305" s="300" t="str">
        <f t="shared" si="32"/>
        <v>EUR25F13Y</v>
      </c>
      <c r="M305" s="300" t="str">
        <v>EUR25F13Y=ICAP</v>
      </c>
      <c r="N305" s="266">
        <v>1.6139999999999999</v>
      </c>
      <c r="O305" s="205"/>
      <c r="P305" s="266">
        <v>1.6139999999999999</v>
      </c>
      <c r="Q305" s="205"/>
      <c r="R305" s="266">
        <v>1.6139999999999999</v>
      </c>
      <c r="S305" s="266">
        <f>_xll.qlSimpleQuoteSetValue(E305,R305/100,Trigger)</f>
        <v>5.6999999999999933E-4</v>
      </c>
      <c r="T305" s="208"/>
      <c r="V305" s="178"/>
    </row>
    <row r="306" spans="1:22" x14ac:dyDescent="0.2">
      <c r="A306" s="207"/>
      <c r="B306" s="284" t="str">
        <f t="shared" si="33"/>
        <v>14Y</v>
      </c>
      <c r="C306" s="284" t="str">
        <f t="shared" si="34"/>
        <v>25F</v>
      </c>
      <c r="D306" s="285" t="str">
        <f t="shared" si="31"/>
        <v>EUR25F14Y_Quote</v>
      </c>
      <c r="E306" s="285" t="str">
        <f>_xll.qlSimpleQuote(D306,,RateTickValue,Permanent,Trigger,ObjectOverwrite)</f>
        <v>EUR25F14Y_Quote#0001</v>
      </c>
      <c r="F306" s="286" t="str">
        <f>_xll.ohRangeRetrieveError(E306)</f>
        <v/>
      </c>
      <c r="G306" s="249"/>
      <c r="H306" s="177"/>
      <c r="I306" s="248"/>
      <c r="J306" s="303" t="s">
        <v>43</v>
      </c>
      <c r="K306" s="303" t="str">
        <f t="shared" si="36"/>
        <v>25F</v>
      </c>
      <c r="L306" s="300" t="str">
        <f t="shared" si="32"/>
        <v>EUR25F14Y</v>
      </c>
      <c r="M306" s="300" t="str">
        <v>EUR25F14Y=ICAP</v>
      </c>
      <c r="N306" s="266">
        <v>1.6080000000000001</v>
      </c>
      <c r="O306" s="205"/>
      <c r="P306" s="266">
        <v>1.6080000000000001</v>
      </c>
      <c r="Q306" s="205"/>
      <c r="R306" s="266">
        <v>1.6080000000000001</v>
      </c>
      <c r="S306" s="266">
        <f>_xll.qlSimpleQuoteSetValue(E306,R306/100,Trigger)</f>
        <v>5.5999999999999973E-4</v>
      </c>
      <c r="T306" s="208"/>
      <c r="V306" s="178"/>
    </row>
    <row r="307" spans="1:22" x14ac:dyDescent="0.2">
      <c r="A307" s="207"/>
      <c r="B307" s="284" t="str">
        <f t="shared" si="33"/>
        <v>15Y</v>
      </c>
      <c r="C307" s="284" t="str">
        <f t="shared" si="34"/>
        <v>25F</v>
      </c>
      <c r="D307" s="285" t="str">
        <f t="shared" si="31"/>
        <v>EUR25F15Y_Quote</v>
      </c>
      <c r="E307" s="285" t="str">
        <f>_xll.qlSimpleQuote(D307,,RateTickValue,Permanent,Trigger,ObjectOverwrite)</f>
        <v>EUR25F15Y_Quote#0001</v>
      </c>
      <c r="F307" s="286" t="str">
        <f>_xll.ohRangeRetrieveError(E307)</f>
        <v/>
      </c>
      <c r="G307" s="249"/>
      <c r="H307" s="177"/>
      <c r="I307" s="248"/>
      <c r="J307" s="303" t="s">
        <v>42</v>
      </c>
      <c r="K307" s="303" t="str">
        <f t="shared" si="36"/>
        <v>25F</v>
      </c>
      <c r="L307" s="300" t="str">
        <f t="shared" si="32"/>
        <v>EUR25F15Y</v>
      </c>
      <c r="M307" s="300" t="str">
        <v>EUR25F15Y=ICAP</v>
      </c>
      <c r="N307" s="266">
        <v>1.601</v>
      </c>
      <c r="O307" s="205"/>
      <c r="P307" s="266">
        <v>1.601</v>
      </c>
      <c r="Q307" s="205"/>
      <c r="R307" s="266">
        <v>1.601</v>
      </c>
      <c r="S307" s="266">
        <f>_xll.qlSimpleQuoteSetValue(E307,R307/100,Trigger)</f>
        <v>5.6000000000000147E-4</v>
      </c>
      <c r="T307" s="208"/>
      <c r="V307" s="178"/>
    </row>
    <row r="308" spans="1:22" x14ac:dyDescent="0.2">
      <c r="A308" s="207"/>
      <c r="B308" s="284" t="str">
        <f t="shared" si="33"/>
        <v>20Y</v>
      </c>
      <c r="C308" s="284" t="str">
        <f t="shared" si="34"/>
        <v>25F</v>
      </c>
      <c r="D308" s="285" t="str">
        <f t="shared" si="31"/>
        <v>EUR25F20Y_Quote</v>
      </c>
      <c r="E308" s="285" t="str">
        <f>_xll.qlSimpleQuote(D308,,RateTickValue,Permanent,Trigger,ObjectOverwrite)</f>
        <v>EUR25F20Y_Quote#0001</v>
      </c>
      <c r="F308" s="286" t="str">
        <f>_xll.ohRangeRetrieveError(E308)</f>
        <v/>
      </c>
      <c r="G308" s="249"/>
      <c r="H308" s="177"/>
      <c r="I308" s="248"/>
      <c r="J308" s="303" t="s">
        <v>37</v>
      </c>
      <c r="K308" s="303" t="str">
        <f t="shared" si="36"/>
        <v>25F</v>
      </c>
      <c r="L308" s="300" t="str">
        <f t="shared" si="32"/>
        <v>EUR25F20Y</v>
      </c>
      <c r="M308" s="300" t="str">
        <v>EUR25F20Y=ICAP</v>
      </c>
      <c r="N308" s="266">
        <v>1.544</v>
      </c>
      <c r="O308" s="205"/>
      <c r="P308" s="266">
        <v>1.544</v>
      </c>
      <c r="Q308" s="205"/>
      <c r="R308" s="266">
        <v>1.544</v>
      </c>
      <c r="S308" s="266">
        <f>_xll.qlSimpleQuoteSetValue(E308,R308/100,Trigger)</f>
        <v>4.7000000000000167E-4</v>
      </c>
      <c r="T308" s="208"/>
      <c r="V308" s="178"/>
    </row>
    <row r="309" spans="1:22" x14ac:dyDescent="0.2">
      <c r="A309" s="207"/>
      <c r="B309" s="284" t="str">
        <f t="shared" si="33"/>
        <v>25Y</v>
      </c>
      <c r="C309" s="284" t="str">
        <f t="shared" si="34"/>
        <v>25F</v>
      </c>
      <c r="D309" s="285" t="str">
        <f t="shared" si="31"/>
        <v>EUR25F25Y_Quote</v>
      </c>
      <c r="E309" s="285" t="str">
        <f>_xll.qlSimpleQuote(D309,,RateTickValue,Permanent,Trigger,ObjectOverwrite)</f>
        <v>EUR25F25Y_Quote#0001</v>
      </c>
      <c r="F309" s="286" t="str">
        <f>_xll.ohRangeRetrieveError(E309)</f>
        <v/>
      </c>
      <c r="G309" s="249"/>
      <c r="H309" s="177"/>
      <c r="I309" s="248"/>
      <c r="J309" s="303" t="s">
        <v>32</v>
      </c>
      <c r="K309" s="303" t="str">
        <f t="shared" si="36"/>
        <v>25F</v>
      </c>
      <c r="L309" s="300" t="str">
        <f t="shared" si="32"/>
        <v>EUR25F25Y</v>
      </c>
      <c r="M309" s="300" t="str">
        <v>EUR25F25Y=ICAP</v>
      </c>
      <c r="N309" s="266">
        <v>1.472</v>
      </c>
      <c r="O309" s="205"/>
      <c r="P309" s="266">
        <v>1.472</v>
      </c>
      <c r="Q309" s="205"/>
      <c r="R309" s="266">
        <v>1.472</v>
      </c>
      <c r="S309" s="266">
        <f>_xll.qlSimpleQuoteSetValue(E309,R309/100,Trigger)</f>
        <v>4.6999999999999993E-4</v>
      </c>
      <c r="T309" s="208"/>
      <c r="V309" s="178"/>
    </row>
    <row r="310" spans="1:22" x14ac:dyDescent="0.2">
      <c r="A310" s="207"/>
      <c r="B310" s="284" t="str">
        <f t="shared" si="33"/>
        <v>30Y</v>
      </c>
      <c r="C310" s="284" t="str">
        <f t="shared" si="34"/>
        <v>25F</v>
      </c>
      <c r="D310" s="285" t="str">
        <f t="shared" si="31"/>
        <v>EUR25F30Y_Quote</v>
      </c>
      <c r="E310" s="285" t="str">
        <f>_xll.qlSimpleQuote(D310,,RateTickValue,Permanent,Trigger,ObjectOverwrite)</f>
        <v>EUR25F30Y_Quote#0001</v>
      </c>
      <c r="F310" s="286" t="str">
        <f>_xll.ohRangeRetrieveError(E310)</f>
        <v/>
      </c>
      <c r="G310" s="249"/>
      <c r="H310" s="177"/>
      <c r="I310" s="248"/>
      <c r="J310" s="304" t="s">
        <v>27</v>
      </c>
      <c r="K310" s="304" t="str">
        <f t="shared" si="36"/>
        <v>25F</v>
      </c>
      <c r="L310" s="302" t="str">
        <f t="shared" si="32"/>
        <v>EUR25F30Y</v>
      </c>
      <c r="M310" s="302" t="str">
        <v>EUR25F30Y=ICAP</v>
      </c>
      <c r="N310" s="268">
        <v>1.4450000000000001</v>
      </c>
      <c r="O310" s="205"/>
      <c r="P310" s="268">
        <v>1.4450000000000001</v>
      </c>
      <c r="Q310" s="205"/>
      <c r="R310" s="268">
        <v>1.4450000000000001</v>
      </c>
      <c r="S310" s="268">
        <f>_xll.qlSimpleQuoteSetValue(E310,R310/100,Trigger)</f>
        <v>4.1000000000000238E-4</v>
      </c>
      <c r="T310" s="208"/>
      <c r="V310" s="178"/>
    </row>
    <row r="311" spans="1:22" x14ac:dyDescent="0.2">
      <c r="A311" s="207"/>
      <c r="B311" s="284" t="str">
        <f t="shared" si="33"/>
        <v>1Y</v>
      </c>
      <c r="C311" s="284" t="str">
        <f t="shared" si="34"/>
        <v>30F</v>
      </c>
      <c r="D311" s="285" t="str">
        <f t="shared" si="31"/>
        <v>EUR30F1Y_Quote</v>
      </c>
      <c r="E311" s="285" t="str">
        <f>_xll.qlSimpleQuote(D311,,RateTickValue,Permanent,Trigger,ObjectOverwrite)</f>
        <v>EUR30F1Y_Quote#0001</v>
      </c>
      <c r="F311" s="286" t="str">
        <f>_xll.ohRangeRetrieveError(E311)</f>
        <v/>
      </c>
      <c r="G311" s="249"/>
      <c r="H311" s="177"/>
      <c r="I311" s="207">
        <v>30</v>
      </c>
      <c r="J311" s="152" t="s">
        <v>5</v>
      </c>
      <c r="K311" s="152" t="str">
        <f t="shared" ref="K311:K328" si="37">$I$311&amp;"F"</f>
        <v>30F</v>
      </c>
      <c r="L311" s="93" t="str">
        <f t="shared" si="32"/>
        <v>EUR30F1Y</v>
      </c>
      <c r="M311" s="93" t="str">
        <v>EUR30F1Y=ICAP</v>
      </c>
      <c r="N311" s="267">
        <v>1.623</v>
      </c>
      <c r="O311" s="205"/>
      <c r="P311" s="267">
        <v>1.623</v>
      </c>
      <c r="Q311" s="205"/>
      <c r="R311" s="267">
        <v>1.623</v>
      </c>
      <c r="S311" s="267">
        <f>_xll.qlSimpleQuoteSetValue(E311,R311/100,Trigger)</f>
        <v>5.200000000000031E-4</v>
      </c>
      <c r="T311" s="208"/>
      <c r="V311" s="178"/>
    </row>
    <row r="312" spans="1:22" x14ac:dyDescent="0.2">
      <c r="A312" s="207"/>
      <c r="B312" s="284" t="str">
        <f t="shared" si="33"/>
        <v>2Y</v>
      </c>
      <c r="C312" s="284" t="str">
        <f t="shared" si="34"/>
        <v>30F</v>
      </c>
      <c r="D312" s="285" t="str">
        <f t="shared" si="31"/>
        <v>EUR30F2Y_Quote</v>
      </c>
      <c r="E312" s="285" t="str">
        <f>_xll.qlSimpleQuote(D312,,RateTickValue,Permanent,Trigger,ObjectOverwrite)</f>
        <v>EUR30F2Y_Quote#0001</v>
      </c>
      <c r="F312" s="286" t="str">
        <f>_xll.ohRangeRetrieveError(E312)</f>
        <v/>
      </c>
      <c r="G312" s="249"/>
      <c r="H312" s="177"/>
      <c r="I312" s="248"/>
      <c r="J312" s="303" t="s">
        <v>55</v>
      </c>
      <c r="K312" s="303" t="str">
        <f t="shared" si="37"/>
        <v>30F</v>
      </c>
      <c r="L312" s="300" t="str">
        <f t="shared" si="32"/>
        <v>EUR30F2Y</v>
      </c>
      <c r="M312" s="300" t="str">
        <v>EUR30F2Y=ICAP</v>
      </c>
      <c r="N312" s="266">
        <v>1.6219999999999999</v>
      </c>
      <c r="O312" s="205"/>
      <c r="P312" s="266">
        <v>1.6219999999999999</v>
      </c>
      <c r="Q312" s="205"/>
      <c r="R312" s="266">
        <v>1.6219999999999999</v>
      </c>
      <c r="S312" s="266">
        <f>_xll.qlSimpleQuoteSetValue(E312,R312/100,Trigger)</f>
        <v>4.4999999999999901E-4</v>
      </c>
      <c r="T312" s="208"/>
      <c r="V312" s="178"/>
    </row>
    <row r="313" spans="1:22" x14ac:dyDescent="0.2">
      <c r="A313" s="207"/>
      <c r="B313" s="284" t="str">
        <f t="shared" si="33"/>
        <v>3Y</v>
      </c>
      <c r="C313" s="284" t="str">
        <f t="shared" si="34"/>
        <v>30F</v>
      </c>
      <c r="D313" s="285" t="str">
        <f t="shared" si="31"/>
        <v>EUR30F3Y_Quote</v>
      </c>
      <c r="E313" s="285" t="str">
        <f>_xll.qlSimpleQuote(D313,,RateTickValue,Permanent,Trigger,ObjectOverwrite)</f>
        <v>EUR30F3Y_Quote#0001</v>
      </c>
      <c r="F313" s="286" t="str">
        <f>_xll.ohRangeRetrieveError(E313)</f>
        <v/>
      </c>
      <c r="G313" s="249"/>
      <c r="H313" s="177"/>
      <c r="I313" s="248"/>
      <c r="J313" s="303" t="s">
        <v>54</v>
      </c>
      <c r="K313" s="303" t="str">
        <f t="shared" si="37"/>
        <v>30F</v>
      </c>
      <c r="L313" s="300" t="str">
        <f t="shared" si="32"/>
        <v>EUR30F3Y</v>
      </c>
      <c r="M313" s="300" t="str">
        <v>EUR30F3Y=ICAP</v>
      </c>
      <c r="N313" s="266">
        <v>1.621</v>
      </c>
      <c r="O313" s="205"/>
      <c r="P313" s="266">
        <v>1.621</v>
      </c>
      <c r="Q313" s="205"/>
      <c r="R313" s="266">
        <v>1.621</v>
      </c>
      <c r="S313" s="266">
        <f>_xll.qlSimpleQuoteSetValue(E313,R313/100,Trigger)</f>
        <v>3.8999999999999799E-4</v>
      </c>
      <c r="T313" s="208"/>
      <c r="V313" s="178"/>
    </row>
    <row r="314" spans="1:22" x14ac:dyDescent="0.2">
      <c r="A314" s="207"/>
      <c r="B314" s="284" t="str">
        <f t="shared" si="33"/>
        <v>4Y</v>
      </c>
      <c r="C314" s="284" t="str">
        <f t="shared" si="34"/>
        <v>30F</v>
      </c>
      <c r="D314" s="285" t="str">
        <f t="shared" si="31"/>
        <v>EUR30F4Y_Quote</v>
      </c>
      <c r="E314" s="285" t="str">
        <f>_xll.qlSimpleQuote(D314,,RateTickValue,Permanent,Trigger,ObjectOverwrite)</f>
        <v>EUR30F4Y_Quote#0001</v>
      </c>
      <c r="F314" s="286" t="str">
        <f>_xll.ohRangeRetrieveError(E314)</f>
        <v/>
      </c>
      <c r="G314" s="249"/>
      <c r="H314" s="177"/>
      <c r="I314" s="248"/>
      <c r="J314" s="303" t="s">
        <v>53</v>
      </c>
      <c r="K314" s="303" t="str">
        <f t="shared" si="37"/>
        <v>30F</v>
      </c>
      <c r="L314" s="300" t="str">
        <f t="shared" si="32"/>
        <v>EUR30F4Y</v>
      </c>
      <c r="M314" s="300" t="str">
        <v>EUR30F4Y=ICAP</v>
      </c>
      <c r="N314" s="266">
        <v>1.619</v>
      </c>
      <c r="O314" s="205"/>
      <c r="P314" s="266">
        <v>1.619</v>
      </c>
      <c r="Q314" s="205"/>
      <c r="R314" s="266">
        <v>1.619</v>
      </c>
      <c r="S314" s="266">
        <f>_xll.qlSimpleQuoteSetValue(E314,R314/100,Trigger)</f>
        <v>3.699999999999988E-4</v>
      </c>
      <c r="T314" s="208"/>
      <c r="V314" s="178"/>
    </row>
    <row r="315" spans="1:22" x14ac:dyDescent="0.2">
      <c r="A315" s="207"/>
      <c r="B315" s="284" t="str">
        <f t="shared" si="33"/>
        <v>5Y</v>
      </c>
      <c r="C315" s="284" t="str">
        <f t="shared" si="34"/>
        <v>30F</v>
      </c>
      <c r="D315" s="285" t="str">
        <f t="shared" si="31"/>
        <v>EUR30F5Y_Quote</v>
      </c>
      <c r="E315" s="285" t="str">
        <f>_xll.qlSimpleQuote(D315,,RateTickValue,Permanent,Trigger,ObjectOverwrite)</f>
        <v>EUR30F5Y_Quote#0001</v>
      </c>
      <c r="F315" s="286" t="str">
        <f>_xll.ohRangeRetrieveError(E315)</f>
        <v/>
      </c>
      <c r="G315" s="249"/>
      <c r="H315" s="177"/>
      <c r="I315" s="248"/>
      <c r="J315" s="303" t="s">
        <v>52</v>
      </c>
      <c r="K315" s="303" t="str">
        <f t="shared" si="37"/>
        <v>30F</v>
      </c>
      <c r="L315" s="300" t="str">
        <f t="shared" si="32"/>
        <v>EUR30F5Y</v>
      </c>
      <c r="M315" s="300" t="str">
        <v>EUR30F5Y=ICAP</v>
      </c>
      <c r="N315" s="266">
        <v>1.615</v>
      </c>
      <c r="O315" s="205"/>
      <c r="P315" s="266">
        <v>1.615</v>
      </c>
      <c r="Q315" s="205"/>
      <c r="R315" s="266">
        <v>1.615</v>
      </c>
      <c r="S315" s="266">
        <f>_xll.qlSimpleQuoteSetValue(E315,R315/100,Trigger)</f>
        <v>3.4999999999999962E-4</v>
      </c>
      <c r="T315" s="208"/>
      <c r="V315" s="178"/>
    </row>
    <row r="316" spans="1:22" x14ac:dyDescent="0.2">
      <c r="A316" s="207"/>
      <c r="B316" s="284" t="str">
        <f t="shared" si="33"/>
        <v>6Y</v>
      </c>
      <c r="C316" s="284" t="str">
        <f t="shared" si="34"/>
        <v>30F</v>
      </c>
      <c r="D316" s="285" t="str">
        <f t="shared" si="31"/>
        <v>EUR30F6Y_Quote</v>
      </c>
      <c r="E316" s="285" t="str">
        <f>_xll.qlSimpleQuote(D316,,RateTickValue,Permanent,Trigger,ObjectOverwrite)</f>
        <v>EUR30F6Y_Quote#0001</v>
      </c>
      <c r="F316" s="286" t="str">
        <f>_xll.ohRangeRetrieveError(E316)</f>
        <v/>
      </c>
      <c r="G316" s="249"/>
      <c r="H316" s="177"/>
      <c r="I316" s="248"/>
      <c r="J316" s="303" t="s">
        <v>51</v>
      </c>
      <c r="K316" s="303" t="str">
        <f t="shared" si="37"/>
        <v>30F</v>
      </c>
      <c r="L316" s="300" t="str">
        <f t="shared" si="32"/>
        <v>EUR30F6Y</v>
      </c>
      <c r="M316" s="300" t="str">
        <v>EUR30F6Y=ICAP</v>
      </c>
      <c r="N316" s="266">
        <v>1.611</v>
      </c>
      <c r="O316" s="205"/>
      <c r="P316" s="266">
        <v>1.611</v>
      </c>
      <c r="Q316" s="205"/>
      <c r="R316" s="266">
        <v>1.611</v>
      </c>
      <c r="S316" s="266">
        <f>_xll.qlSimpleQuoteSetValue(E316,R316/100,Trigger)</f>
        <v>3.5999999999999921E-4</v>
      </c>
      <c r="T316" s="208"/>
      <c r="V316" s="178"/>
    </row>
    <row r="317" spans="1:22" x14ac:dyDescent="0.2">
      <c r="A317" s="207"/>
      <c r="B317" s="284" t="str">
        <f t="shared" si="33"/>
        <v>7Y</v>
      </c>
      <c r="C317" s="284" t="str">
        <f t="shared" si="34"/>
        <v>30F</v>
      </c>
      <c r="D317" s="285" t="str">
        <f t="shared" si="31"/>
        <v>EUR30F7Y_Quote</v>
      </c>
      <c r="E317" s="285" t="str">
        <f>_xll.qlSimpleQuote(D317,,RateTickValue,Permanent,Trigger,ObjectOverwrite)</f>
        <v>EUR30F7Y_Quote#0001</v>
      </c>
      <c r="F317" s="286" t="str">
        <f>_xll.ohRangeRetrieveError(E317)</f>
        <v/>
      </c>
      <c r="G317" s="249"/>
      <c r="H317" s="177"/>
      <c r="I317" s="248"/>
      <c r="J317" s="303" t="s">
        <v>50</v>
      </c>
      <c r="K317" s="303" t="str">
        <f t="shared" si="37"/>
        <v>30F</v>
      </c>
      <c r="L317" s="300" t="str">
        <f t="shared" si="32"/>
        <v>EUR30F7Y</v>
      </c>
      <c r="M317" s="300" t="str">
        <v>EUR30F7Y=ICAP</v>
      </c>
      <c r="N317" s="266">
        <v>1.6059999999999999</v>
      </c>
      <c r="O317" s="205"/>
      <c r="P317" s="266">
        <v>1.6059999999999999</v>
      </c>
      <c r="Q317" s="205"/>
      <c r="R317" s="266">
        <v>1.6059999999999999</v>
      </c>
      <c r="S317" s="266">
        <f>_xll.qlSimpleQuoteSetValue(E317,R317/100,Trigger)</f>
        <v>3.699999999999988E-4</v>
      </c>
      <c r="T317" s="208"/>
      <c r="V317" s="178"/>
    </row>
    <row r="318" spans="1:22" x14ac:dyDescent="0.2">
      <c r="A318" s="207"/>
      <c r="B318" s="284" t="str">
        <f t="shared" si="33"/>
        <v>8Y</v>
      </c>
      <c r="C318" s="284" t="str">
        <f t="shared" si="34"/>
        <v>30F</v>
      </c>
      <c r="D318" s="285" t="str">
        <f t="shared" si="31"/>
        <v>EUR30F8Y_Quote</v>
      </c>
      <c r="E318" s="285" t="str">
        <f>_xll.qlSimpleQuote(D318,,RateTickValue,Permanent,Trigger,ObjectOverwrite)</f>
        <v>EUR30F8Y_Quote#0001</v>
      </c>
      <c r="F318" s="286" t="str">
        <f>_xll.ohRangeRetrieveError(E318)</f>
        <v/>
      </c>
      <c r="G318" s="249"/>
      <c r="H318" s="177"/>
      <c r="I318" s="248"/>
      <c r="J318" s="303" t="s">
        <v>49</v>
      </c>
      <c r="K318" s="303" t="str">
        <f t="shared" si="37"/>
        <v>30F</v>
      </c>
      <c r="L318" s="300" t="str">
        <f t="shared" si="32"/>
        <v>EUR30F8Y</v>
      </c>
      <c r="M318" s="300" t="str">
        <v>EUR30F8Y=ICAP</v>
      </c>
      <c r="N318" s="266">
        <v>1.599</v>
      </c>
      <c r="O318" s="205"/>
      <c r="P318" s="266">
        <v>1.599</v>
      </c>
      <c r="Q318" s="205"/>
      <c r="R318" s="266">
        <v>1.599</v>
      </c>
      <c r="S318" s="266">
        <f>_xll.qlSimpleQuoteSetValue(E318,R318/100,Trigger)</f>
        <v>3.8000000000000186E-4</v>
      </c>
      <c r="T318" s="208"/>
      <c r="V318" s="178"/>
    </row>
    <row r="319" spans="1:22" x14ac:dyDescent="0.2">
      <c r="A319" s="207"/>
      <c r="B319" s="284" t="str">
        <f t="shared" si="33"/>
        <v>9Y</v>
      </c>
      <c r="C319" s="284" t="str">
        <f t="shared" si="34"/>
        <v>30F</v>
      </c>
      <c r="D319" s="285" t="str">
        <f t="shared" si="31"/>
        <v>EUR30F9Y_Quote</v>
      </c>
      <c r="E319" s="285" t="str">
        <f>_xll.qlSimpleQuote(D319,,RateTickValue,Permanent,Trigger,ObjectOverwrite)</f>
        <v>EUR30F9Y_Quote#0001</v>
      </c>
      <c r="F319" s="286" t="str">
        <f>_xll.ohRangeRetrieveError(E319)</f>
        <v/>
      </c>
      <c r="G319" s="249"/>
      <c r="H319" s="177"/>
      <c r="I319" s="248"/>
      <c r="J319" s="303" t="s">
        <v>48</v>
      </c>
      <c r="K319" s="303" t="str">
        <f t="shared" si="37"/>
        <v>30F</v>
      </c>
      <c r="L319" s="300" t="str">
        <f t="shared" si="32"/>
        <v>EUR30F9Y</v>
      </c>
      <c r="M319" s="300" t="str">
        <v>EUR30F9Y=ICAP</v>
      </c>
      <c r="N319" s="266">
        <v>1.591</v>
      </c>
      <c r="O319" s="205"/>
      <c r="P319" s="266">
        <v>1.591</v>
      </c>
      <c r="Q319" s="205"/>
      <c r="R319" s="266">
        <v>1.591</v>
      </c>
      <c r="S319" s="266">
        <f>_xll.qlSimpleQuoteSetValue(E319,R319/100,Trigger)</f>
        <v>4.0000000000000105E-4</v>
      </c>
      <c r="T319" s="208"/>
      <c r="V319" s="178"/>
    </row>
    <row r="320" spans="1:22" x14ac:dyDescent="0.2">
      <c r="A320" s="207"/>
      <c r="B320" s="284" t="str">
        <f t="shared" si="33"/>
        <v>10Y</v>
      </c>
      <c r="C320" s="284" t="str">
        <f t="shared" si="34"/>
        <v>30F</v>
      </c>
      <c r="D320" s="285" t="str">
        <f t="shared" si="31"/>
        <v>EUR30F10Y_Quote</v>
      </c>
      <c r="E320" s="285" t="str">
        <f>_xll.qlSimpleQuote(D320,,RateTickValue,Permanent,Trigger,ObjectOverwrite)</f>
        <v>EUR30F10Y_Quote#0001</v>
      </c>
      <c r="F320" s="286" t="str">
        <f>_xll.ohRangeRetrieveError(E320)</f>
        <v/>
      </c>
      <c r="G320" s="249"/>
      <c r="H320" s="177"/>
      <c r="I320" s="248"/>
      <c r="J320" s="303" t="s">
        <v>47</v>
      </c>
      <c r="K320" s="303" t="str">
        <f t="shared" si="37"/>
        <v>30F</v>
      </c>
      <c r="L320" s="300" t="str">
        <f t="shared" si="32"/>
        <v>EUR30F10Y</v>
      </c>
      <c r="M320" s="300" t="str">
        <v>EUR30F10Y=ICAP</v>
      </c>
      <c r="N320" s="266">
        <v>1.581</v>
      </c>
      <c r="O320" s="205"/>
      <c r="P320" s="266">
        <v>1.581</v>
      </c>
      <c r="Q320" s="205"/>
      <c r="R320" s="266">
        <v>1.581</v>
      </c>
      <c r="S320" s="266">
        <f>_xll.qlSimpleQuoteSetValue(E320,R320/100,Trigger)</f>
        <v>3.9000000000000146E-4</v>
      </c>
      <c r="T320" s="208"/>
      <c r="V320" s="178"/>
    </row>
    <row r="321" spans="1:22" x14ac:dyDescent="0.2">
      <c r="A321" s="207"/>
      <c r="B321" s="284" t="str">
        <f t="shared" si="33"/>
        <v>11Y</v>
      </c>
      <c r="C321" s="284" t="str">
        <f t="shared" si="34"/>
        <v>30F</v>
      </c>
      <c r="D321" s="285" t="str">
        <f t="shared" si="31"/>
        <v>EUR30F11Y_Quote</v>
      </c>
      <c r="E321" s="285" t="str">
        <f>_xll.qlSimpleQuote(D321,,RateTickValue,Permanent,Trigger,ObjectOverwrite)</f>
        <v>EUR30F11Y_Quote#0001</v>
      </c>
      <c r="F321" s="286" t="str">
        <f>_xll.ohRangeRetrieveError(E321)</f>
        <v/>
      </c>
      <c r="G321" s="249"/>
      <c r="H321" s="177"/>
      <c r="I321" s="248"/>
      <c r="J321" s="303" t="s">
        <v>46</v>
      </c>
      <c r="K321" s="303" t="str">
        <f t="shared" si="37"/>
        <v>30F</v>
      </c>
      <c r="L321" s="300" t="str">
        <f t="shared" si="32"/>
        <v>EUR30F11Y</v>
      </c>
      <c r="M321" s="300" t="str">
        <v>EUR30F11Y=ICAP</v>
      </c>
      <c r="N321" s="266">
        <v>1.57</v>
      </c>
      <c r="O321" s="205"/>
      <c r="P321" s="266">
        <v>1.57</v>
      </c>
      <c r="Q321" s="205"/>
      <c r="R321" s="266">
        <v>1.57</v>
      </c>
      <c r="S321" s="266">
        <f>_xll.qlSimpleQuoteSetValue(E321,R321/100,Trigger)</f>
        <v>3.8000000000000186E-4</v>
      </c>
      <c r="T321" s="208"/>
      <c r="V321" s="178"/>
    </row>
    <row r="322" spans="1:22" x14ac:dyDescent="0.2">
      <c r="A322" s="207"/>
      <c r="B322" s="284" t="str">
        <f t="shared" si="33"/>
        <v>12Y</v>
      </c>
      <c r="C322" s="284" t="str">
        <f t="shared" si="34"/>
        <v>30F</v>
      </c>
      <c r="D322" s="285" t="str">
        <f t="shared" si="31"/>
        <v>EUR30F12Y_Quote</v>
      </c>
      <c r="E322" s="285" t="str">
        <f>_xll.qlSimpleQuote(D322,,RateTickValue,Permanent,Trigger,ObjectOverwrite)</f>
        <v>EUR30F12Y_Quote#0001</v>
      </c>
      <c r="F322" s="286" t="str">
        <f>_xll.ohRangeRetrieveError(E322)</f>
        <v/>
      </c>
      <c r="G322" s="249"/>
      <c r="H322" s="177"/>
      <c r="I322" s="248"/>
      <c r="J322" s="303" t="s">
        <v>45</v>
      </c>
      <c r="K322" s="303" t="str">
        <f t="shared" si="37"/>
        <v>30F</v>
      </c>
      <c r="L322" s="300" t="str">
        <f t="shared" si="32"/>
        <v>EUR30F12Y</v>
      </c>
      <c r="M322" s="300" t="str">
        <v>EUR30F12Y=ICAP</v>
      </c>
      <c r="N322" s="266">
        <v>1.5569999999999999</v>
      </c>
      <c r="O322" s="205"/>
      <c r="P322" s="266">
        <v>1.5569999999999999</v>
      </c>
      <c r="Q322" s="205"/>
      <c r="R322" s="266">
        <v>1.5569999999999999</v>
      </c>
      <c r="S322" s="266">
        <f>_xll.qlSimpleQuoteSetValue(E322,R322/100,Trigger)</f>
        <v>3.699999999999988E-4</v>
      </c>
      <c r="T322" s="208"/>
      <c r="V322" s="178"/>
    </row>
    <row r="323" spans="1:22" x14ac:dyDescent="0.2">
      <c r="A323" s="207"/>
      <c r="B323" s="284" t="str">
        <f t="shared" si="33"/>
        <v>13Y</v>
      </c>
      <c r="C323" s="284" t="str">
        <f t="shared" si="34"/>
        <v>30F</v>
      </c>
      <c r="D323" s="285" t="str">
        <f t="shared" si="31"/>
        <v>EUR30F13Y_Quote</v>
      </c>
      <c r="E323" s="285" t="str">
        <f>_xll.qlSimpleQuote(D323,,RateTickValue,Permanent,Trigger,ObjectOverwrite)</f>
        <v>EUR30F13Y_Quote#0001</v>
      </c>
      <c r="F323" s="286" t="str">
        <f>_xll.ohRangeRetrieveError(E323)</f>
        <v/>
      </c>
      <c r="G323" s="249"/>
      <c r="H323" s="177"/>
      <c r="I323" s="248"/>
      <c r="J323" s="303" t="s">
        <v>44</v>
      </c>
      <c r="K323" s="303" t="str">
        <f t="shared" si="37"/>
        <v>30F</v>
      </c>
      <c r="L323" s="300" t="str">
        <f t="shared" si="32"/>
        <v>EUR30F13Y</v>
      </c>
      <c r="M323" s="300" t="str">
        <v>EUR30F13Y=ICAP</v>
      </c>
      <c r="N323" s="266">
        <v>1.542</v>
      </c>
      <c r="O323" s="205"/>
      <c r="P323" s="266">
        <v>1.542</v>
      </c>
      <c r="Q323" s="205"/>
      <c r="R323" s="266">
        <v>1.542</v>
      </c>
      <c r="S323" s="266">
        <f>_xll.qlSimpleQuoteSetValue(E323,R323/100,Trigger)</f>
        <v>3.4999999999999788E-4</v>
      </c>
      <c r="T323" s="208"/>
      <c r="V323" s="178"/>
    </row>
    <row r="324" spans="1:22" x14ac:dyDescent="0.2">
      <c r="A324" s="207"/>
      <c r="B324" s="284" t="str">
        <f t="shared" si="33"/>
        <v>14Y</v>
      </c>
      <c r="C324" s="284" t="str">
        <f t="shared" si="34"/>
        <v>30F</v>
      </c>
      <c r="D324" s="285" t="str">
        <f t="shared" si="31"/>
        <v>EUR30F14Y_Quote</v>
      </c>
      <c r="E324" s="285" t="str">
        <f>_xll.qlSimpleQuote(D324,,RateTickValue,Permanent,Trigger,ObjectOverwrite)</f>
        <v>EUR30F14Y_Quote#0001</v>
      </c>
      <c r="F324" s="286" t="str">
        <f>_xll.ohRangeRetrieveError(E324)</f>
        <v/>
      </c>
      <c r="G324" s="249"/>
      <c r="H324" s="177"/>
      <c r="I324" s="248"/>
      <c r="J324" s="303" t="s">
        <v>43</v>
      </c>
      <c r="K324" s="303" t="str">
        <f t="shared" si="37"/>
        <v>30F</v>
      </c>
      <c r="L324" s="300" t="str">
        <f t="shared" si="32"/>
        <v>EUR30F14Y</v>
      </c>
      <c r="M324" s="300" t="str">
        <v>EUR30F14Y=ICAP</v>
      </c>
      <c r="N324" s="266">
        <v>1.526</v>
      </c>
      <c r="O324" s="205"/>
      <c r="P324" s="266">
        <v>1.526</v>
      </c>
      <c r="Q324" s="205"/>
      <c r="R324" s="266">
        <v>1.526</v>
      </c>
      <c r="S324" s="266">
        <f>_xll.qlSimpleQuoteSetValue(E324,R324/100,Trigger)</f>
        <v>3.4000000000000176E-4</v>
      </c>
      <c r="T324" s="208"/>
      <c r="V324" s="178"/>
    </row>
    <row r="325" spans="1:22" x14ac:dyDescent="0.2">
      <c r="A325" s="207"/>
      <c r="B325" s="284" t="str">
        <f t="shared" si="33"/>
        <v>15Y</v>
      </c>
      <c r="C325" s="284" t="str">
        <f t="shared" si="34"/>
        <v>30F</v>
      </c>
      <c r="D325" s="285" t="str">
        <f t="shared" si="31"/>
        <v>EUR30F15Y_Quote</v>
      </c>
      <c r="E325" s="285" t="str">
        <f>_xll.qlSimpleQuote(D325,,RateTickValue,Permanent,Trigger,ObjectOverwrite)</f>
        <v>EUR30F15Y_Quote#0001</v>
      </c>
      <c r="F325" s="286" t="str">
        <f>_xll.ohRangeRetrieveError(E325)</f>
        <v/>
      </c>
      <c r="G325" s="249"/>
      <c r="H325" s="177"/>
      <c r="I325" s="248"/>
      <c r="J325" s="303" t="s">
        <v>42</v>
      </c>
      <c r="K325" s="303" t="str">
        <f t="shared" si="37"/>
        <v>30F</v>
      </c>
      <c r="L325" s="300" t="str">
        <f t="shared" si="32"/>
        <v>EUR30F15Y</v>
      </c>
      <c r="M325" s="300" t="str">
        <v>EUR30F15Y=ICAP</v>
      </c>
      <c r="N325" s="266">
        <v>1.508</v>
      </c>
      <c r="O325" s="205"/>
      <c r="P325" s="266">
        <v>1.508</v>
      </c>
      <c r="Q325" s="205"/>
      <c r="R325" s="266">
        <v>1.508</v>
      </c>
      <c r="S325" s="266">
        <f>_xll.qlSimpleQuoteSetValue(E325,R325/100,Trigger)</f>
        <v>3.199999999999991E-4</v>
      </c>
      <c r="T325" s="208"/>
      <c r="V325" s="178"/>
    </row>
    <row r="326" spans="1:22" x14ac:dyDescent="0.2">
      <c r="A326" s="207"/>
      <c r="B326" s="284" t="str">
        <f t="shared" ref="B326:B328" si="38">J326</f>
        <v>20Y</v>
      </c>
      <c r="C326" s="284" t="str">
        <f t="shared" ref="C326:C328" si="39">K326</f>
        <v>30F</v>
      </c>
      <c r="D326" s="285" t="str">
        <f t="shared" si="31"/>
        <v>EUR30F20Y_Quote</v>
      </c>
      <c r="E326" s="285" t="str">
        <f>_xll.qlSimpleQuote(D326,,RateTickValue,Permanent,Trigger,ObjectOverwrite)</f>
        <v>EUR30F20Y_Quote#0001</v>
      </c>
      <c r="F326" s="286" t="str">
        <f>_xll.ohRangeRetrieveError(E326)</f>
        <v/>
      </c>
      <c r="G326" s="249"/>
      <c r="H326" s="177"/>
      <c r="I326" s="248"/>
      <c r="J326" s="303" t="s">
        <v>37</v>
      </c>
      <c r="K326" s="303" t="str">
        <f t="shared" si="37"/>
        <v>30F</v>
      </c>
      <c r="L326" s="300" t="str">
        <f t="shared" si="32"/>
        <v>EUR30F20Y</v>
      </c>
      <c r="M326" s="300" t="str">
        <v>EUR30F20Y=ICAP</v>
      </c>
      <c r="N326" s="266">
        <v>1.423</v>
      </c>
      <c r="O326" s="205"/>
      <c r="P326" s="266">
        <v>1.423</v>
      </c>
      <c r="Q326" s="205"/>
      <c r="R326" s="266">
        <v>1.423</v>
      </c>
      <c r="S326" s="266">
        <f>_xll.qlSimpleQuoteSetValue(E326,R326/100,Trigger)</f>
        <v>3.5999999999999921E-4</v>
      </c>
      <c r="T326" s="208"/>
      <c r="V326" s="178"/>
    </row>
    <row r="327" spans="1:22" x14ac:dyDescent="0.2">
      <c r="A327" s="207"/>
      <c r="B327" s="284" t="str">
        <f t="shared" si="38"/>
        <v>25Y</v>
      </c>
      <c r="C327" s="284" t="str">
        <f t="shared" si="39"/>
        <v>30F</v>
      </c>
      <c r="D327" s="285" t="str">
        <f t="shared" si="31"/>
        <v>EUR30F25Y_Quote</v>
      </c>
      <c r="E327" s="285" t="str">
        <f>_xll.qlSimpleQuote(D327,,RateTickValue,Permanent,Trigger,ObjectOverwrite)</f>
        <v>EUR30F25Y_Quote#0001</v>
      </c>
      <c r="F327" s="286" t="str">
        <f>_xll.ohRangeRetrieveError(E327)</f>
        <v/>
      </c>
      <c r="G327" s="249"/>
      <c r="H327" s="177"/>
      <c r="I327" s="248"/>
      <c r="J327" s="303" t="s">
        <v>32</v>
      </c>
      <c r="K327" s="303" t="str">
        <f t="shared" si="37"/>
        <v>30F</v>
      </c>
      <c r="L327" s="300" t="str">
        <f t="shared" si="32"/>
        <v>EUR30F25Y</v>
      </c>
      <c r="M327" s="300" t="str">
        <v>EUR30F25Y=ICAP</v>
      </c>
      <c r="N327" s="266">
        <v>1.3980000000000001</v>
      </c>
      <c r="O327" s="205"/>
      <c r="P327" s="266">
        <v>1.3980000000000001</v>
      </c>
      <c r="Q327" s="205"/>
      <c r="R327" s="266">
        <v>1.3980000000000001</v>
      </c>
      <c r="S327" s="266">
        <f>_xll.qlSimpleQuoteSetValue(E327,R327/100,Trigger)</f>
        <v>3.1000000000000125E-4</v>
      </c>
      <c r="T327" s="208"/>
      <c r="V327" s="178"/>
    </row>
    <row r="328" spans="1:22" x14ac:dyDescent="0.2">
      <c r="A328" s="207"/>
      <c r="B328" s="288" t="str">
        <f t="shared" si="38"/>
        <v>30Y</v>
      </c>
      <c r="C328" s="288" t="str">
        <f t="shared" si="39"/>
        <v>30F</v>
      </c>
      <c r="D328" s="289" t="str">
        <f t="shared" si="31"/>
        <v>EUR30F30Y_Quote</v>
      </c>
      <c r="E328" s="289" t="str">
        <f>_xll.qlSimpleQuote(D328,,RateTickValue,Permanent,Trigger,ObjectOverwrite)</f>
        <v>EUR30F30Y_Quote#0001</v>
      </c>
      <c r="F328" s="290" t="str">
        <f>_xll.ohRangeRetrieveError(E328)</f>
        <v/>
      </c>
      <c r="G328" s="249"/>
      <c r="H328" s="177"/>
      <c r="I328" s="248"/>
      <c r="J328" s="304" t="s">
        <v>27</v>
      </c>
      <c r="K328" s="304" t="str">
        <f t="shared" si="37"/>
        <v>30F</v>
      </c>
      <c r="L328" s="302" t="str">
        <f t="shared" si="32"/>
        <v>EUR30F30Y</v>
      </c>
      <c r="M328" s="302" t="str">
        <v>EUR30F30Y=ICAP</v>
      </c>
      <c r="N328" s="268">
        <v>1.405</v>
      </c>
      <c r="O328" s="205"/>
      <c r="P328" s="268">
        <v>1.405</v>
      </c>
      <c r="Q328" s="205"/>
      <c r="R328" s="268">
        <v>1.405</v>
      </c>
      <c r="S328" s="268">
        <f>_xll.qlSimpleQuoteSetValue(E328,R328/100,Trigger)</f>
        <v>2.8000000000000073E-4</v>
      </c>
      <c r="T328" s="208"/>
      <c r="V328" s="178"/>
    </row>
    <row r="329" spans="1:22" x14ac:dyDescent="0.2">
      <c r="A329" s="240"/>
      <c r="B329" s="241"/>
      <c r="C329" s="241"/>
      <c r="D329" s="241"/>
      <c r="E329" s="381"/>
      <c r="F329" s="241"/>
      <c r="G329" s="336"/>
      <c r="I329" s="240"/>
      <c r="J329" s="241"/>
      <c r="K329" s="241"/>
      <c r="L329" s="241"/>
      <c r="M329" s="241"/>
      <c r="N329" s="241"/>
      <c r="O329" s="241"/>
      <c r="P329" s="241"/>
      <c r="Q329" s="241"/>
      <c r="R329" s="241"/>
      <c r="S329" s="241"/>
      <c r="T329" s="242"/>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43"/>
      <c r="B1" s="236"/>
      <c r="C1" s="86"/>
      <c r="D1" s="86"/>
      <c r="E1" s="86"/>
      <c r="F1" s="367"/>
      <c r="G1" s="86"/>
      <c r="H1" s="87"/>
      <c r="J1" s="235" t="s">
        <v>216</v>
      </c>
      <c r="K1" s="206"/>
      <c r="L1" s="206"/>
      <c r="M1" s="206"/>
      <c r="N1" s="206"/>
      <c r="O1" s="206"/>
      <c r="P1" s="206"/>
      <c r="Q1" s="206"/>
      <c r="R1" s="206"/>
      <c r="S1" s="206"/>
      <c r="T1" s="206"/>
      <c r="U1" s="206"/>
      <c r="V1" s="206"/>
      <c r="W1" s="206"/>
      <c r="X1" s="86"/>
      <c r="Y1" s="8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169">
        <f>_xll.ohTrigger(X5:X11)</f>
        <v>3</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03"/>
      <c r="Y3" s="245"/>
    </row>
    <row r="4" spans="1:25" ht="21" customHeight="1" x14ac:dyDescent="0.2">
      <c r="A4" s="207"/>
      <c r="B4" s="219"/>
      <c r="C4" s="219"/>
      <c r="D4" s="219"/>
      <c r="E4" s="220" t="s">
        <v>183</v>
      </c>
      <c r="F4" s="220" t="s">
        <v>210</v>
      </c>
      <c r="G4" s="246" t="s">
        <v>209</v>
      </c>
      <c r="H4" s="249"/>
      <c r="J4" s="207"/>
      <c r="K4" s="221"/>
      <c r="L4" s="223"/>
      <c r="M4" s="221"/>
      <c r="N4" s="221"/>
      <c r="O4" s="222" t="str">
        <f>_xll.RData(O5:O11,P4:Q4,,ReutersRtMode,,P5)</f>
        <v>Not Signed In</v>
      </c>
      <c r="P4" s="212" t="s">
        <v>119</v>
      </c>
      <c r="Q4" s="212" t="s">
        <v>95</v>
      </c>
      <c r="R4" s="213" t="s">
        <v>117</v>
      </c>
      <c r="S4" s="213" t="s">
        <v>206</v>
      </c>
      <c r="T4" s="205"/>
      <c r="U4" s="212" t="s">
        <v>116</v>
      </c>
      <c r="V4" s="205"/>
      <c r="W4" s="221" t="s">
        <v>114</v>
      </c>
      <c r="X4" s="221" t="s">
        <v>113</v>
      </c>
      <c r="Y4" s="208"/>
    </row>
    <row r="5" spans="1:25" ht="11.25" customHeight="1" x14ac:dyDescent="0.2">
      <c r="A5" s="207"/>
      <c r="B5" s="146"/>
      <c r="C5" s="278" t="s">
        <v>82</v>
      </c>
      <c r="D5" s="279">
        <v>12</v>
      </c>
      <c r="E5" s="280" t="str">
        <f t="shared" ref="E5:E11" si="0">Currency&amp;$C5&amp;$D5&amp;$B5&amp;QuoteSuffix</f>
        <v>EUR1S12_Quote</v>
      </c>
      <c r="F5" s="280" t="str">
        <f>_xll.qlSimpleQuote(Currency&amp;$C5&amp;$D5&amp;$B5&amp;QuoteSuffix,,RateTickValue,Permanent,Trigger,ObjectOverwrite)</f>
        <v>EUR1S12_Quote#0001</v>
      </c>
      <c r="G5" s="281" t="str">
        <f>_xll.ohRangeRetrieveError(F5)</f>
        <v/>
      </c>
      <c r="H5" s="249"/>
      <c r="J5" s="207"/>
      <c r="K5" s="299"/>
      <c r="L5" s="299" t="s">
        <v>82</v>
      </c>
      <c r="M5" s="299">
        <v>12</v>
      </c>
      <c r="N5" s="300" t="str">
        <f t="shared" ref="N5:N11" si="1">Currency&amp;$L5&amp;$M5&amp;$K5</f>
        <v>EUR1S12</v>
      </c>
      <c r="O5" s="300" t="str">
        <f t="array" ref="O5:O11">Instruments&amp;"="&amp;VLOOKUP(Contributor,ContributorTable,2,FALSE)</f>
        <v>EUR1S12=ICAP</v>
      </c>
      <c r="P5" s="266">
        <v>-0.16299999999999998</v>
      </c>
      <c r="Q5" s="266">
        <v>-0.11299999999999999</v>
      </c>
      <c r="R5" s="266">
        <f>IF(ISERROR(AVERAGE(P5,Q5)),#NUM!,AVERAGE(P5,Q5))</f>
        <v>-0.13799999999999998</v>
      </c>
      <c r="S5" s="266">
        <f>(R5-P5)*2</f>
        <v>4.9999999999999989E-2</v>
      </c>
      <c r="T5" s="298"/>
      <c r="U5" s="149">
        <v>-0.13799999999999998</v>
      </c>
      <c r="V5" s="298"/>
      <c r="W5" s="266">
        <f t="array" ref="W5:W11">QuoteLive</f>
        <v>-0.13799999999999998</v>
      </c>
      <c r="X5" s="303">
        <f>_xll.qlSimpleQuoteSetValue(F5,W5/100,Trigger)</f>
        <v>-7.7999999999999999E-4</v>
      </c>
      <c r="Y5" s="208"/>
    </row>
    <row r="6" spans="1:25" ht="11.25" customHeight="1" x14ac:dyDescent="0.2">
      <c r="A6" s="207"/>
      <c r="B6" s="147"/>
      <c r="C6" s="283" t="s">
        <v>83</v>
      </c>
      <c r="D6" s="284">
        <v>12</v>
      </c>
      <c r="E6" s="285" t="str">
        <f t="shared" si="0"/>
        <v>EUR2S12_Quote</v>
      </c>
      <c r="F6" s="285" t="str">
        <f>_xll.qlSimpleQuote(Currency&amp;$C6&amp;$D6&amp;$B6&amp;QuoteSuffix,,RateTickValue,Permanent,Trigger,ObjectOverwrite)</f>
        <v>EUR2S12_Quote#0001</v>
      </c>
      <c r="G6" s="286" t="str">
        <f>_xll.ohRangeRetrieveError(F6)</f>
        <v/>
      </c>
      <c r="H6" s="249"/>
      <c r="J6" s="207"/>
      <c r="K6" s="299"/>
      <c r="L6" s="299" t="s">
        <v>83</v>
      </c>
      <c r="M6" s="299">
        <v>12</v>
      </c>
      <c r="N6" s="300" t="str">
        <f t="shared" si="1"/>
        <v>EUR2S12</v>
      </c>
      <c r="O6" s="300" t="str">
        <v>EUR2S12=ICAP</v>
      </c>
      <c r="P6" s="266">
        <v>-0.16799999999999998</v>
      </c>
      <c r="Q6" s="266">
        <v>-0.11799999999999999</v>
      </c>
      <c r="R6" s="266">
        <f t="shared" ref="R6:R11" si="2">IF(ISERROR(AVERAGE(P6,Q6)),#NUM!,AVERAGE(P6,Q6))</f>
        <v>-0.14299999999999999</v>
      </c>
      <c r="S6" s="266">
        <f t="shared" ref="S6:S11" si="3">(R6-P6)*2</f>
        <v>4.9999999999999989E-2</v>
      </c>
      <c r="T6" s="298"/>
      <c r="U6" s="149">
        <v>-0.14299999999999999</v>
      </c>
      <c r="V6" s="298"/>
      <c r="W6" s="266">
        <v>-0.14299999999999999</v>
      </c>
      <c r="X6" s="303">
        <f>_xll.qlSimpleQuoteSetValue(F6,W6/100,Trigger)</f>
        <v>-8.3999999999999993E-4</v>
      </c>
      <c r="Y6" s="208"/>
    </row>
    <row r="7" spans="1:25" ht="11.25" customHeight="1" x14ac:dyDescent="0.2">
      <c r="A7" s="207"/>
      <c r="B7" s="147"/>
      <c r="C7" s="283" t="s">
        <v>85</v>
      </c>
      <c r="D7" s="284">
        <v>12</v>
      </c>
      <c r="E7" s="285" t="str">
        <f t="shared" si="0"/>
        <v>EUR3S12_Quote</v>
      </c>
      <c r="F7" s="285" t="str">
        <f>_xll.qlSimpleQuote(Currency&amp;$C7&amp;$D7&amp;$B7&amp;QuoteSuffix,,RateTickValue,Permanent,Trigger,ObjectOverwrite)</f>
        <v>EUR3S12_Quote#0001</v>
      </c>
      <c r="G7" s="286" t="str">
        <f>_xll.ohRangeRetrieveError(F7)</f>
        <v/>
      </c>
      <c r="H7" s="249"/>
      <c r="J7" s="207"/>
      <c r="K7" s="299"/>
      <c r="L7" s="299" t="s">
        <v>85</v>
      </c>
      <c r="M7" s="299">
        <v>12</v>
      </c>
      <c r="N7" s="300" t="str">
        <f t="shared" si="1"/>
        <v>EUR3S12</v>
      </c>
      <c r="O7" s="300" t="str">
        <v>EUR3S12=ICAP</v>
      </c>
      <c r="P7" s="266">
        <v>-0.16</v>
      </c>
      <c r="Q7" s="266">
        <v>-0.11000000000000001</v>
      </c>
      <c r="R7" s="266">
        <f t="shared" si="2"/>
        <v>-0.13500000000000001</v>
      </c>
      <c r="S7" s="266">
        <f t="shared" si="3"/>
        <v>4.9999999999999989E-2</v>
      </c>
      <c r="T7" s="298"/>
      <c r="U7" s="149">
        <v>-0.13500000000000001</v>
      </c>
      <c r="V7" s="298"/>
      <c r="W7" s="266">
        <v>-0.13500000000000001</v>
      </c>
      <c r="X7" s="303">
        <f>_xll.qlSimpleQuoteSetValue(F7,W7/100,Trigger)</f>
        <v>-8.6000000000000009E-4</v>
      </c>
      <c r="Y7" s="208"/>
    </row>
    <row r="8" spans="1:25" ht="11.25" customHeight="1" x14ac:dyDescent="0.2">
      <c r="A8" s="207"/>
      <c r="B8" s="147"/>
      <c r="C8" s="283" t="s">
        <v>84</v>
      </c>
      <c r="D8" s="284">
        <v>12</v>
      </c>
      <c r="E8" s="285" t="str">
        <f t="shared" si="0"/>
        <v>EUR4S12_Quote</v>
      </c>
      <c r="F8" s="285" t="str">
        <f>_xll.qlSimpleQuote(Currency&amp;$C8&amp;$D8&amp;$B8&amp;QuoteSuffix,,RateTickValue,Permanent,Trigger,ObjectOverwrite)</f>
        <v>EUR4S12_Quote#0001</v>
      </c>
      <c r="G8" s="286" t="str">
        <f>_xll.ohRangeRetrieveError(F8)</f>
        <v/>
      </c>
      <c r="H8" s="249"/>
      <c r="J8" s="207"/>
      <c r="K8" s="299"/>
      <c r="L8" s="299" t="s">
        <v>84</v>
      </c>
      <c r="M8" s="299">
        <v>12</v>
      </c>
      <c r="N8" s="300" t="str">
        <f t="shared" si="1"/>
        <v>EUR4S12</v>
      </c>
      <c r="O8" s="300" t="str">
        <v>EUR4S12=ICAP</v>
      </c>
      <c r="P8" s="266">
        <v>-0.14099999999999999</v>
      </c>
      <c r="Q8" s="266">
        <v>-9.0999999999999998E-2</v>
      </c>
      <c r="R8" s="266">
        <f t="shared" si="2"/>
        <v>-0.11599999999999999</v>
      </c>
      <c r="S8" s="266">
        <f t="shared" si="3"/>
        <v>4.9999999999999989E-2</v>
      </c>
      <c r="T8" s="298"/>
      <c r="U8" s="149">
        <v>-0.11599999999999999</v>
      </c>
      <c r="V8" s="298"/>
      <c r="W8" s="266">
        <v>-0.11599999999999999</v>
      </c>
      <c r="X8" s="303">
        <f>_xll.qlSimpleQuoteSetValue(F8,W8/100,Trigger)</f>
        <v>-8.5999999999999998E-4</v>
      </c>
      <c r="Y8" s="208"/>
    </row>
    <row r="9" spans="1:25" ht="11.25" customHeight="1" x14ac:dyDescent="0.2">
      <c r="A9" s="207"/>
      <c r="B9" s="147"/>
      <c r="C9" s="283" t="s">
        <v>82</v>
      </c>
      <c r="D9" s="284">
        <v>24</v>
      </c>
      <c r="E9" s="285" t="str">
        <f t="shared" si="0"/>
        <v>EUR1S24_Quote</v>
      </c>
      <c r="F9" s="285" t="str">
        <f>_xll.qlSimpleQuote(Currency&amp;$C9&amp;$D9&amp;$B9&amp;QuoteSuffix,,RateTickValue,Permanent,Trigger,ObjectOverwrite)</f>
        <v>EUR1S24_Quote#0001</v>
      </c>
      <c r="G9" s="286" t="str">
        <f>_xll.ohRangeRetrieveError(F9)</f>
        <v/>
      </c>
      <c r="H9" s="249"/>
      <c r="J9" s="207"/>
      <c r="K9" s="299"/>
      <c r="L9" s="299" t="s">
        <v>82</v>
      </c>
      <c r="M9" s="299">
        <v>24</v>
      </c>
      <c r="N9" s="300" t="str">
        <f t="shared" si="1"/>
        <v>EUR1S24</v>
      </c>
      <c r="O9" s="300" t="str">
        <v>EUR1S24=ICAP</v>
      </c>
      <c r="P9" s="266">
        <v>-0.13799999999999998</v>
      </c>
      <c r="Q9" s="266">
        <v>-8.8000000000000009E-2</v>
      </c>
      <c r="R9" s="266">
        <f t="shared" si="2"/>
        <v>-0.11299999999999999</v>
      </c>
      <c r="S9" s="266">
        <f t="shared" si="3"/>
        <v>4.9999999999999989E-2</v>
      </c>
      <c r="T9" s="298"/>
      <c r="U9" s="149">
        <v>-0.11299999999999999</v>
      </c>
      <c r="V9" s="298"/>
      <c r="W9" s="266">
        <v>-0.11299999999999999</v>
      </c>
      <c r="X9" s="303">
        <f>_xll.qlSimpleQuoteSetValue(F9,W9/100,Trigger)</f>
        <v>-8.1999999999999998E-4</v>
      </c>
      <c r="Y9" s="208"/>
    </row>
    <row r="10" spans="1:25" ht="11.25" customHeight="1" x14ac:dyDescent="0.2">
      <c r="A10" s="207"/>
      <c r="B10" s="147"/>
      <c r="C10" s="283" t="s">
        <v>83</v>
      </c>
      <c r="D10" s="284">
        <v>24</v>
      </c>
      <c r="E10" s="285" t="str">
        <f t="shared" si="0"/>
        <v>EUR2S24_Quote</v>
      </c>
      <c r="F10" s="285" t="str">
        <f>_xll.qlSimpleQuote(Currency&amp;$C10&amp;$D10&amp;$B10&amp;QuoteSuffix,,RateTickValue,Permanent,Trigger,ObjectOverwrite)</f>
        <v>EUR2S24_Quote#0001</v>
      </c>
      <c r="G10" s="286" t="str">
        <f>_xll.ohRangeRetrieveError(F10)</f>
        <v/>
      </c>
      <c r="H10" s="249"/>
      <c r="J10" s="207"/>
      <c r="K10" s="299"/>
      <c r="L10" s="299" t="s">
        <v>83</v>
      </c>
      <c r="M10" s="299">
        <v>24</v>
      </c>
      <c r="N10" s="300" t="str">
        <f t="shared" si="1"/>
        <v>EUR2S24</v>
      </c>
      <c r="O10" s="300" t="str">
        <v>EUR2S24=ICAP</v>
      </c>
      <c r="P10" s="266">
        <v>-0.122</v>
      </c>
      <c r="Q10" s="266">
        <v>-7.1999999999999995E-2</v>
      </c>
      <c r="R10" s="266">
        <f t="shared" si="2"/>
        <v>-9.7000000000000003E-2</v>
      </c>
      <c r="S10" s="266">
        <f t="shared" si="3"/>
        <v>4.9999999999999989E-2</v>
      </c>
      <c r="T10" s="298"/>
      <c r="U10" s="149">
        <v>-9.7000000000000003E-2</v>
      </c>
      <c r="V10" s="298"/>
      <c r="W10" s="266">
        <v>-9.7000000000000003E-2</v>
      </c>
      <c r="X10" s="303">
        <f>_xll.qlSimpleQuoteSetValue(F10,W10/100,Trigger)</f>
        <v>-8.5000000000000006E-4</v>
      </c>
      <c r="Y10" s="208"/>
    </row>
    <row r="11" spans="1:25" ht="11.25" customHeight="1" x14ac:dyDescent="0.2">
      <c r="A11" s="207"/>
      <c r="B11" s="148"/>
      <c r="C11" s="287" t="s">
        <v>82</v>
      </c>
      <c r="D11" s="288">
        <v>36</v>
      </c>
      <c r="E11" s="289" t="str">
        <f t="shared" si="0"/>
        <v>EUR1S36_Quote</v>
      </c>
      <c r="F11" s="289" t="str">
        <f>_xll.qlSimpleQuote(Currency&amp;$C11&amp;$D11&amp;$B11&amp;QuoteSuffix,,RateTickValue,Permanent,Trigger,ObjectOverwrite)</f>
        <v>EUR1S36_Quote#0001</v>
      </c>
      <c r="G11" s="290" t="str">
        <f>_xll.ohRangeRetrieveError(F11)</f>
        <v/>
      </c>
      <c r="H11" s="249"/>
      <c r="J11" s="207"/>
      <c r="K11" s="301"/>
      <c r="L11" s="301" t="s">
        <v>82</v>
      </c>
      <c r="M11" s="301">
        <v>36</v>
      </c>
      <c r="N11" s="302" t="str">
        <f t="shared" si="1"/>
        <v>EUR1S36</v>
      </c>
      <c r="O11" s="302" t="str">
        <v>EUR1S36=ICAP</v>
      </c>
      <c r="P11" s="268">
        <v>-6.4000000000000001E-2</v>
      </c>
      <c r="Q11" s="268">
        <v>-1.3999999999999999E-2</v>
      </c>
      <c r="R11" s="268">
        <f t="shared" si="2"/>
        <v>-3.9E-2</v>
      </c>
      <c r="S11" s="268">
        <f t="shared" si="3"/>
        <v>0.05</v>
      </c>
      <c r="T11" s="298"/>
      <c r="U11" s="151">
        <v>-3.9E-2</v>
      </c>
      <c r="V11" s="298"/>
      <c r="W11" s="268">
        <v>-3.9E-2</v>
      </c>
      <c r="X11" s="304">
        <f>_xll.qlSimpleQuoteSetValue(F11,W11/100,Trigger)</f>
        <v>-8.3000000000000001E-4</v>
      </c>
      <c r="Y11" s="208"/>
    </row>
    <row r="12" spans="1:25" ht="11.25" customHeight="1" x14ac:dyDescent="0.2">
      <c r="A12" s="250"/>
      <c r="B12" s="251"/>
      <c r="C12" s="251"/>
      <c r="D12" s="251"/>
      <c r="E12" s="251"/>
      <c r="F12" s="252"/>
      <c r="G12" s="252"/>
      <c r="H12" s="253"/>
      <c r="J12" s="250"/>
      <c r="K12" s="251"/>
      <c r="L12" s="251"/>
      <c r="M12" s="251"/>
      <c r="N12" s="251"/>
      <c r="O12" s="251"/>
      <c r="P12" s="251"/>
      <c r="Q12" s="251"/>
      <c r="R12" s="251"/>
      <c r="S12" s="251"/>
      <c r="T12" s="251"/>
      <c r="U12" s="251"/>
      <c r="V12" s="251"/>
      <c r="W12" s="251"/>
      <c r="X12" s="251"/>
      <c r="Y12" s="292"/>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43"/>
      <c r="B1" s="86"/>
      <c r="C1" s="86"/>
      <c r="D1" s="86"/>
      <c r="E1" s="86"/>
      <c r="F1" s="86"/>
      <c r="G1" s="86"/>
      <c r="H1" s="87"/>
      <c r="J1" s="320" t="s">
        <v>233</v>
      </c>
      <c r="K1" s="206"/>
      <c r="L1" s="368"/>
      <c r="M1" s="368"/>
      <c r="N1" s="236"/>
      <c r="O1" s="86"/>
      <c r="P1" s="206"/>
      <c r="Q1" s="206"/>
      <c r="R1" s="206"/>
      <c r="S1" s="206"/>
      <c r="T1" s="206"/>
      <c r="U1" s="206"/>
      <c r="V1" s="206"/>
      <c r="W1" s="295"/>
      <c r="X1" s="295"/>
      <c r="Y1" s="206"/>
      <c r="Z1" s="295"/>
      <c r="AA1" s="206"/>
      <c r="AB1" s="369"/>
    </row>
    <row r="2" spans="1:28" x14ac:dyDescent="0.2">
      <c r="A2" s="88"/>
      <c r="B2" s="203"/>
      <c r="C2" s="203"/>
      <c r="D2" s="203"/>
      <c r="E2" s="203"/>
      <c r="F2" s="203"/>
      <c r="G2" s="203"/>
      <c r="H2" s="245"/>
      <c r="J2" s="248"/>
      <c r="K2" s="202"/>
      <c r="L2" s="202"/>
      <c r="M2" s="202"/>
      <c r="N2" s="202"/>
      <c r="O2" s="294" t="str">
        <f>VLOOKUP(J1,AreaTable,2,FALSE)</f>
        <v>ICAP</v>
      </c>
      <c r="P2" s="202"/>
      <c r="Q2" s="202"/>
      <c r="R2" s="202"/>
      <c r="S2" s="202"/>
      <c r="T2" s="202"/>
      <c r="U2" s="202"/>
      <c r="V2" s="202"/>
      <c r="W2" s="205"/>
      <c r="X2" s="205"/>
      <c r="Y2" s="202"/>
      <c r="Z2" s="202"/>
      <c r="AA2" s="224">
        <f>_xll.ohTrigger(AA5:AA8)</f>
        <v>3</v>
      </c>
      <c r="AB2" s="370"/>
    </row>
    <row r="3" spans="1:28" x14ac:dyDescent="0.2">
      <c r="A3" s="237"/>
      <c r="B3" s="170"/>
      <c r="C3" s="170"/>
      <c r="D3" s="298" t="s">
        <v>77</v>
      </c>
      <c r="E3" s="298" t="s">
        <v>11</v>
      </c>
      <c r="F3" s="203"/>
      <c r="G3" s="203"/>
      <c r="H3" s="351"/>
      <c r="J3" s="248"/>
      <c r="K3" s="202"/>
      <c r="L3" s="202"/>
      <c r="M3" s="202"/>
      <c r="N3" s="371">
        <f>_xll.qlCalendarEndOfMonth(Calendar,_xll.qlCalendarAdvance(Calendar,EvaluationDate,"2d"))</f>
        <v>42307</v>
      </c>
      <c r="O3" s="202"/>
      <c r="P3" s="202"/>
      <c r="Q3" s="202"/>
      <c r="R3" s="202"/>
      <c r="S3" s="202"/>
      <c r="T3" s="202"/>
      <c r="U3" s="202"/>
      <c r="V3" s="202"/>
      <c r="W3" s="205"/>
      <c r="X3" s="205"/>
      <c r="Y3" s="202"/>
      <c r="Z3" s="202"/>
      <c r="AA3" s="203"/>
      <c r="AB3" s="370"/>
    </row>
    <row r="4" spans="1:28" s="377" customFormat="1" ht="21" customHeight="1" x14ac:dyDescent="0.25">
      <c r="A4" s="373"/>
      <c r="B4" s="244" t="s">
        <v>75</v>
      </c>
      <c r="C4" s="309" t="s">
        <v>74</v>
      </c>
      <c r="D4" s="309" t="s">
        <v>73</v>
      </c>
      <c r="E4" s="244" t="s">
        <v>183</v>
      </c>
      <c r="F4" s="244" t="s">
        <v>210</v>
      </c>
      <c r="G4" s="244" t="s">
        <v>209</v>
      </c>
      <c r="H4" s="375"/>
      <c r="J4" s="373"/>
      <c r="K4" s="257" t="s">
        <v>75</v>
      </c>
      <c r="L4" s="257" t="s">
        <v>74</v>
      </c>
      <c r="M4" s="257" t="s">
        <v>73</v>
      </c>
      <c r="N4" s="257" t="s">
        <v>121</v>
      </c>
      <c r="O4" s="256" t="str">
        <f>_xll.RData(O5:O8,P4:T4,,ReutersRtMode,,P5)</f>
        <v>Not Signed In</v>
      </c>
      <c r="P4" s="257" t="s">
        <v>120</v>
      </c>
      <c r="Q4" s="257" t="s">
        <v>119</v>
      </c>
      <c r="R4" s="257" t="s">
        <v>95</v>
      </c>
      <c r="S4" s="257" t="s">
        <v>109</v>
      </c>
      <c r="T4" s="257" t="s">
        <v>118</v>
      </c>
      <c r="U4" s="258" t="s">
        <v>117</v>
      </c>
      <c r="V4" s="213" t="s">
        <v>206</v>
      </c>
      <c r="W4" s="378"/>
      <c r="X4" s="257" t="s">
        <v>116</v>
      </c>
      <c r="Y4" s="378"/>
      <c r="Z4" s="257" t="s">
        <v>114</v>
      </c>
      <c r="AA4" s="257" t="s">
        <v>113</v>
      </c>
      <c r="AB4" s="375"/>
    </row>
    <row r="5" spans="1:28" x14ac:dyDescent="0.2">
      <c r="A5" s="310"/>
      <c r="B5" s="105">
        <v>1</v>
      </c>
      <c r="C5" s="106" t="b">
        <v>0</v>
      </c>
      <c r="D5" s="105" t="str">
        <f t="array" ref="D5:D8">_xll.qlIMMNextCodes(_xll.qlSettingsEvaluationDate(Trigger)-1,C5:C8)</f>
        <v>X5</v>
      </c>
      <c r="E5" s="225" t="str">
        <f>Currency&amp;$D$3&amp;$E$3&amp;$D5&amp;QuoteSuffix</f>
        <v>EURIMMFRA6MX5_Quote</v>
      </c>
      <c r="F5" s="215" t="str">
        <f>_xll.qlSimpleQuote(E5,,PriceTickValue,Permanent,Trigger,ObjectOverwrite)</f>
        <v>EURIMMFRA6MX5_Quote#0001</v>
      </c>
      <c r="G5" s="275" t="str">
        <f>_xll.ohRangeRetrieveError(F5)</f>
        <v/>
      </c>
      <c r="H5" s="249"/>
      <c r="J5" s="310"/>
      <c r="K5" s="111">
        <v>1</v>
      </c>
      <c r="L5" s="111" t="b">
        <v>0</v>
      </c>
      <c r="M5" s="112" t="str">
        <f t="array" ref="M5:M8">_xll.qlIMMcode(FuturesDates)</f>
        <v>X5</v>
      </c>
      <c r="N5" s="113">
        <f t="array" ref="N5:N8">_xll.qlIMMNextDates(N3,$L5:$L8)</f>
        <v>42326</v>
      </c>
      <c r="O5" s="112" t="str">
        <f t="array" ref="O5:O8">Currency&amp;"6F"&amp;K5:K8&amp;"="&amp;VLOOKUP(Contributor,ContributorTable,2,FALSE)</f>
        <v>EUR6F1=ICAP</v>
      </c>
      <c r="P5" s="114" t="s">
        <v>186</v>
      </c>
      <c r="Q5" s="267">
        <v>-2.7999999999999997E-2</v>
      </c>
      <c r="R5" s="267">
        <v>2.2000000000000002E-2</v>
      </c>
      <c r="S5" s="267">
        <v>0</v>
      </c>
      <c r="T5" s="267">
        <v>0</v>
      </c>
      <c r="U5" s="267" t="e">
        <f>100-_xll.qlMidSafe($Q5,$R5)</f>
        <v>#NUM!</v>
      </c>
      <c r="V5" s="266">
        <f>R5-Q5</f>
        <v>0.05</v>
      </c>
      <c r="W5" s="311"/>
      <c r="X5" s="123" t="e">
        <v>#NUM!</v>
      </c>
      <c r="Y5" s="311"/>
      <c r="Z5" s="267" t="e">
        <f t="array" ref="Z5:Z8">QuoteLive</f>
        <v>#NUM!</v>
      </c>
      <c r="AA5" s="112" t="e">
        <f>_xll.qlSimpleQuoteSetValue(F5,Z5,Trigger)</f>
        <v>#N/A</v>
      </c>
      <c r="AB5" s="249"/>
    </row>
    <row r="6" spans="1:28" x14ac:dyDescent="0.2">
      <c r="A6" s="310"/>
      <c r="B6" s="68">
        <v>2</v>
      </c>
      <c r="C6" s="107" t="b">
        <v>0</v>
      </c>
      <c r="D6" s="68" t="str">
        <v>Z5</v>
      </c>
      <c r="E6" s="226" t="str">
        <f>Currency&amp;$D$3&amp;$E$3&amp;$D6&amp;QuoteSuffix</f>
        <v>EURIMMFRA6MZ5_Quote</v>
      </c>
      <c r="F6" s="216" t="str">
        <f>_xll.qlSimpleQuote(E6,,PriceTickValue,Permanent,Trigger,ObjectOverwrite)</f>
        <v>EURIMMFRA6MZ5_Quote#0001</v>
      </c>
      <c r="G6" s="276" t="str">
        <f>_xll.ohRangeRetrieveError(F6)</f>
        <v/>
      </c>
      <c r="H6" s="249"/>
      <c r="J6" s="310"/>
      <c r="K6" s="115">
        <v>2</v>
      </c>
      <c r="L6" s="115" t="b">
        <v>0</v>
      </c>
      <c r="M6" s="116" t="str">
        <v>Z5</v>
      </c>
      <c r="N6" s="117">
        <v>42354</v>
      </c>
      <c r="O6" s="116" t="str">
        <v>EUR6F2=ICAP</v>
      </c>
      <c r="P6" s="118" t="s">
        <v>186</v>
      </c>
      <c r="Q6" s="266">
        <v>-0.06</v>
      </c>
      <c r="R6" s="266">
        <v>-0.01</v>
      </c>
      <c r="S6" s="266">
        <v>0</v>
      </c>
      <c r="T6" s="266">
        <v>0</v>
      </c>
      <c r="U6" s="266" t="e">
        <f>100-_xll.qlMidSafe($Q6,$R6)</f>
        <v>#NUM!</v>
      </c>
      <c r="V6" s="266">
        <f t="shared" ref="V6:V8" si="0">R6-Q6</f>
        <v>4.9999999999999996E-2</v>
      </c>
      <c r="W6" s="311"/>
      <c r="X6" s="124" t="e">
        <v>#NUM!</v>
      </c>
      <c r="Y6" s="311"/>
      <c r="Z6" s="266" t="e">
        <v>#NUM!</v>
      </c>
      <c r="AA6" s="116" t="e">
        <f>_xll.qlSimpleQuoteSetValue(F6,Z6,Trigger)</f>
        <v>#N/A</v>
      </c>
      <c r="AB6" s="249"/>
    </row>
    <row r="7" spans="1:28" x14ac:dyDescent="0.2">
      <c r="A7" s="310"/>
      <c r="B7" s="68">
        <v>3</v>
      </c>
      <c r="C7" s="107" t="b">
        <v>0</v>
      </c>
      <c r="D7" s="68" t="str">
        <v>F6</v>
      </c>
      <c r="E7" s="226" t="str">
        <f>Currency&amp;$D$3&amp;$E$3&amp;$D7&amp;QuoteSuffix</f>
        <v>EURIMMFRA6MF6_Quote</v>
      </c>
      <c r="F7" s="216" t="str">
        <f>_xll.qlSimpleQuote(E7,,PriceTickValue,Permanent,Trigger,ObjectOverwrite)</f>
        <v>EURIMMFRA6MF6_Quote#0001</v>
      </c>
      <c r="G7" s="276" t="str">
        <f>_xll.ohRangeRetrieveError(F7)</f>
        <v/>
      </c>
      <c r="H7" s="249"/>
      <c r="J7" s="310"/>
      <c r="K7" s="115">
        <v>3</v>
      </c>
      <c r="L7" s="115" t="b">
        <v>0</v>
      </c>
      <c r="M7" s="116" t="str">
        <v>F6</v>
      </c>
      <c r="N7" s="117">
        <v>42389</v>
      </c>
      <c r="O7" s="116" t="str">
        <v>EUR6F3=ICAP</v>
      </c>
      <c r="P7" s="118" t="s">
        <v>186</v>
      </c>
      <c r="Q7" s="266">
        <v>-6.9000000000000006E-2</v>
      </c>
      <c r="R7" s="266">
        <v>-1.9E-2</v>
      </c>
      <c r="S7" s="266">
        <v>0</v>
      </c>
      <c r="T7" s="266">
        <v>0</v>
      </c>
      <c r="U7" s="266" t="e">
        <f>100-_xll.qlMidSafe($Q7,$R7)</f>
        <v>#NUM!</v>
      </c>
      <c r="V7" s="266">
        <f t="shared" si="0"/>
        <v>0.05</v>
      </c>
      <c r="W7" s="311"/>
      <c r="X7" s="124" t="e">
        <v>#NUM!</v>
      </c>
      <c r="Y7" s="311"/>
      <c r="Z7" s="266" t="e">
        <v>#NUM!</v>
      </c>
      <c r="AA7" s="116" t="e">
        <f>_xll.qlSimpleQuoteSetValue(F7,Z7,Trigger)</f>
        <v>#N/A</v>
      </c>
      <c r="AB7" s="249"/>
    </row>
    <row r="8" spans="1:28" x14ac:dyDescent="0.2">
      <c r="A8" s="310"/>
      <c r="B8" s="70">
        <v>4</v>
      </c>
      <c r="C8" s="108" t="b">
        <v>0</v>
      </c>
      <c r="D8" s="70" t="str">
        <v>G6</v>
      </c>
      <c r="E8" s="227" t="str">
        <f>Currency&amp;$D$3&amp;$E$3&amp;$D8&amp;QuoteSuffix</f>
        <v>EURIMMFRA6MG6_Quote</v>
      </c>
      <c r="F8" s="217" t="str">
        <f>_xll.qlSimpleQuote(E8,,PriceTickValue,Permanent,Trigger,ObjectOverwrite)</f>
        <v>EURIMMFRA6MG6_Quote#0001</v>
      </c>
      <c r="G8" s="277" t="str">
        <f>_xll.ohRangeRetrieveError(F8)</f>
        <v/>
      </c>
      <c r="H8" s="249"/>
      <c r="J8" s="310"/>
      <c r="K8" s="119">
        <v>4</v>
      </c>
      <c r="L8" s="119" t="b">
        <v>0</v>
      </c>
      <c r="M8" s="120" t="str">
        <v>G6</v>
      </c>
      <c r="N8" s="121">
        <v>42417</v>
      </c>
      <c r="O8" s="120" t="str">
        <v>EUR6F4=ICAP</v>
      </c>
      <c r="P8" s="122" t="s">
        <v>186</v>
      </c>
      <c r="Q8" s="268">
        <v>-7.4999999999999997E-2</v>
      </c>
      <c r="R8" s="268">
        <v>-2.5000000000000001E-2</v>
      </c>
      <c r="S8" s="268">
        <v>0</v>
      </c>
      <c r="T8" s="268">
        <v>0</v>
      </c>
      <c r="U8" s="268" t="e">
        <f>100-_xll.qlMidSafe($Q8,$R8)</f>
        <v>#NUM!</v>
      </c>
      <c r="V8" s="268">
        <f t="shared" si="0"/>
        <v>4.9999999999999996E-2</v>
      </c>
      <c r="W8" s="311"/>
      <c r="X8" s="125" t="e">
        <v>#NUM!</v>
      </c>
      <c r="Y8" s="311"/>
      <c r="Z8" s="268" t="e">
        <v>#NUM!</v>
      </c>
      <c r="AA8" s="120" t="e">
        <f>_xll.qlSimpleQuoteSetValue(F8,Z8,Trigger)</f>
        <v>#N/A</v>
      </c>
      <c r="AB8" s="249"/>
    </row>
    <row r="9" spans="1:28" x14ac:dyDescent="0.2">
      <c r="A9" s="312"/>
      <c r="B9" s="251"/>
      <c r="C9" s="251"/>
      <c r="D9" s="251"/>
      <c r="E9" s="251"/>
      <c r="F9" s="251"/>
      <c r="G9" s="251"/>
      <c r="H9" s="253"/>
      <c r="J9" s="312"/>
      <c r="K9" s="251"/>
      <c r="L9" s="251"/>
      <c r="M9" s="251"/>
      <c r="N9" s="251"/>
      <c r="O9" s="251"/>
      <c r="P9" s="251"/>
      <c r="Q9" s="251"/>
      <c r="R9" s="251"/>
      <c r="S9" s="251"/>
      <c r="T9" s="251"/>
      <c r="U9" s="251"/>
      <c r="V9" s="251"/>
      <c r="W9" s="251"/>
      <c r="X9" s="251"/>
      <c r="Y9" s="251"/>
      <c r="Z9" s="251"/>
      <c r="AA9" s="251"/>
      <c r="AB9" s="253"/>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66" customWidth="1"/>
    <col min="11" max="11" width="2.7109375" style="13" customWidth="1"/>
    <col min="12" max="16384" width="9.140625" style="13"/>
  </cols>
  <sheetData>
    <row r="1" spans="1:11" ht="11.25" customHeight="1" x14ac:dyDescent="0.2">
      <c r="A1" s="379"/>
      <c r="B1" s="86"/>
      <c r="C1" s="86"/>
      <c r="D1" s="86"/>
      <c r="E1" s="86"/>
      <c r="F1" s="86"/>
      <c r="G1" s="86"/>
      <c r="H1" s="86"/>
      <c r="I1" s="86"/>
      <c r="J1" s="367"/>
      <c r="K1" s="87"/>
    </row>
    <row r="2" spans="1:11" ht="21" customHeight="1" x14ac:dyDescent="0.2">
      <c r="A2" s="332"/>
      <c r="B2" s="244" t="s">
        <v>66</v>
      </c>
      <c r="C2" s="244"/>
      <c r="D2" s="244"/>
      <c r="E2" s="244" t="s">
        <v>93</v>
      </c>
      <c r="F2" s="244" t="s">
        <v>92</v>
      </c>
      <c r="G2" s="244" t="s">
        <v>87</v>
      </c>
      <c r="H2" s="244" t="s">
        <v>234</v>
      </c>
      <c r="I2" s="220" t="s">
        <v>208</v>
      </c>
      <c r="J2" s="220" t="s">
        <v>209</v>
      </c>
      <c r="K2" s="249"/>
    </row>
    <row r="3" spans="1:11" ht="11.25" customHeight="1" x14ac:dyDescent="0.2">
      <c r="A3" s="332"/>
      <c r="B3" s="279" t="s">
        <v>5</v>
      </c>
      <c r="C3" s="279" t="s">
        <v>177</v>
      </c>
      <c r="D3" s="279" t="s">
        <v>67</v>
      </c>
      <c r="E3" s="356" t="str">
        <f>Swap3M!F5</f>
        <v>EURAB3E1Y_Quote#0001</v>
      </c>
      <c r="F3" s="279" t="s">
        <v>91</v>
      </c>
      <c r="G3" s="356" t="str">
        <f>BasisSwapEON3M!F5</f>
        <v>EUREON3E1Y_Quote#0001</v>
      </c>
      <c r="H3" s="359" t="str">
        <f t="shared" ref="H3:H39" si="0">Currency&amp;$C3&amp;$D3&amp;$B3&amp;QuoteSuffix</f>
        <v>EUR1EON3E1Y_Quote</v>
      </c>
      <c r="I3" s="280" t="str">
        <f>_xll.qlCompositeQuote(H3,E3,G3,F3,Permanent,Trigger,ObjectOverwrite)</f>
        <v>EUR1EON3E1Y_Quote#0001</v>
      </c>
      <c r="J3" s="281" t="str">
        <f>_xll.ohRangeRetrieveError(I3)</f>
        <v/>
      </c>
      <c r="K3" s="249"/>
    </row>
    <row r="4" spans="1:11" ht="11.25" customHeight="1" x14ac:dyDescent="0.2">
      <c r="A4" s="332"/>
      <c r="B4" s="284" t="s">
        <v>65</v>
      </c>
      <c r="C4" s="284" t="s">
        <v>177</v>
      </c>
      <c r="D4" s="284" t="s">
        <v>67</v>
      </c>
      <c r="E4" s="357" t="str">
        <f>Swap3M!F6</f>
        <v>EURAB3E15M_Quote#0001</v>
      </c>
      <c r="F4" s="284" t="s">
        <v>91</v>
      </c>
      <c r="G4" s="357" t="str">
        <f>BasisSwapEON3M!F6</f>
        <v>EUREON3E15M_Quote#0001</v>
      </c>
      <c r="H4" s="360" t="str">
        <f t="shared" si="0"/>
        <v>EUR1EON3E15M_Quote</v>
      </c>
      <c r="I4" s="285" t="str">
        <f>_xll.qlCompositeQuote(H4,E4,G4,F4,Permanent,Trigger,ObjectOverwrite)</f>
        <v>EUR1EON3E15M_Quote#0001</v>
      </c>
      <c r="J4" s="286" t="str">
        <f>_xll.ohRangeRetrieveError(I4)</f>
        <v/>
      </c>
      <c r="K4" s="249"/>
    </row>
    <row r="5" spans="1:11" ht="11.25" customHeight="1" x14ac:dyDescent="0.2">
      <c r="A5" s="332"/>
      <c r="B5" s="284" t="s">
        <v>64</v>
      </c>
      <c r="C5" s="284" t="s">
        <v>177</v>
      </c>
      <c r="D5" s="284" t="s">
        <v>67</v>
      </c>
      <c r="E5" s="357" t="str">
        <f>Swap3M!F7</f>
        <v>EURAB3E18M_Quote#0001</v>
      </c>
      <c r="F5" s="284" t="s">
        <v>91</v>
      </c>
      <c r="G5" s="357" t="str">
        <f>BasisSwapEON3M!F7</f>
        <v>EUREON3E18M_Quote#0001</v>
      </c>
      <c r="H5" s="360" t="str">
        <f t="shared" si="0"/>
        <v>EUR1EON3E18M_Quote</v>
      </c>
      <c r="I5" s="285" t="str">
        <f>_xll.qlCompositeQuote(H5,E5,G5,F5,Permanent,Trigger,ObjectOverwrite)</f>
        <v>EUR1EON3E18M_Quote#0001</v>
      </c>
      <c r="J5" s="286" t="str">
        <f>_xll.ohRangeRetrieveError(I5)</f>
        <v/>
      </c>
      <c r="K5" s="249"/>
    </row>
    <row r="6" spans="1:11" ht="11.25" customHeight="1" x14ac:dyDescent="0.2">
      <c r="A6" s="332"/>
      <c r="B6" s="284" t="s">
        <v>63</v>
      </c>
      <c r="C6" s="284" t="s">
        <v>177</v>
      </c>
      <c r="D6" s="284" t="s">
        <v>67</v>
      </c>
      <c r="E6" s="357" t="str">
        <f>Swap3M!F8</f>
        <v>EURAB3E21M_Quote#0001</v>
      </c>
      <c r="F6" s="284" t="s">
        <v>91</v>
      </c>
      <c r="G6" s="357" t="str">
        <f>BasisSwapEON3M!F8</f>
        <v>EUREON3E21M_Quote#0001</v>
      </c>
      <c r="H6" s="360" t="str">
        <f t="shared" si="0"/>
        <v>EUR1EON3E21M_Quote</v>
      </c>
      <c r="I6" s="285" t="str">
        <f>_xll.qlCompositeQuote(H6,E6,G6,F6,Permanent,Trigger,ObjectOverwrite)</f>
        <v>EUR1EON3E21M_Quote#0001</v>
      </c>
      <c r="J6" s="286" t="str">
        <f>_xll.ohRangeRetrieveError(I6)</f>
        <v/>
      </c>
      <c r="K6" s="249"/>
    </row>
    <row r="7" spans="1:11" ht="11.25" customHeight="1" x14ac:dyDescent="0.2">
      <c r="A7" s="332"/>
      <c r="B7" s="284" t="s">
        <v>55</v>
      </c>
      <c r="C7" s="284" t="s">
        <v>177</v>
      </c>
      <c r="D7" s="284" t="s">
        <v>67</v>
      </c>
      <c r="E7" s="357" t="str">
        <f>Swap3M!F9</f>
        <v>EURAB3E2Y_Quote#0001</v>
      </c>
      <c r="F7" s="284" t="s">
        <v>91</v>
      </c>
      <c r="G7" s="357" t="str">
        <f>BasisSwapEON3M!F9</f>
        <v>EUREON3E2Y_Quote#0001</v>
      </c>
      <c r="H7" s="360" t="str">
        <f t="shared" si="0"/>
        <v>EUR1EON3E2Y_Quote</v>
      </c>
      <c r="I7" s="285" t="str">
        <f>_xll.qlCompositeQuote(H7,E7,G7,F7,Permanent,Trigger,ObjectOverwrite)</f>
        <v>EUR1EON3E2Y_Quote#0001</v>
      </c>
      <c r="J7" s="286" t="str">
        <f>_xll.ohRangeRetrieveError(I7)</f>
        <v/>
      </c>
      <c r="K7" s="249"/>
    </row>
    <row r="8" spans="1:11" ht="11.25" customHeight="1" x14ac:dyDescent="0.2">
      <c r="A8" s="332"/>
      <c r="B8" s="284" t="s">
        <v>54</v>
      </c>
      <c r="C8" s="284" t="s">
        <v>177</v>
      </c>
      <c r="D8" s="284" t="s">
        <v>67</v>
      </c>
      <c r="E8" s="357" t="str">
        <f>Swap3M!F10</f>
        <v>EURAB3E3Y_Quote#0001</v>
      </c>
      <c r="F8" s="284" t="s">
        <v>91</v>
      </c>
      <c r="G8" s="357" t="str">
        <f>BasisSwapEON3M!F10</f>
        <v>EUREON3E3Y_Quote#0001</v>
      </c>
      <c r="H8" s="360" t="str">
        <f t="shared" si="0"/>
        <v>EUR1EON3E3Y_Quote</v>
      </c>
      <c r="I8" s="285" t="str">
        <f>_xll.qlCompositeQuote(H8,E8,G8,F8,Permanent,Trigger,ObjectOverwrite)</f>
        <v>EUR1EON3E3Y_Quote#0001</v>
      </c>
      <c r="J8" s="286" t="str">
        <f>_xll.ohRangeRetrieveError(I8)</f>
        <v/>
      </c>
      <c r="K8" s="249"/>
    </row>
    <row r="9" spans="1:11" ht="11.25" customHeight="1" x14ac:dyDescent="0.2">
      <c r="A9" s="332"/>
      <c r="B9" s="284" t="s">
        <v>53</v>
      </c>
      <c r="C9" s="284" t="s">
        <v>177</v>
      </c>
      <c r="D9" s="284" t="s">
        <v>67</v>
      </c>
      <c r="E9" s="357" t="str">
        <f>Swap3M!F11</f>
        <v>EURAB3E4Y_Quote#0001</v>
      </c>
      <c r="F9" s="284" t="s">
        <v>91</v>
      </c>
      <c r="G9" s="357" t="str">
        <f>BasisSwapEON3M!F11</f>
        <v>EUREON3E4Y_Quote#0001</v>
      </c>
      <c r="H9" s="360" t="str">
        <f t="shared" si="0"/>
        <v>EUR1EON3E4Y_Quote</v>
      </c>
      <c r="I9" s="285" t="str">
        <f>_xll.qlCompositeQuote(H9,E9,G9,F9,Permanent,Trigger,ObjectOverwrite)</f>
        <v>EUR1EON3E4Y_Quote#0001</v>
      </c>
      <c r="J9" s="286" t="str">
        <f>_xll.ohRangeRetrieveError(I9)</f>
        <v/>
      </c>
      <c r="K9" s="249"/>
    </row>
    <row r="10" spans="1:11" ht="11.25" customHeight="1" x14ac:dyDescent="0.2">
      <c r="A10" s="332"/>
      <c r="B10" s="284" t="s">
        <v>52</v>
      </c>
      <c r="C10" s="284" t="s">
        <v>177</v>
      </c>
      <c r="D10" s="284" t="s">
        <v>67</v>
      </c>
      <c r="E10" s="357" t="str">
        <f>Swap3M!F12</f>
        <v>EURAB3E5Y_Quote#0001</v>
      </c>
      <c r="F10" s="284" t="s">
        <v>91</v>
      </c>
      <c r="G10" s="357" t="str">
        <f>BasisSwapEON3M!F12</f>
        <v>EUREON3E5Y_Quote#0001</v>
      </c>
      <c r="H10" s="360" t="str">
        <f t="shared" si="0"/>
        <v>EUR1EON3E5Y_Quote</v>
      </c>
      <c r="I10" s="285" t="str">
        <f>_xll.qlCompositeQuote(H10,E10,G10,F10,Permanent,Trigger,ObjectOverwrite)</f>
        <v>EUR1EON3E5Y_Quote#0001</v>
      </c>
      <c r="J10" s="286" t="str">
        <f>_xll.ohRangeRetrieveError(I10)</f>
        <v/>
      </c>
      <c r="K10" s="249"/>
    </row>
    <row r="11" spans="1:11" ht="11.25" customHeight="1" x14ac:dyDescent="0.2">
      <c r="A11" s="332"/>
      <c r="B11" s="284" t="s">
        <v>51</v>
      </c>
      <c r="C11" s="284" t="s">
        <v>177</v>
      </c>
      <c r="D11" s="284" t="s">
        <v>67</v>
      </c>
      <c r="E11" s="357" t="str">
        <f>Swap3M!F13</f>
        <v>EURAB3E6Y_Quote#0001</v>
      </c>
      <c r="F11" s="284" t="s">
        <v>91</v>
      </c>
      <c r="G11" s="357" t="str">
        <f>BasisSwapEON3M!F13</f>
        <v>EUREON3E6Y_Quote#0001</v>
      </c>
      <c r="H11" s="360" t="str">
        <f t="shared" si="0"/>
        <v>EUR1EON3E6Y_Quote</v>
      </c>
      <c r="I11" s="285" t="str">
        <f>_xll.qlCompositeQuote(H11,E11,G11,F11,Permanent,Trigger,ObjectOverwrite)</f>
        <v>EUR1EON3E6Y_Quote#0001</v>
      </c>
      <c r="J11" s="286" t="str">
        <f>_xll.ohRangeRetrieveError(I11)</f>
        <v/>
      </c>
      <c r="K11" s="249"/>
    </row>
    <row r="12" spans="1:11" ht="11.25" customHeight="1" x14ac:dyDescent="0.2">
      <c r="A12" s="332"/>
      <c r="B12" s="284" t="s">
        <v>50</v>
      </c>
      <c r="C12" s="284" t="s">
        <v>177</v>
      </c>
      <c r="D12" s="284" t="s">
        <v>67</v>
      </c>
      <c r="E12" s="357" t="str">
        <f>Swap3M!F14</f>
        <v>EURAB3E7Y_Quote#0001</v>
      </c>
      <c r="F12" s="284" t="s">
        <v>91</v>
      </c>
      <c r="G12" s="357" t="str">
        <f>BasisSwapEON3M!F14</f>
        <v>EUREON3E7Y_Quote#0001</v>
      </c>
      <c r="H12" s="360" t="str">
        <f t="shared" si="0"/>
        <v>EUR1EON3E7Y_Quote</v>
      </c>
      <c r="I12" s="285" t="str">
        <f>_xll.qlCompositeQuote(H12,E12,G12,F12,Permanent,Trigger,ObjectOverwrite)</f>
        <v>EUR1EON3E7Y_Quote#0001</v>
      </c>
      <c r="J12" s="286" t="str">
        <f>_xll.ohRangeRetrieveError(I12)</f>
        <v/>
      </c>
      <c r="K12" s="249"/>
    </row>
    <row r="13" spans="1:11" ht="11.25" customHeight="1" x14ac:dyDescent="0.2">
      <c r="A13" s="332"/>
      <c r="B13" s="284" t="s">
        <v>49</v>
      </c>
      <c r="C13" s="284" t="s">
        <v>177</v>
      </c>
      <c r="D13" s="284" t="s">
        <v>67</v>
      </c>
      <c r="E13" s="357" t="str">
        <f>Swap3M!F15</f>
        <v>EURAB3E8Y_Quote#0001</v>
      </c>
      <c r="F13" s="284" t="s">
        <v>91</v>
      </c>
      <c r="G13" s="357" t="str">
        <f>BasisSwapEON3M!F15</f>
        <v>EUREON3E8Y_Quote#0001</v>
      </c>
      <c r="H13" s="360" t="str">
        <f t="shared" si="0"/>
        <v>EUR1EON3E8Y_Quote</v>
      </c>
      <c r="I13" s="285" t="str">
        <f>_xll.qlCompositeQuote(H13,E13,G13,F13,Permanent,Trigger,ObjectOverwrite)</f>
        <v>EUR1EON3E8Y_Quote#0001</v>
      </c>
      <c r="J13" s="286" t="str">
        <f>_xll.ohRangeRetrieveError(I13)</f>
        <v/>
      </c>
      <c r="K13" s="249"/>
    </row>
    <row r="14" spans="1:11" ht="11.25" customHeight="1" x14ac:dyDescent="0.2">
      <c r="A14" s="332"/>
      <c r="B14" s="284" t="s">
        <v>48</v>
      </c>
      <c r="C14" s="284" t="s">
        <v>177</v>
      </c>
      <c r="D14" s="284" t="s">
        <v>67</v>
      </c>
      <c r="E14" s="357" t="str">
        <f>Swap3M!F16</f>
        <v>EURAB3E9Y_Quote#0001</v>
      </c>
      <c r="F14" s="284" t="s">
        <v>91</v>
      </c>
      <c r="G14" s="357" t="str">
        <f>BasisSwapEON3M!F16</f>
        <v>EUREON3E9Y_Quote#0001</v>
      </c>
      <c r="H14" s="360" t="str">
        <f t="shared" si="0"/>
        <v>EUR1EON3E9Y_Quote</v>
      </c>
      <c r="I14" s="285" t="str">
        <f>_xll.qlCompositeQuote(H14,E14,G14,F14,Permanent,Trigger,ObjectOverwrite)</f>
        <v>EUR1EON3E9Y_Quote#0001</v>
      </c>
      <c r="J14" s="286" t="str">
        <f>_xll.ohRangeRetrieveError(I14)</f>
        <v/>
      </c>
      <c r="K14" s="249"/>
    </row>
    <row r="15" spans="1:11" ht="11.25" customHeight="1" x14ac:dyDescent="0.2">
      <c r="A15" s="332"/>
      <c r="B15" s="284" t="s">
        <v>47</v>
      </c>
      <c r="C15" s="284" t="s">
        <v>177</v>
      </c>
      <c r="D15" s="284" t="s">
        <v>67</v>
      </c>
      <c r="E15" s="357" t="str">
        <f>Swap3M!F17</f>
        <v>EURAB3E10Y_Quote#0001</v>
      </c>
      <c r="F15" s="284" t="s">
        <v>91</v>
      </c>
      <c r="G15" s="357" t="str">
        <f>BasisSwapEON3M!F17</f>
        <v>EUREON3E10Y_Quote#0001</v>
      </c>
      <c r="H15" s="360" t="str">
        <f t="shared" si="0"/>
        <v>EUR1EON3E10Y_Quote</v>
      </c>
      <c r="I15" s="285" t="str">
        <f>_xll.qlCompositeQuote(H15,E15,G15,F15,Permanent,Trigger,ObjectOverwrite)</f>
        <v>EUR1EON3E10Y_Quote#0001</v>
      </c>
      <c r="J15" s="286" t="str">
        <f>_xll.ohRangeRetrieveError(I15)</f>
        <v/>
      </c>
      <c r="K15" s="249"/>
    </row>
    <row r="16" spans="1:11" ht="11.25" customHeight="1" x14ac:dyDescent="0.2">
      <c r="A16" s="332"/>
      <c r="B16" s="284" t="s">
        <v>46</v>
      </c>
      <c r="C16" s="284" t="s">
        <v>177</v>
      </c>
      <c r="D16" s="284" t="s">
        <v>67</v>
      </c>
      <c r="E16" s="357" t="str">
        <f>Swap3M!F18</f>
        <v>EURAB3E11Y_Quote#0001</v>
      </c>
      <c r="F16" s="284" t="s">
        <v>91</v>
      </c>
      <c r="G16" s="357" t="str">
        <f>BasisSwapEON3M!F18</f>
        <v>EUREON3E11Y_Quote#0001</v>
      </c>
      <c r="H16" s="360" t="str">
        <f t="shared" si="0"/>
        <v>EUR1EON3E11Y_Quote</v>
      </c>
      <c r="I16" s="285" t="str">
        <f>_xll.qlCompositeQuote(H16,E16,G16,F16,Permanent,Trigger,ObjectOverwrite)</f>
        <v>EUR1EON3E11Y_Quote#0001</v>
      </c>
      <c r="J16" s="286" t="str">
        <f>_xll.ohRangeRetrieveError(I16)</f>
        <v/>
      </c>
      <c r="K16" s="249"/>
    </row>
    <row r="17" spans="1:11" ht="11.25" customHeight="1" x14ac:dyDescent="0.2">
      <c r="A17" s="332"/>
      <c r="B17" s="284" t="s">
        <v>45</v>
      </c>
      <c r="C17" s="284" t="s">
        <v>177</v>
      </c>
      <c r="D17" s="284" t="s">
        <v>67</v>
      </c>
      <c r="E17" s="357" t="str">
        <f>Swap3M!F19</f>
        <v>EURAB3E12Y_Quote#0001</v>
      </c>
      <c r="F17" s="284" t="s">
        <v>91</v>
      </c>
      <c r="G17" s="357" t="str">
        <f>BasisSwapEON3M!F19</f>
        <v>EUREON3E12Y_Quote#0001</v>
      </c>
      <c r="H17" s="360" t="str">
        <f t="shared" si="0"/>
        <v>EUR1EON3E12Y_Quote</v>
      </c>
      <c r="I17" s="285" t="str">
        <f>_xll.qlCompositeQuote(H17,E17,G17,F17,Permanent,Trigger,ObjectOverwrite)</f>
        <v>EUR1EON3E12Y_Quote#0001</v>
      </c>
      <c r="J17" s="286" t="str">
        <f>_xll.ohRangeRetrieveError(I17)</f>
        <v/>
      </c>
      <c r="K17" s="249"/>
    </row>
    <row r="18" spans="1:11" ht="11.25" customHeight="1" x14ac:dyDescent="0.2">
      <c r="A18" s="332"/>
      <c r="B18" s="284" t="s">
        <v>44</v>
      </c>
      <c r="C18" s="284" t="s">
        <v>177</v>
      </c>
      <c r="D18" s="284" t="s">
        <v>67</v>
      </c>
      <c r="E18" s="357" t="str">
        <f>Swap3M!F20</f>
        <v>EURAB3E13Y_Quote#0001</v>
      </c>
      <c r="F18" s="284" t="s">
        <v>91</v>
      </c>
      <c r="G18" s="357" t="str">
        <f>BasisSwapEON3M!F20</f>
        <v>EUREON3E13Y_Quote#0001</v>
      </c>
      <c r="H18" s="360" t="str">
        <f t="shared" si="0"/>
        <v>EUR1EON3E13Y_Quote</v>
      </c>
      <c r="I18" s="285" t="str">
        <f>_xll.qlCompositeQuote(H18,E18,G18,F18,Permanent,Trigger,ObjectOverwrite)</f>
        <v>EUR1EON3E13Y_Quote#0001</v>
      </c>
      <c r="J18" s="286" t="str">
        <f>_xll.ohRangeRetrieveError(I18)</f>
        <v/>
      </c>
      <c r="K18" s="249"/>
    </row>
    <row r="19" spans="1:11" ht="11.25" customHeight="1" x14ac:dyDescent="0.2">
      <c r="A19" s="332"/>
      <c r="B19" s="284" t="s">
        <v>43</v>
      </c>
      <c r="C19" s="284" t="s">
        <v>177</v>
      </c>
      <c r="D19" s="284" t="s">
        <v>67</v>
      </c>
      <c r="E19" s="357" t="str">
        <f>Swap3M!F21</f>
        <v>EURAB3E14Y_Quote#0001</v>
      </c>
      <c r="F19" s="284" t="s">
        <v>91</v>
      </c>
      <c r="G19" s="357" t="str">
        <f>BasisSwapEON3M!F21</f>
        <v>EUREON3E14Y_Quote#0001</v>
      </c>
      <c r="H19" s="360" t="str">
        <f t="shared" si="0"/>
        <v>EUR1EON3E14Y_Quote</v>
      </c>
      <c r="I19" s="285" t="str">
        <f>_xll.qlCompositeQuote(H19,E19,G19,F19,Permanent,Trigger,ObjectOverwrite)</f>
        <v>EUR1EON3E14Y_Quote#0001</v>
      </c>
      <c r="J19" s="286" t="str">
        <f>_xll.ohRangeRetrieveError(I19)</f>
        <v/>
      </c>
      <c r="K19" s="249"/>
    </row>
    <row r="20" spans="1:11" ht="11.25" customHeight="1" x14ac:dyDescent="0.2">
      <c r="A20" s="332"/>
      <c r="B20" s="284" t="s">
        <v>42</v>
      </c>
      <c r="C20" s="284" t="s">
        <v>177</v>
      </c>
      <c r="D20" s="284" t="s">
        <v>67</v>
      </c>
      <c r="E20" s="357" t="str">
        <f>Swap3M!F22</f>
        <v>EURAB3E15Y_Quote#0001</v>
      </c>
      <c r="F20" s="284" t="s">
        <v>91</v>
      </c>
      <c r="G20" s="357" t="str">
        <f>BasisSwapEON3M!F22</f>
        <v>EUREON3E15Y_Quote#0001</v>
      </c>
      <c r="H20" s="360" t="str">
        <f t="shared" si="0"/>
        <v>EUR1EON3E15Y_Quote</v>
      </c>
      <c r="I20" s="285" t="str">
        <f>_xll.qlCompositeQuote(H20,E20,G20,F20,Permanent,Trigger,ObjectOverwrite)</f>
        <v>EUR1EON3E15Y_Quote#0001</v>
      </c>
      <c r="J20" s="286" t="str">
        <f>_xll.ohRangeRetrieveError(I20)</f>
        <v/>
      </c>
      <c r="K20" s="249"/>
    </row>
    <row r="21" spans="1:11" ht="11.25" customHeight="1" x14ac:dyDescent="0.2">
      <c r="A21" s="332"/>
      <c r="B21" s="284" t="s">
        <v>41</v>
      </c>
      <c r="C21" s="284" t="s">
        <v>177</v>
      </c>
      <c r="D21" s="284" t="s">
        <v>67</v>
      </c>
      <c r="E21" s="357" t="str">
        <f>Swap3M!F23</f>
        <v>EURAB3E16Y_Quote#0001</v>
      </c>
      <c r="F21" s="284" t="s">
        <v>91</v>
      </c>
      <c r="G21" s="357" t="str">
        <f>BasisSwapEON3M!F23</f>
        <v>EUREON3E16Y_Quote#0001</v>
      </c>
      <c r="H21" s="360" t="str">
        <f t="shared" si="0"/>
        <v>EUR1EON3E16Y_Quote</v>
      </c>
      <c r="I21" s="285" t="str">
        <f>_xll.qlCompositeQuote(H21,E21,G21,F21,Permanent,Trigger,ObjectOverwrite)</f>
        <v>EUR1EON3E16Y_Quote#0001</v>
      </c>
      <c r="J21" s="286" t="str">
        <f>_xll.ohRangeRetrieveError(I21)</f>
        <v/>
      </c>
      <c r="K21" s="249"/>
    </row>
    <row r="22" spans="1:11" ht="11.25" customHeight="1" x14ac:dyDescent="0.2">
      <c r="A22" s="332"/>
      <c r="B22" s="284" t="s">
        <v>40</v>
      </c>
      <c r="C22" s="284" t="s">
        <v>177</v>
      </c>
      <c r="D22" s="284" t="s">
        <v>67</v>
      </c>
      <c r="E22" s="357" t="str">
        <f>Swap3M!F24</f>
        <v>EURAB3E17Y_Quote#0001</v>
      </c>
      <c r="F22" s="284" t="s">
        <v>91</v>
      </c>
      <c r="G22" s="357" t="str">
        <f>BasisSwapEON3M!F24</f>
        <v>EUREON3E17Y_Quote#0001</v>
      </c>
      <c r="H22" s="360" t="str">
        <f t="shared" si="0"/>
        <v>EUR1EON3E17Y_Quote</v>
      </c>
      <c r="I22" s="285" t="str">
        <f>_xll.qlCompositeQuote(H22,E22,G22,F22,Permanent,Trigger,ObjectOverwrite)</f>
        <v>EUR1EON3E17Y_Quote#0001</v>
      </c>
      <c r="J22" s="286" t="str">
        <f>_xll.ohRangeRetrieveError(I22)</f>
        <v/>
      </c>
      <c r="K22" s="249"/>
    </row>
    <row r="23" spans="1:11" ht="11.25" customHeight="1" x14ac:dyDescent="0.2">
      <c r="A23" s="332"/>
      <c r="B23" s="284" t="s">
        <v>39</v>
      </c>
      <c r="C23" s="284" t="s">
        <v>177</v>
      </c>
      <c r="D23" s="284" t="s">
        <v>67</v>
      </c>
      <c r="E23" s="357" t="str">
        <f>Swap3M!F25</f>
        <v>EURAB3E18Y_Quote#0001</v>
      </c>
      <c r="F23" s="284" t="s">
        <v>91</v>
      </c>
      <c r="G23" s="357" t="str">
        <f>BasisSwapEON3M!F25</f>
        <v>EUREON3E18Y_Quote#0001</v>
      </c>
      <c r="H23" s="360" t="str">
        <f t="shared" si="0"/>
        <v>EUR1EON3E18Y_Quote</v>
      </c>
      <c r="I23" s="285" t="str">
        <f>_xll.qlCompositeQuote(H23,E23,G23,F23,Permanent,Trigger,ObjectOverwrite)</f>
        <v>EUR1EON3E18Y_Quote#0001</v>
      </c>
      <c r="J23" s="286" t="str">
        <f>_xll.ohRangeRetrieveError(I23)</f>
        <v/>
      </c>
      <c r="K23" s="249"/>
    </row>
    <row r="24" spans="1:11" ht="11.25" customHeight="1" x14ac:dyDescent="0.2">
      <c r="A24" s="332"/>
      <c r="B24" s="284" t="s">
        <v>38</v>
      </c>
      <c r="C24" s="284" t="s">
        <v>177</v>
      </c>
      <c r="D24" s="284" t="s">
        <v>67</v>
      </c>
      <c r="E24" s="357" t="str">
        <f>Swap3M!F26</f>
        <v>EURAB3E19Y_Quote#0001</v>
      </c>
      <c r="F24" s="284" t="s">
        <v>91</v>
      </c>
      <c r="G24" s="357" t="str">
        <f>BasisSwapEON3M!F26</f>
        <v>EUREON3E19Y_Quote#0001</v>
      </c>
      <c r="H24" s="360" t="str">
        <f t="shared" si="0"/>
        <v>EUR1EON3E19Y_Quote</v>
      </c>
      <c r="I24" s="285" t="str">
        <f>_xll.qlCompositeQuote(H24,E24,G24,F24,Permanent,Trigger,ObjectOverwrite)</f>
        <v>EUR1EON3E19Y_Quote#0001</v>
      </c>
      <c r="J24" s="286" t="str">
        <f>_xll.ohRangeRetrieveError(I24)</f>
        <v/>
      </c>
      <c r="K24" s="249"/>
    </row>
    <row r="25" spans="1:11" ht="11.25" customHeight="1" x14ac:dyDescent="0.2">
      <c r="A25" s="332"/>
      <c r="B25" s="284" t="s">
        <v>37</v>
      </c>
      <c r="C25" s="284" t="s">
        <v>177</v>
      </c>
      <c r="D25" s="284" t="s">
        <v>67</v>
      </c>
      <c r="E25" s="357" t="str">
        <f>Swap3M!F27</f>
        <v>EURAB3E20Y_Quote#0001</v>
      </c>
      <c r="F25" s="284" t="s">
        <v>91</v>
      </c>
      <c r="G25" s="357" t="str">
        <f>BasisSwapEON3M!F27</f>
        <v>EUREON3E20Y_Quote#0001</v>
      </c>
      <c r="H25" s="360" t="str">
        <f t="shared" si="0"/>
        <v>EUR1EON3E20Y_Quote</v>
      </c>
      <c r="I25" s="285" t="str">
        <f>_xll.qlCompositeQuote(H25,E25,G25,F25,Permanent,Trigger,ObjectOverwrite)</f>
        <v>EUR1EON3E20Y_Quote#0001</v>
      </c>
      <c r="J25" s="286" t="str">
        <f>_xll.ohRangeRetrieveError(I25)</f>
        <v/>
      </c>
      <c r="K25" s="249"/>
    </row>
    <row r="26" spans="1:11" ht="11.25" customHeight="1" x14ac:dyDescent="0.2">
      <c r="A26" s="332"/>
      <c r="B26" s="284" t="s">
        <v>36</v>
      </c>
      <c r="C26" s="284" t="s">
        <v>177</v>
      </c>
      <c r="D26" s="284" t="s">
        <v>67</v>
      </c>
      <c r="E26" s="357" t="str">
        <f>Swap3M!F28</f>
        <v>EURAB3E21Y_Quote#0001</v>
      </c>
      <c r="F26" s="284" t="s">
        <v>91</v>
      </c>
      <c r="G26" s="357" t="str">
        <f>BasisSwapEON3M!F28</f>
        <v>EUREON3E21Y_Quote#0001</v>
      </c>
      <c r="H26" s="360" t="str">
        <f t="shared" si="0"/>
        <v>EUR1EON3E21Y_Quote</v>
      </c>
      <c r="I26" s="285" t="str">
        <f>_xll.qlCompositeQuote(H26,E26,G26,F26,Permanent,Trigger,ObjectOverwrite)</f>
        <v>EUR1EON3E21Y_Quote#0001</v>
      </c>
      <c r="J26" s="286" t="str">
        <f>_xll.ohRangeRetrieveError(I26)</f>
        <v/>
      </c>
      <c r="K26" s="249"/>
    </row>
    <row r="27" spans="1:11" ht="11.25" customHeight="1" x14ac:dyDescent="0.2">
      <c r="A27" s="332"/>
      <c r="B27" s="284" t="s">
        <v>35</v>
      </c>
      <c r="C27" s="284" t="s">
        <v>177</v>
      </c>
      <c r="D27" s="284" t="s">
        <v>67</v>
      </c>
      <c r="E27" s="357" t="str">
        <f>Swap3M!F29</f>
        <v>EURAB3E22Y_Quote#0001</v>
      </c>
      <c r="F27" s="284" t="s">
        <v>91</v>
      </c>
      <c r="G27" s="357" t="str">
        <f>BasisSwapEON3M!F29</f>
        <v>EUREON3E22Y_Quote#0001</v>
      </c>
      <c r="H27" s="360" t="str">
        <f t="shared" si="0"/>
        <v>EUR1EON3E22Y_Quote</v>
      </c>
      <c r="I27" s="285" t="str">
        <f>_xll.qlCompositeQuote(H27,E27,G27,F27,Permanent,Trigger,ObjectOverwrite)</f>
        <v>EUR1EON3E22Y_Quote#0001</v>
      </c>
      <c r="J27" s="286" t="str">
        <f>_xll.ohRangeRetrieveError(I27)</f>
        <v/>
      </c>
      <c r="K27" s="249"/>
    </row>
    <row r="28" spans="1:11" ht="11.25" customHeight="1" x14ac:dyDescent="0.2">
      <c r="A28" s="332"/>
      <c r="B28" s="284" t="s">
        <v>34</v>
      </c>
      <c r="C28" s="284" t="s">
        <v>177</v>
      </c>
      <c r="D28" s="284" t="s">
        <v>67</v>
      </c>
      <c r="E28" s="357" t="str">
        <f>Swap3M!F30</f>
        <v>EURAB3E23Y_Quote#0001</v>
      </c>
      <c r="F28" s="284" t="s">
        <v>91</v>
      </c>
      <c r="G28" s="357" t="str">
        <f>BasisSwapEON3M!F30</f>
        <v>EUREON3E23Y_Quote#0001</v>
      </c>
      <c r="H28" s="360" t="str">
        <f t="shared" si="0"/>
        <v>EUR1EON3E23Y_Quote</v>
      </c>
      <c r="I28" s="285" t="str">
        <f>_xll.qlCompositeQuote(H28,E28,G28,F28,Permanent,Trigger,ObjectOverwrite)</f>
        <v>EUR1EON3E23Y_Quote#0001</v>
      </c>
      <c r="J28" s="286" t="str">
        <f>_xll.ohRangeRetrieveError(I28)</f>
        <v/>
      </c>
      <c r="K28" s="249"/>
    </row>
    <row r="29" spans="1:11" ht="11.25" customHeight="1" x14ac:dyDescent="0.2">
      <c r="A29" s="332"/>
      <c r="B29" s="284" t="s">
        <v>33</v>
      </c>
      <c r="C29" s="284" t="s">
        <v>177</v>
      </c>
      <c r="D29" s="284" t="s">
        <v>67</v>
      </c>
      <c r="E29" s="357" t="str">
        <f>Swap3M!F31</f>
        <v>EURAB3E24Y_Quote#0001</v>
      </c>
      <c r="F29" s="284" t="s">
        <v>91</v>
      </c>
      <c r="G29" s="357" t="str">
        <f>BasisSwapEON3M!F31</f>
        <v>EUREON3E24Y_Quote#0001</v>
      </c>
      <c r="H29" s="360" t="str">
        <f t="shared" si="0"/>
        <v>EUR1EON3E24Y_Quote</v>
      </c>
      <c r="I29" s="285" t="str">
        <f>_xll.qlCompositeQuote(H29,E29,G29,F29,Permanent,Trigger,ObjectOverwrite)</f>
        <v>EUR1EON3E24Y_Quote#0001</v>
      </c>
      <c r="J29" s="286" t="str">
        <f>_xll.ohRangeRetrieveError(I29)</f>
        <v/>
      </c>
      <c r="K29" s="249"/>
    </row>
    <row r="30" spans="1:11" ht="11.25" customHeight="1" x14ac:dyDescent="0.2">
      <c r="A30" s="332"/>
      <c r="B30" s="284" t="s">
        <v>32</v>
      </c>
      <c r="C30" s="284" t="s">
        <v>177</v>
      </c>
      <c r="D30" s="284" t="s">
        <v>67</v>
      </c>
      <c r="E30" s="357" t="str">
        <f>Swap3M!F32</f>
        <v>EURAB3E25Y_Quote#0001</v>
      </c>
      <c r="F30" s="284" t="s">
        <v>91</v>
      </c>
      <c r="G30" s="357" t="str">
        <f>BasisSwapEON3M!F32</f>
        <v>EUREON3E25Y_Quote#0001</v>
      </c>
      <c r="H30" s="360" t="str">
        <f t="shared" si="0"/>
        <v>EUR1EON3E25Y_Quote</v>
      </c>
      <c r="I30" s="285" t="str">
        <f>_xll.qlCompositeQuote(H30,E30,G30,F30,Permanent,Trigger,ObjectOverwrite)</f>
        <v>EUR1EON3E25Y_Quote#0001</v>
      </c>
      <c r="J30" s="286" t="str">
        <f>_xll.ohRangeRetrieveError(I30)</f>
        <v/>
      </c>
      <c r="K30" s="249"/>
    </row>
    <row r="31" spans="1:11" ht="11.25" customHeight="1" x14ac:dyDescent="0.2">
      <c r="A31" s="332"/>
      <c r="B31" s="284" t="s">
        <v>31</v>
      </c>
      <c r="C31" s="284" t="s">
        <v>177</v>
      </c>
      <c r="D31" s="284" t="s">
        <v>67</v>
      </c>
      <c r="E31" s="357" t="str">
        <f>Swap3M!F33</f>
        <v>EURAB3E26Y_Quote#0001</v>
      </c>
      <c r="F31" s="284" t="s">
        <v>91</v>
      </c>
      <c r="G31" s="357" t="str">
        <f>BasisSwapEON3M!F33</f>
        <v>EUREON3E26Y_Quote#0001</v>
      </c>
      <c r="H31" s="360" t="str">
        <f t="shared" si="0"/>
        <v>EUR1EON3E26Y_Quote</v>
      </c>
      <c r="I31" s="285" t="str">
        <f>_xll.qlCompositeQuote(H31,E31,G31,F31,Permanent,Trigger,ObjectOverwrite)</f>
        <v>EUR1EON3E26Y_Quote#0001</v>
      </c>
      <c r="J31" s="286" t="str">
        <f>_xll.ohRangeRetrieveError(I31)</f>
        <v/>
      </c>
      <c r="K31" s="249"/>
    </row>
    <row r="32" spans="1:11" ht="11.25" customHeight="1" x14ac:dyDescent="0.2">
      <c r="A32" s="332"/>
      <c r="B32" s="284" t="s">
        <v>30</v>
      </c>
      <c r="C32" s="284" t="s">
        <v>177</v>
      </c>
      <c r="D32" s="284" t="s">
        <v>67</v>
      </c>
      <c r="E32" s="357" t="str">
        <f>Swap3M!F34</f>
        <v>EURAB3E27Y_Quote#0001</v>
      </c>
      <c r="F32" s="284" t="s">
        <v>91</v>
      </c>
      <c r="G32" s="357" t="str">
        <f>BasisSwapEON3M!F34</f>
        <v>EUREON3E27Y_Quote#0001</v>
      </c>
      <c r="H32" s="360" t="str">
        <f t="shared" si="0"/>
        <v>EUR1EON3E27Y_Quote</v>
      </c>
      <c r="I32" s="285" t="str">
        <f>_xll.qlCompositeQuote(H32,E32,G32,F32,Permanent,Trigger,ObjectOverwrite)</f>
        <v>EUR1EON3E27Y_Quote#0001</v>
      </c>
      <c r="J32" s="286" t="str">
        <f>_xll.ohRangeRetrieveError(I32)</f>
        <v/>
      </c>
      <c r="K32" s="249"/>
    </row>
    <row r="33" spans="1:11" ht="11.25" customHeight="1" x14ac:dyDescent="0.2">
      <c r="A33" s="332"/>
      <c r="B33" s="284" t="s">
        <v>29</v>
      </c>
      <c r="C33" s="284" t="s">
        <v>177</v>
      </c>
      <c r="D33" s="284" t="s">
        <v>67</v>
      </c>
      <c r="E33" s="357" t="str">
        <f>Swap3M!F35</f>
        <v>EURAB3E28Y_Quote#0001</v>
      </c>
      <c r="F33" s="284" t="s">
        <v>91</v>
      </c>
      <c r="G33" s="357" t="str">
        <f>BasisSwapEON3M!F35</f>
        <v>EUREON3E28Y_Quote#0001</v>
      </c>
      <c r="H33" s="360" t="str">
        <f t="shared" si="0"/>
        <v>EUR1EON3E28Y_Quote</v>
      </c>
      <c r="I33" s="285" t="str">
        <f>_xll.qlCompositeQuote(H33,E33,G33,F33,Permanent,Trigger,ObjectOverwrite)</f>
        <v>EUR1EON3E28Y_Quote#0001</v>
      </c>
      <c r="J33" s="286" t="str">
        <f>_xll.ohRangeRetrieveError(I33)</f>
        <v/>
      </c>
      <c r="K33" s="249"/>
    </row>
    <row r="34" spans="1:11" ht="11.25" customHeight="1" x14ac:dyDescent="0.2">
      <c r="A34" s="332"/>
      <c r="B34" s="284" t="s">
        <v>28</v>
      </c>
      <c r="C34" s="284" t="s">
        <v>177</v>
      </c>
      <c r="D34" s="284" t="s">
        <v>67</v>
      </c>
      <c r="E34" s="357" t="str">
        <f>Swap3M!F36</f>
        <v>EURAB3E29Y_Quote#0001</v>
      </c>
      <c r="F34" s="284" t="s">
        <v>91</v>
      </c>
      <c r="G34" s="357" t="str">
        <f>BasisSwapEON3M!F36</f>
        <v>EUREON3E29Y_Quote#0001</v>
      </c>
      <c r="H34" s="360" t="str">
        <f t="shared" si="0"/>
        <v>EUR1EON3E29Y_Quote</v>
      </c>
      <c r="I34" s="285" t="str">
        <f>_xll.qlCompositeQuote(H34,E34,G34,F34,Permanent,Trigger,ObjectOverwrite)</f>
        <v>EUR1EON3E29Y_Quote#0001</v>
      </c>
      <c r="J34" s="286" t="str">
        <f>_xll.ohRangeRetrieveError(I34)</f>
        <v/>
      </c>
      <c r="K34" s="249"/>
    </row>
    <row r="35" spans="1:11" ht="11.25" customHeight="1" x14ac:dyDescent="0.2">
      <c r="A35" s="332"/>
      <c r="B35" s="284" t="s">
        <v>27</v>
      </c>
      <c r="C35" s="284" t="s">
        <v>177</v>
      </c>
      <c r="D35" s="284" t="s">
        <v>67</v>
      </c>
      <c r="E35" s="357" t="str">
        <f>Swap3M!F37</f>
        <v>EURAB3E30Y_Quote#0001</v>
      </c>
      <c r="F35" s="284" t="s">
        <v>91</v>
      </c>
      <c r="G35" s="357" t="str">
        <f>BasisSwapEON3M!F37</f>
        <v>EUREON3E30Y_Quote#0001</v>
      </c>
      <c r="H35" s="360" t="str">
        <f t="shared" si="0"/>
        <v>EUR1EON3E30Y_Quote</v>
      </c>
      <c r="I35" s="285" t="str">
        <f>_xll.qlCompositeQuote(H35,E35,G35,F35,Permanent,Trigger,ObjectOverwrite)</f>
        <v>EUR1EON3E30Y_Quote#0001</v>
      </c>
      <c r="J35" s="286" t="str">
        <f>_xll.ohRangeRetrieveError(I35)</f>
        <v/>
      </c>
      <c r="K35" s="249"/>
    </row>
    <row r="36" spans="1:11" ht="11.25" customHeight="1" x14ac:dyDescent="0.2">
      <c r="A36" s="332"/>
      <c r="B36" s="284" t="s">
        <v>26</v>
      </c>
      <c r="C36" s="284" t="s">
        <v>177</v>
      </c>
      <c r="D36" s="284" t="s">
        <v>67</v>
      </c>
      <c r="E36" s="357" t="str">
        <f>Swap3M!F38</f>
        <v>EURAB3E35Y_Quote#0001</v>
      </c>
      <c r="F36" s="284" t="s">
        <v>91</v>
      </c>
      <c r="G36" s="357" t="str">
        <f>BasisSwapEON3M!F38</f>
        <v>EUREON3E35Y_Quote#0001</v>
      </c>
      <c r="H36" s="360" t="str">
        <f t="shared" si="0"/>
        <v>EUR1EON3E35Y_Quote</v>
      </c>
      <c r="I36" s="285" t="str">
        <f>_xll.qlCompositeQuote(H36,E36,G36,F36,Permanent,Trigger,ObjectOverwrite)</f>
        <v>EUR1EON3E35Y_Quote#0001</v>
      </c>
      <c r="J36" s="286" t="str">
        <f>_xll.ohRangeRetrieveError(I36)</f>
        <v/>
      </c>
      <c r="K36" s="249"/>
    </row>
    <row r="37" spans="1:11" ht="11.25" customHeight="1" x14ac:dyDescent="0.2">
      <c r="A37" s="332"/>
      <c r="B37" s="284" t="s">
        <v>25</v>
      </c>
      <c r="C37" s="284" t="s">
        <v>177</v>
      </c>
      <c r="D37" s="284" t="s">
        <v>67</v>
      </c>
      <c r="E37" s="357" t="str">
        <f>Swap3M!F39</f>
        <v>EURAB3E40Y_Quote#0001</v>
      </c>
      <c r="F37" s="284" t="s">
        <v>91</v>
      </c>
      <c r="G37" s="357" t="str">
        <f>BasisSwapEON3M!F39</f>
        <v>EUREON3E40Y_Quote#0001</v>
      </c>
      <c r="H37" s="360" t="str">
        <f t="shared" si="0"/>
        <v>EUR1EON3E40Y_Quote</v>
      </c>
      <c r="I37" s="285" t="str">
        <f>_xll.qlCompositeQuote(H37,E37,G37,F37,Permanent,Trigger,ObjectOverwrite)</f>
        <v>EUR1EON3E40Y_Quote#0001</v>
      </c>
      <c r="J37" s="286" t="str">
        <f>_xll.ohRangeRetrieveError(I37)</f>
        <v/>
      </c>
      <c r="K37" s="249"/>
    </row>
    <row r="38" spans="1:11" ht="11.25" customHeight="1" x14ac:dyDescent="0.2">
      <c r="A38" s="332"/>
      <c r="B38" s="284" t="s">
        <v>24</v>
      </c>
      <c r="C38" s="284" t="s">
        <v>177</v>
      </c>
      <c r="D38" s="284" t="s">
        <v>67</v>
      </c>
      <c r="E38" s="357" t="str">
        <f>Swap3M!F40</f>
        <v>EURAB3E50Y_Quote#0001</v>
      </c>
      <c r="F38" s="284" t="s">
        <v>91</v>
      </c>
      <c r="G38" s="357" t="str">
        <f>BasisSwapEON3M!F40</f>
        <v>EUREON3E50Y_Quote#0001</v>
      </c>
      <c r="H38" s="360" t="str">
        <f t="shared" si="0"/>
        <v>EUR1EON3E50Y_Quote</v>
      </c>
      <c r="I38" s="285" t="str">
        <f>_xll.qlCompositeQuote(H38,E38,G38,F38,Permanent,Trigger,ObjectOverwrite)</f>
        <v>EUR1EON3E50Y_Quote#0001</v>
      </c>
      <c r="J38" s="286" t="str">
        <f>_xll.ohRangeRetrieveError(I38)</f>
        <v/>
      </c>
      <c r="K38" s="249"/>
    </row>
    <row r="39" spans="1:11" ht="11.25" customHeight="1" x14ac:dyDescent="0.2">
      <c r="A39" s="332"/>
      <c r="B39" s="288" t="s">
        <v>23</v>
      </c>
      <c r="C39" s="288" t="s">
        <v>177</v>
      </c>
      <c r="D39" s="288" t="s">
        <v>67</v>
      </c>
      <c r="E39" s="358" t="str">
        <f>Swap3M!F41</f>
        <v>EURAB3E60Y_Quote#0001</v>
      </c>
      <c r="F39" s="288" t="s">
        <v>91</v>
      </c>
      <c r="G39" s="358" t="str">
        <f>BasisSwapEON3M!F41</f>
        <v>EUREON3E60Y_Quote#0001</v>
      </c>
      <c r="H39" s="361" t="str">
        <f t="shared" si="0"/>
        <v>EUR1EON3E60Y_Quote</v>
      </c>
      <c r="I39" s="289" t="str">
        <f>_xll.qlCompositeQuote(H39,E39,G39,F39,Permanent,Trigger,ObjectOverwrite)</f>
        <v>EUR1EON3E60Y_Quote#0001</v>
      </c>
      <c r="J39" s="290" t="str">
        <f>_xll.ohRangeRetrieveError(I39)</f>
        <v/>
      </c>
      <c r="K39" s="249"/>
    </row>
    <row r="40" spans="1:11" ht="11.25" customHeight="1" x14ac:dyDescent="0.2">
      <c r="A40" s="250"/>
      <c r="B40" s="251"/>
      <c r="C40" s="251"/>
      <c r="D40" s="251"/>
      <c r="E40" s="251"/>
      <c r="F40" s="251"/>
      <c r="G40" s="251"/>
      <c r="H40" s="251"/>
      <c r="I40" s="251"/>
      <c r="J40" s="252"/>
      <c r="K40" s="253"/>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238</v>
      </c>
      <c r="I2" s="220" t="s">
        <v>208</v>
      </c>
      <c r="J2" s="246" t="s">
        <v>209</v>
      </c>
      <c r="K2" s="249"/>
    </row>
    <row r="3" spans="1:11" ht="11.25" customHeight="1" x14ac:dyDescent="0.2">
      <c r="A3" s="332"/>
      <c r="B3" s="279" t="s">
        <v>5</v>
      </c>
      <c r="C3" s="279" t="s">
        <v>86</v>
      </c>
      <c r="D3" s="279" t="s">
        <v>62</v>
      </c>
      <c r="E3" s="356" t="str">
        <f>Swap6M!F5</f>
        <v>EURAB6E1Y_Quote#0001</v>
      </c>
      <c r="F3" s="279" t="s">
        <v>91</v>
      </c>
      <c r="G3" s="356" t="str">
        <f>BasisSwap1MxM!F5</f>
        <v>EUR1E6E1Y_Quote#0001</v>
      </c>
      <c r="H3" s="280" t="str">
        <f t="shared" ref="H3:H39" si="0">Currency&amp;$C3&amp;$D3&amp;"BASIS"&amp;$B3&amp;QuoteSuffix</f>
        <v>EURAB1EBASIS1Y_Quote</v>
      </c>
      <c r="I3" s="280" t="str">
        <f>_xll.qlCompositeQuote(H3,E3,G3,F3,Permanent,Trigger,ObjectOverwrite)</f>
        <v>EURAB1EBASIS1Y_Quote#0001</v>
      </c>
      <c r="J3" s="281" t="str">
        <f>_xll.ohRangeRetrieveError(I3)</f>
        <v/>
      </c>
      <c r="K3" s="249"/>
    </row>
    <row r="4" spans="1:11" ht="11.25" customHeight="1" x14ac:dyDescent="0.2">
      <c r="A4" s="332"/>
      <c r="B4" s="284" t="s">
        <v>65</v>
      </c>
      <c r="C4" s="284" t="s">
        <v>86</v>
      </c>
      <c r="D4" s="284" t="s">
        <v>62</v>
      </c>
      <c r="E4" s="357" t="str">
        <f>Swap6M!F6</f>
        <v>EURAB6E15M_Quote#0001</v>
      </c>
      <c r="F4" s="284" t="s">
        <v>91</v>
      </c>
      <c r="G4" s="357" t="str">
        <f>BasisSwap1MxM!F6</f>
        <v>EUR1E6E15M_Quote#0001</v>
      </c>
      <c r="H4" s="285" t="str">
        <f t="shared" si="0"/>
        <v>EURAB1EBASIS15M_Quote</v>
      </c>
      <c r="I4" s="285" t="str">
        <f>_xll.qlCompositeQuote(H4,E4,G4,F4,Permanent,Trigger,ObjectOverwrite)</f>
        <v>EURAB1EBASIS15M_Quote#0001</v>
      </c>
      <c r="J4" s="286" t="str">
        <f>_xll.ohRangeRetrieveError(I4)</f>
        <v/>
      </c>
      <c r="K4" s="249"/>
    </row>
    <row r="5" spans="1:11" ht="11.25" customHeight="1" x14ac:dyDescent="0.2">
      <c r="A5" s="332"/>
      <c r="B5" s="284" t="s">
        <v>64</v>
      </c>
      <c r="C5" s="284" t="s">
        <v>86</v>
      </c>
      <c r="D5" s="284" t="s">
        <v>62</v>
      </c>
      <c r="E5" s="357" t="str">
        <f>Swap6M!F7</f>
        <v>EURAB6E18M_Quote#0001</v>
      </c>
      <c r="F5" s="284" t="s">
        <v>91</v>
      </c>
      <c r="G5" s="357" t="str">
        <f>BasisSwap1MxM!F7</f>
        <v>EUR1E6E18M_Quote#0001</v>
      </c>
      <c r="H5" s="285" t="str">
        <f t="shared" si="0"/>
        <v>EURAB1EBASIS18M_Quote</v>
      </c>
      <c r="I5" s="285" t="str">
        <f>_xll.qlCompositeQuote(H5,E5,G5,F5,Permanent,Trigger,ObjectOverwrite)</f>
        <v>EURAB1EBASIS18M_Quote#0001</v>
      </c>
      <c r="J5" s="286" t="str">
        <f>_xll.ohRangeRetrieveError(I5)</f>
        <v/>
      </c>
      <c r="K5" s="249"/>
    </row>
    <row r="6" spans="1:11" ht="11.25" customHeight="1" x14ac:dyDescent="0.2">
      <c r="A6" s="332"/>
      <c r="B6" s="284" t="s">
        <v>63</v>
      </c>
      <c r="C6" s="284" t="s">
        <v>86</v>
      </c>
      <c r="D6" s="284" t="s">
        <v>62</v>
      </c>
      <c r="E6" s="357" t="str">
        <f>Swap6M!F8</f>
        <v>EURAB6E21M_Quote#0001</v>
      </c>
      <c r="F6" s="284" t="s">
        <v>91</v>
      </c>
      <c r="G6" s="357" t="str">
        <f>BasisSwap1MxM!F8</f>
        <v>EUR1E6E21M_Quote#0001</v>
      </c>
      <c r="H6" s="285" t="str">
        <f t="shared" si="0"/>
        <v>EURAB1EBASIS21M_Quote</v>
      </c>
      <c r="I6" s="285" t="str">
        <f>_xll.qlCompositeQuote(H6,E6,G6,F6,Permanent,Trigger,ObjectOverwrite)</f>
        <v>EURAB1EBASIS21M_Quote#0001</v>
      </c>
      <c r="J6" s="286" t="str">
        <f>_xll.ohRangeRetrieveError(I6)</f>
        <v/>
      </c>
      <c r="K6" s="249"/>
    </row>
    <row r="7" spans="1:11" ht="11.25" customHeight="1" x14ac:dyDescent="0.2">
      <c r="A7" s="332"/>
      <c r="B7" s="284" t="s">
        <v>55</v>
      </c>
      <c r="C7" s="284" t="s">
        <v>86</v>
      </c>
      <c r="D7" s="284" t="s">
        <v>62</v>
      </c>
      <c r="E7" s="357" t="str">
        <f>Swap6M!F9</f>
        <v>EURAB6E2Y_Quote#0001</v>
      </c>
      <c r="F7" s="284" t="s">
        <v>91</v>
      </c>
      <c r="G7" s="357" t="str">
        <f>BasisSwap1MxM!F9</f>
        <v>EUR1E6E2Y_Quote#0001</v>
      </c>
      <c r="H7" s="285" t="str">
        <f t="shared" si="0"/>
        <v>EURAB1EBASIS2Y_Quote</v>
      </c>
      <c r="I7" s="285" t="str">
        <f>_xll.qlCompositeQuote(H7,E7,G7,F7,Permanent,Trigger,ObjectOverwrite)</f>
        <v>EURAB1EBASIS2Y_Quote#0001</v>
      </c>
      <c r="J7" s="286" t="str">
        <f>_xll.ohRangeRetrieveError(I7)</f>
        <v/>
      </c>
      <c r="K7" s="249"/>
    </row>
    <row r="8" spans="1:11" ht="11.25" customHeight="1" x14ac:dyDescent="0.2">
      <c r="A8" s="332"/>
      <c r="B8" s="284" t="s">
        <v>54</v>
      </c>
      <c r="C8" s="284" t="s">
        <v>86</v>
      </c>
      <c r="D8" s="284" t="s">
        <v>62</v>
      </c>
      <c r="E8" s="357" t="str">
        <f>Swap6M!F10</f>
        <v>EURAB6E3Y_Quote#0001</v>
      </c>
      <c r="F8" s="284" t="s">
        <v>91</v>
      </c>
      <c r="G8" s="357" t="str">
        <f>BasisSwap1MxM!F10</f>
        <v>EUR1E6E3Y_Quote#0001</v>
      </c>
      <c r="H8" s="285" t="str">
        <f t="shared" si="0"/>
        <v>EURAB1EBASIS3Y_Quote</v>
      </c>
      <c r="I8" s="285" t="str">
        <f>_xll.qlCompositeQuote(H8,E8,G8,F8,Permanent,Trigger,ObjectOverwrite)</f>
        <v>EURAB1EBASIS3Y_Quote#0001</v>
      </c>
      <c r="J8" s="286" t="str">
        <f>_xll.ohRangeRetrieveError(I8)</f>
        <v/>
      </c>
      <c r="K8" s="249"/>
    </row>
    <row r="9" spans="1:11" ht="11.25" customHeight="1" x14ac:dyDescent="0.2">
      <c r="A9" s="332"/>
      <c r="B9" s="284" t="s">
        <v>53</v>
      </c>
      <c r="C9" s="284" t="s">
        <v>86</v>
      </c>
      <c r="D9" s="284" t="s">
        <v>62</v>
      </c>
      <c r="E9" s="357" t="str">
        <f>Swap6M!F11</f>
        <v>EURAB6E4Y_Quote#0001</v>
      </c>
      <c r="F9" s="284" t="s">
        <v>91</v>
      </c>
      <c r="G9" s="357" t="str">
        <f>BasisSwap1MxM!F11</f>
        <v>EUR1E6E4Y_Quote#0001</v>
      </c>
      <c r="H9" s="285" t="str">
        <f t="shared" si="0"/>
        <v>EURAB1EBASIS4Y_Quote</v>
      </c>
      <c r="I9" s="285" t="str">
        <f>_xll.qlCompositeQuote(H9,E9,G9,F9,Permanent,Trigger,ObjectOverwrite)</f>
        <v>EURAB1EBASIS4Y_Quote#0001</v>
      </c>
      <c r="J9" s="286" t="str">
        <f>_xll.ohRangeRetrieveError(I9)</f>
        <v/>
      </c>
      <c r="K9" s="249"/>
    </row>
    <row r="10" spans="1:11" ht="11.25" customHeight="1" x14ac:dyDescent="0.2">
      <c r="A10" s="332"/>
      <c r="B10" s="284" t="s">
        <v>52</v>
      </c>
      <c r="C10" s="284" t="s">
        <v>86</v>
      </c>
      <c r="D10" s="284" t="s">
        <v>62</v>
      </c>
      <c r="E10" s="357" t="str">
        <f>Swap6M!F12</f>
        <v>EURAB6E5Y_Quote#0001</v>
      </c>
      <c r="F10" s="284" t="s">
        <v>91</v>
      </c>
      <c r="G10" s="357" t="str">
        <f>BasisSwap1MxM!F12</f>
        <v>EUR1E6E5Y_Quote#0001</v>
      </c>
      <c r="H10" s="285" t="str">
        <f t="shared" si="0"/>
        <v>EURAB1EBASIS5Y_Quote</v>
      </c>
      <c r="I10" s="285" t="str">
        <f>_xll.qlCompositeQuote(H10,E10,G10,F10,Permanent,Trigger,ObjectOverwrite)</f>
        <v>EURAB1EBASIS5Y_Quote#0001</v>
      </c>
      <c r="J10" s="286" t="str">
        <f>_xll.ohRangeRetrieveError(I10)</f>
        <v/>
      </c>
      <c r="K10" s="249"/>
    </row>
    <row r="11" spans="1:11" ht="11.25" customHeight="1" x14ac:dyDescent="0.2">
      <c r="A11" s="332"/>
      <c r="B11" s="284" t="s">
        <v>51</v>
      </c>
      <c r="C11" s="284" t="s">
        <v>86</v>
      </c>
      <c r="D11" s="284" t="s">
        <v>62</v>
      </c>
      <c r="E11" s="357" t="str">
        <f>Swap6M!F13</f>
        <v>EURAB6E6Y_Quote#0001</v>
      </c>
      <c r="F11" s="284" t="s">
        <v>91</v>
      </c>
      <c r="G11" s="357" t="str">
        <f>BasisSwap1MxM!F13</f>
        <v>EUR1E6E6Y_Quote#0001</v>
      </c>
      <c r="H11" s="285" t="str">
        <f t="shared" si="0"/>
        <v>EURAB1EBASIS6Y_Quote</v>
      </c>
      <c r="I11" s="285" t="str">
        <f>_xll.qlCompositeQuote(H11,E11,G11,F11,Permanent,Trigger,ObjectOverwrite)</f>
        <v>EURAB1EBASIS6Y_Quote#0001</v>
      </c>
      <c r="J11" s="286" t="str">
        <f>_xll.ohRangeRetrieveError(I11)</f>
        <v/>
      </c>
      <c r="K11" s="249"/>
    </row>
    <row r="12" spans="1:11" ht="11.25" customHeight="1" x14ac:dyDescent="0.2">
      <c r="A12" s="332"/>
      <c r="B12" s="284" t="s">
        <v>50</v>
      </c>
      <c r="C12" s="284" t="s">
        <v>86</v>
      </c>
      <c r="D12" s="284" t="s">
        <v>62</v>
      </c>
      <c r="E12" s="357" t="str">
        <f>Swap6M!F14</f>
        <v>EURAB6E7Y_Quote#0001</v>
      </c>
      <c r="F12" s="284" t="s">
        <v>91</v>
      </c>
      <c r="G12" s="357" t="str">
        <f>BasisSwap1MxM!F14</f>
        <v>EUR1E6E7Y_Quote#0001</v>
      </c>
      <c r="H12" s="285" t="str">
        <f t="shared" si="0"/>
        <v>EURAB1EBASIS7Y_Quote</v>
      </c>
      <c r="I12" s="285" t="str">
        <f>_xll.qlCompositeQuote(H12,E12,G12,F12,Permanent,Trigger,ObjectOverwrite)</f>
        <v>EURAB1EBASIS7Y_Quote#0001</v>
      </c>
      <c r="J12" s="286" t="str">
        <f>_xll.ohRangeRetrieveError(I12)</f>
        <v/>
      </c>
      <c r="K12" s="249"/>
    </row>
    <row r="13" spans="1:11" ht="11.25" customHeight="1" x14ac:dyDescent="0.2">
      <c r="A13" s="332"/>
      <c r="B13" s="284" t="s">
        <v>49</v>
      </c>
      <c r="C13" s="284" t="s">
        <v>86</v>
      </c>
      <c r="D13" s="284" t="s">
        <v>62</v>
      </c>
      <c r="E13" s="357" t="str">
        <f>Swap6M!F15</f>
        <v>EURAB6E8Y_Quote#0001</v>
      </c>
      <c r="F13" s="284" t="s">
        <v>91</v>
      </c>
      <c r="G13" s="357" t="str">
        <f>BasisSwap1MxM!F15</f>
        <v>EUR1E6E8Y_Quote#0001</v>
      </c>
      <c r="H13" s="285" t="str">
        <f t="shared" si="0"/>
        <v>EURAB1EBASIS8Y_Quote</v>
      </c>
      <c r="I13" s="285" t="str">
        <f>_xll.qlCompositeQuote(H13,E13,G13,F13,Permanent,Trigger,ObjectOverwrite)</f>
        <v>EURAB1EBASIS8Y_Quote#0001</v>
      </c>
      <c r="J13" s="286" t="str">
        <f>_xll.ohRangeRetrieveError(I13)</f>
        <v/>
      </c>
      <c r="K13" s="249"/>
    </row>
    <row r="14" spans="1:11" ht="11.25" customHeight="1" x14ac:dyDescent="0.2">
      <c r="A14" s="332"/>
      <c r="B14" s="284" t="s">
        <v>48</v>
      </c>
      <c r="C14" s="284" t="s">
        <v>86</v>
      </c>
      <c r="D14" s="284" t="s">
        <v>62</v>
      </c>
      <c r="E14" s="357" t="str">
        <f>Swap6M!F16</f>
        <v>EURAB6E9Y_Quote#0001</v>
      </c>
      <c r="F14" s="284" t="s">
        <v>91</v>
      </c>
      <c r="G14" s="357" t="str">
        <f>BasisSwap1MxM!F16</f>
        <v>EUR1E6E9Y_Quote#0001</v>
      </c>
      <c r="H14" s="285" t="str">
        <f t="shared" si="0"/>
        <v>EURAB1EBASIS9Y_Quote</v>
      </c>
      <c r="I14" s="285" t="str">
        <f>_xll.qlCompositeQuote(H14,E14,G14,F14,Permanent,Trigger,ObjectOverwrite)</f>
        <v>EURAB1EBASIS9Y_Quote#0001</v>
      </c>
      <c r="J14" s="286" t="str">
        <f>_xll.ohRangeRetrieveError(I14)</f>
        <v/>
      </c>
      <c r="K14" s="249"/>
    </row>
    <row r="15" spans="1:11" ht="11.25" customHeight="1" x14ac:dyDescent="0.2">
      <c r="A15" s="332"/>
      <c r="B15" s="284" t="s">
        <v>47</v>
      </c>
      <c r="C15" s="284" t="s">
        <v>86</v>
      </c>
      <c r="D15" s="284" t="s">
        <v>62</v>
      </c>
      <c r="E15" s="357" t="str">
        <f>Swap6M!F17</f>
        <v>EURAB6E10Y_Quote#0001</v>
      </c>
      <c r="F15" s="284" t="s">
        <v>91</v>
      </c>
      <c r="G15" s="357" t="str">
        <f>BasisSwap1MxM!F17</f>
        <v>EUR1E6E10Y_Quote#0001</v>
      </c>
      <c r="H15" s="285" t="str">
        <f t="shared" si="0"/>
        <v>EURAB1EBASIS10Y_Quote</v>
      </c>
      <c r="I15" s="285" t="str">
        <f>_xll.qlCompositeQuote(H15,E15,G15,F15,Permanent,Trigger,ObjectOverwrite)</f>
        <v>EURAB1EBASIS10Y_Quote#0001</v>
      </c>
      <c r="J15" s="286" t="str">
        <f>_xll.ohRangeRetrieveError(I15)</f>
        <v/>
      </c>
      <c r="K15" s="249"/>
    </row>
    <row r="16" spans="1:11" ht="11.25" customHeight="1" x14ac:dyDescent="0.2">
      <c r="A16" s="332"/>
      <c r="B16" s="284" t="s">
        <v>46</v>
      </c>
      <c r="C16" s="284" t="s">
        <v>86</v>
      </c>
      <c r="D16" s="284" t="s">
        <v>62</v>
      </c>
      <c r="E16" s="357" t="str">
        <f>Swap6M!F18</f>
        <v>EURAB6E11Y_Quote#0001</v>
      </c>
      <c r="F16" s="284" t="s">
        <v>91</v>
      </c>
      <c r="G16" s="357" t="str">
        <f>BasisSwap1MxM!F18</f>
        <v>EUR1E6E11Y_Quote#0001</v>
      </c>
      <c r="H16" s="285" t="str">
        <f t="shared" si="0"/>
        <v>EURAB1EBASIS11Y_Quote</v>
      </c>
      <c r="I16" s="285" t="str">
        <f>_xll.qlCompositeQuote(H16,E16,G16,F16,Permanent,Trigger,ObjectOverwrite)</f>
        <v>EURAB1EBASIS11Y_Quote#0001</v>
      </c>
      <c r="J16" s="286" t="str">
        <f>_xll.ohRangeRetrieveError(I16)</f>
        <v/>
      </c>
      <c r="K16" s="249"/>
    </row>
    <row r="17" spans="1:11" ht="11.25" customHeight="1" x14ac:dyDescent="0.2">
      <c r="A17" s="332"/>
      <c r="B17" s="284" t="s">
        <v>45</v>
      </c>
      <c r="C17" s="284" t="s">
        <v>86</v>
      </c>
      <c r="D17" s="284" t="s">
        <v>62</v>
      </c>
      <c r="E17" s="357" t="str">
        <f>Swap6M!F19</f>
        <v>EURAB6E12Y_Quote#0001</v>
      </c>
      <c r="F17" s="284" t="s">
        <v>91</v>
      </c>
      <c r="G17" s="357" t="str">
        <f>BasisSwap1MxM!F19</f>
        <v>EUR1E6E12Y_Quote#0001</v>
      </c>
      <c r="H17" s="285" t="str">
        <f t="shared" si="0"/>
        <v>EURAB1EBASIS12Y_Quote</v>
      </c>
      <c r="I17" s="285" t="str">
        <f>_xll.qlCompositeQuote(H17,E17,G17,F17,Permanent,Trigger,ObjectOverwrite)</f>
        <v>EURAB1EBASIS12Y_Quote#0001</v>
      </c>
      <c r="J17" s="286" t="str">
        <f>_xll.ohRangeRetrieveError(I17)</f>
        <v/>
      </c>
      <c r="K17" s="249"/>
    </row>
    <row r="18" spans="1:11" ht="11.25" customHeight="1" x14ac:dyDescent="0.2">
      <c r="A18" s="332"/>
      <c r="B18" s="284" t="s">
        <v>44</v>
      </c>
      <c r="C18" s="284" t="s">
        <v>86</v>
      </c>
      <c r="D18" s="284" t="s">
        <v>62</v>
      </c>
      <c r="E18" s="357" t="str">
        <f>Swap6M!F20</f>
        <v>EURAB6E13Y_Quote#0001</v>
      </c>
      <c r="F18" s="284" t="s">
        <v>91</v>
      </c>
      <c r="G18" s="357" t="str">
        <f>BasisSwap1MxM!F20</f>
        <v>EUR1E6E13Y_Quote#0001</v>
      </c>
      <c r="H18" s="285" t="str">
        <f t="shared" si="0"/>
        <v>EURAB1EBASIS13Y_Quote</v>
      </c>
      <c r="I18" s="285" t="str">
        <f>_xll.qlCompositeQuote(H18,E18,G18,F18,Permanent,Trigger,ObjectOverwrite)</f>
        <v>EURAB1EBASIS13Y_Quote#0001</v>
      </c>
      <c r="J18" s="286" t="str">
        <f>_xll.ohRangeRetrieveError(I18)</f>
        <v/>
      </c>
      <c r="K18" s="249"/>
    </row>
    <row r="19" spans="1:11" ht="11.25" customHeight="1" x14ac:dyDescent="0.2">
      <c r="A19" s="332"/>
      <c r="B19" s="284" t="s">
        <v>43</v>
      </c>
      <c r="C19" s="284" t="s">
        <v>86</v>
      </c>
      <c r="D19" s="284" t="s">
        <v>62</v>
      </c>
      <c r="E19" s="357" t="str">
        <f>Swap6M!F21</f>
        <v>EURAB6E14Y_Quote#0001</v>
      </c>
      <c r="F19" s="284" t="s">
        <v>91</v>
      </c>
      <c r="G19" s="357" t="str">
        <f>BasisSwap1MxM!F21</f>
        <v>EUR1E6E14Y_Quote#0001</v>
      </c>
      <c r="H19" s="285" t="str">
        <f t="shared" si="0"/>
        <v>EURAB1EBASIS14Y_Quote</v>
      </c>
      <c r="I19" s="285" t="str">
        <f>_xll.qlCompositeQuote(H19,E19,G19,F19,Permanent,Trigger,ObjectOverwrite)</f>
        <v>EURAB1EBASIS14Y_Quote#0001</v>
      </c>
      <c r="J19" s="286" t="str">
        <f>_xll.ohRangeRetrieveError(I19)</f>
        <v/>
      </c>
      <c r="K19" s="249"/>
    </row>
    <row r="20" spans="1:11" ht="11.25" customHeight="1" x14ac:dyDescent="0.2">
      <c r="A20" s="332"/>
      <c r="B20" s="284" t="s">
        <v>42</v>
      </c>
      <c r="C20" s="284" t="s">
        <v>86</v>
      </c>
      <c r="D20" s="284" t="s">
        <v>62</v>
      </c>
      <c r="E20" s="357" t="str">
        <f>Swap6M!F22</f>
        <v>EURAB6E15Y_Quote#0001</v>
      </c>
      <c r="F20" s="284" t="s">
        <v>91</v>
      </c>
      <c r="G20" s="357" t="str">
        <f>BasisSwap1MxM!F22</f>
        <v>EUR1E6E15Y_Quote#0001</v>
      </c>
      <c r="H20" s="285" t="str">
        <f t="shared" si="0"/>
        <v>EURAB1EBASIS15Y_Quote</v>
      </c>
      <c r="I20" s="285" t="str">
        <f>_xll.qlCompositeQuote(H20,E20,G20,F20,Permanent,Trigger,ObjectOverwrite)</f>
        <v>EURAB1EBASIS15Y_Quote#0001</v>
      </c>
      <c r="J20" s="286" t="str">
        <f>_xll.ohRangeRetrieveError(I20)</f>
        <v/>
      </c>
      <c r="K20" s="249"/>
    </row>
    <row r="21" spans="1:11" ht="11.25" customHeight="1" x14ac:dyDescent="0.2">
      <c r="A21" s="332"/>
      <c r="B21" s="284" t="s">
        <v>41</v>
      </c>
      <c r="C21" s="284" t="s">
        <v>86</v>
      </c>
      <c r="D21" s="284" t="s">
        <v>62</v>
      </c>
      <c r="E21" s="357" t="str">
        <f>Swap6M!F23</f>
        <v>EURAB6E16Y_Quote#0001</v>
      </c>
      <c r="F21" s="284" t="s">
        <v>91</v>
      </c>
      <c r="G21" s="357" t="str">
        <f>BasisSwap1MxM!F23</f>
        <v>EUR1E6E16Y_Quote#0001</v>
      </c>
      <c r="H21" s="285" t="str">
        <f t="shared" si="0"/>
        <v>EURAB1EBASIS16Y_Quote</v>
      </c>
      <c r="I21" s="285" t="str">
        <f>_xll.qlCompositeQuote(H21,E21,G21,F21,Permanent,Trigger,ObjectOverwrite)</f>
        <v>EURAB1EBASIS16Y_Quote#0001</v>
      </c>
      <c r="J21" s="286" t="str">
        <f>_xll.ohRangeRetrieveError(I21)</f>
        <v/>
      </c>
      <c r="K21" s="249"/>
    </row>
    <row r="22" spans="1:11" ht="11.25" customHeight="1" x14ac:dyDescent="0.2">
      <c r="A22" s="332"/>
      <c r="B22" s="284" t="s">
        <v>40</v>
      </c>
      <c r="C22" s="284" t="s">
        <v>86</v>
      </c>
      <c r="D22" s="284" t="s">
        <v>62</v>
      </c>
      <c r="E22" s="357" t="str">
        <f>Swap6M!F24</f>
        <v>EURAB6E17Y_Quote#0001</v>
      </c>
      <c r="F22" s="284" t="s">
        <v>91</v>
      </c>
      <c r="G22" s="357" t="str">
        <f>BasisSwap1MxM!F24</f>
        <v>EUR1E6E17Y_Quote#0001</v>
      </c>
      <c r="H22" s="285" t="str">
        <f t="shared" si="0"/>
        <v>EURAB1EBASIS17Y_Quote</v>
      </c>
      <c r="I22" s="285" t="str">
        <f>_xll.qlCompositeQuote(H22,E22,G22,F22,Permanent,Trigger,ObjectOverwrite)</f>
        <v>EURAB1EBASIS17Y_Quote#0001</v>
      </c>
      <c r="J22" s="286" t="str">
        <f>_xll.ohRangeRetrieveError(I22)</f>
        <v/>
      </c>
      <c r="K22" s="249"/>
    </row>
    <row r="23" spans="1:11" ht="11.25" customHeight="1" x14ac:dyDescent="0.2">
      <c r="A23" s="332"/>
      <c r="B23" s="284" t="s">
        <v>39</v>
      </c>
      <c r="C23" s="284" t="s">
        <v>86</v>
      </c>
      <c r="D23" s="284" t="s">
        <v>62</v>
      </c>
      <c r="E23" s="357" t="str">
        <f>Swap6M!F25</f>
        <v>EURAB6E18Y_Quote#0001</v>
      </c>
      <c r="F23" s="284" t="s">
        <v>91</v>
      </c>
      <c r="G23" s="357" t="str">
        <f>BasisSwap1MxM!F25</f>
        <v>EUR1E6E18Y_Quote#0001</v>
      </c>
      <c r="H23" s="285" t="str">
        <f t="shared" si="0"/>
        <v>EURAB1EBASIS18Y_Quote</v>
      </c>
      <c r="I23" s="285" t="str">
        <f>_xll.qlCompositeQuote(H23,E23,G23,F23,Permanent,Trigger,ObjectOverwrite)</f>
        <v>EURAB1EBASIS18Y_Quote#0001</v>
      </c>
      <c r="J23" s="286" t="str">
        <f>_xll.ohRangeRetrieveError(I23)</f>
        <v/>
      </c>
      <c r="K23" s="249"/>
    </row>
    <row r="24" spans="1:11" ht="11.25" customHeight="1" x14ac:dyDescent="0.2">
      <c r="A24" s="332"/>
      <c r="B24" s="284" t="s">
        <v>38</v>
      </c>
      <c r="C24" s="284" t="s">
        <v>86</v>
      </c>
      <c r="D24" s="284" t="s">
        <v>62</v>
      </c>
      <c r="E24" s="357" t="str">
        <f>Swap6M!F26</f>
        <v>EURAB6E19Y_Quote#0001</v>
      </c>
      <c r="F24" s="284" t="s">
        <v>91</v>
      </c>
      <c r="G24" s="357" t="str">
        <f>BasisSwap1MxM!F26</f>
        <v>EUR1E6E19Y_Quote#0001</v>
      </c>
      <c r="H24" s="285" t="str">
        <f t="shared" si="0"/>
        <v>EURAB1EBASIS19Y_Quote</v>
      </c>
      <c r="I24" s="285" t="str">
        <f>_xll.qlCompositeQuote(H24,E24,G24,F24,Permanent,Trigger,ObjectOverwrite)</f>
        <v>EURAB1EBASIS19Y_Quote#0001</v>
      </c>
      <c r="J24" s="286" t="str">
        <f>_xll.ohRangeRetrieveError(I24)</f>
        <v/>
      </c>
      <c r="K24" s="249"/>
    </row>
    <row r="25" spans="1:11" ht="11.25" customHeight="1" x14ac:dyDescent="0.2">
      <c r="A25" s="332"/>
      <c r="B25" s="284" t="s">
        <v>37</v>
      </c>
      <c r="C25" s="284" t="s">
        <v>86</v>
      </c>
      <c r="D25" s="284" t="s">
        <v>62</v>
      </c>
      <c r="E25" s="357" t="str">
        <f>Swap6M!F27</f>
        <v>EURAB6E20Y_Quote#0001</v>
      </c>
      <c r="F25" s="284" t="s">
        <v>91</v>
      </c>
      <c r="G25" s="357" t="str">
        <f>BasisSwap1MxM!F27</f>
        <v>EUR1E6E20Y_Quote#0001</v>
      </c>
      <c r="H25" s="285" t="str">
        <f t="shared" si="0"/>
        <v>EURAB1EBASIS20Y_Quote</v>
      </c>
      <c r="I25" s="285" t="str">
        <f>_xll.qlCompositeQuote(H25,E25,G25,F25,Permanent,Trigger,ObjectOverwrite)</f>
        <v>EURAB1EBASIS20Y_Quote#0001</v>
      </c>
      <c r="J25" s="286" t="str">
        <f>_xll.ohRangeRetrieveError(I25)</f>
        <v/>
      </c>
      <c r="K25" s="249"/>
    </row>
    <row r="26" spans="1:11" ht="11.25" customHeight="1" x14ac:dyDescent="0.2">
      <c r="A26" s="332"/>
      <c r="B26" s="284" t="s">
        <v>36</v>
      </c>
      <c r="C26" s="284" t="s">
        <v>86</v>
      </c>
      <c r="D26" s="284" t="s">
        <v>62</v>
      </c>
      <c r="E26" s="357" t="str">
        <f>Swap6M!F28</f>
        <v>EURAB6E21Y_Quote#0001</v>
      </c>
      <c r="F26" s="284" t="s">
        <v>91</v>
      </c>
      <c r="G26" s="357" t="str">
        <f>BasisSwap1MxM!F28</f>
        <v>EUR1E6E21Y_Quote#0001</v>
      </c>
      <c r="H26" s="285" t="str">
        <f t="shared" si="0"/>
        <v>EURAB1EBASIS21Y_Quote</v>
      </c>
      <c r="I26" s="285" t="str">
        <f>_xll.qlCompositeQuote(H26,E26,G26,F26,Permanent,Trigger,ObjectOverwrite)</f>
        <v>EURAB1EBASIS21Y_Quote#0001</v>
      </c>
      <c r="J26" s="286" t="str">
        <f>_xll.ohRangeRetrieveError(I26)</f>
        <v/>
      </c>
      <c r="K26" s="249"/>
    </row>
    <row r="27" spans="1:11" ht="11.25" customHeight="1" x14ac:dyDescent="0.2">
      <c r="A27" s="332"/>
      <c r="B27" s="284" t="s">
        <v>35</v>
      </c>
      <c r="C27" s="284" t="s">
        <v>86</v>
      </c>
      <c r="D27" s="284" t="s">
        <v>62</v>
      </c>
      <c r="E27" s="357" t="str">
        <f>Swap6M!F29</f>
        <v>EURAB6E22Y_Quote#0001</v>
      </c>
      <c r="F27" s="284" t="s">
        <v>91</v>
      </c>
      <c r="G27" s="357" t="str">
        <f>BasisSwap1MxM!F29</f>
        <v>EUR1E6E22Y_Quote#0001</v>
      </c>
      <c r="H27" s="285" t="str">
        <f t="shared" si="0"/>
        <v>EURAB1EBASIS22Y_Quote</v>
      </c>
      <c r="I27" s="285" t="str">
        <f>_xll.qlCompositeQuote(H27,E27,G27,F27,Permanent,Trigger,ObjectOverwrite)</f>
        <v>EURAB1EBASIS22Y_Quote#0001</v>
      </c>
      <c r="J27" s="286" t="str">
        <f>_xll.ohRangeRetrieveError(I27)</f>
        <v/>
      </c>
      <c r="K27" s="249"/>
    </row>
    <row r="28" spans="1:11" ht="11.25" customHeight="1" x14ac:dyDescent="0.2">
      <c r="A28" s="332"/>
      <c r="B28" s="284" t="s">
        <v>34</v>
      </c>
      <c r="C28" s="284" t="s">
        <v>86</v>
      </c>
      <c r="D28" s="284" t="s">
        <v>62</v>
      </c>
      <c r="E28" s="357" t="str">
        <f>Swap6M!F30</f>
        <v>EURAB6E23Y_Quote#0001</v>
      </c>
      <c r="F28" s="284" t="s">
        <v>91</v>
      </c>
      <c r="G28" s="357" t="str">
        <f>BasisSwap1MxM!F30</f>
        <v>EUR1E6E23Y_Quote#0001</v>
      </c>
      <c r="H28" s="285" t="str">
        <f t="shared" si="0"/>
        <v>EURAB1EBASIS23Y_Quote</v>
      </c>
      <c r="I28" s="285" t="str">
        <f>_xll.qlCompositeQuote(H28,E28,G28,F28,Permanent,Trigger,ObjectOverwrite)</f>
        <v>EURAB1EBASIS23Y_Quote#0001</v>
      </c>
      <c r="J28" s="286" t="str">
        <f>_xll.ohRangeRetrieveError(I28)</f>
        <v/>
      </c>
      <c r="K28" s="249"/>
    </row>
    <row r="29" spans="1:11" ht="11.25" customHeight="1" x14ac:dyDescent="0.2">
      <c r="A29" s="332"/>
      <c r="B29" s="284" t="s">
        <v>33</v>
      </c>
      <c r="C29" s="284" t="s">
        <v>86</v>
      </c>
      <c r="D29" s="284" t="s">
        <v>62</v>
      </c>
      <c r="E29" s="357" t="str">
        <f>Swap6M!F31</f>
        <v>EURAB6E24Y_Quote#0001</v>
      </c>
      <c r="F29" s="284" t="s">
        <v>91</v>
      </c>
      <c r="G29" s="357" t="str">
        <f>BasisSwap1MxM!F31</f>
        <v>EUR1E6E24Y_Quote#0001</v>
      </c>
      <c r="H29" s="285" t="str">
        <f t="shared" si="0"/>
        <v>EURAB1EBASIS24Y_Quote</v>
      </c>
      <c r="I29" s="285" t="str">
        <f>_xll.qlCompositeQuote(H29,E29,G29,F29,Permanent,Trigger,ObjectOverwrite)</f>
        <v>EURAB1EBASIS24Y_Quote#0001</v>
      </c>
      <c r="J29" s="286" t="str">
        <f>_xll.ohRangeRetrieveError(I29)</f>
        <v/>
      </c>
      <c r="K29" s="249"/>
    </row>
    <row r="30" spans="1:11" ht="11.25" customHeight="1" x14ac:dyDescent="0.2">
      <c r="A30" s="332"/>
      <c r="B30" s="284" t="s">
        <v>32</v>
      </c>
      <c r="C30" s="284" t="s">
        <v>86</v>
      </c>
      <c r="D30" s="284" t="s">
        <v>62</v>
      </c>
      <c r="E30" s="357" t="str">
        <f>Swap6M!F32</f>
        <v>EURAB6E25Y_Quote#0001</v>
      </c>
      <c r="F30" s="284" t="s">
        <v>91</v>
      </c>
      <c r="G30" s="357" t="str">
        <f>BasisSwap1MxM!F32</f>
        <v>EUR1E6E25Y_Quote#0001</v>
      </c>
      <c r="H30" s="285" t="str">
        <f t="shared" si="0"/>
        <v>EURAB1EBASIS25Y_Quote</v>
      </c>
      <c r="I30" s="285" t="str">
        <f>_xll.qlCompositeQuote(H30,E30,G30,F30,Permanent,Trigger,ObjectOverwrite)</f>
        <v>EURAB1EBASIS25Y_Quote#0001</v>
      </c>
      <c r="J30" s="286" t="str">
        <f>_xll.ohRangeRetrieveError(I30)</f>
        <v/>
      </c>
      <c r="K30" s="249"/>
    </row>
    <row r="31" spans="1:11" ht="11.25" customHeight="1" x14ac:dyDescent="0.2">
      <c r="A31" s="332"/>
      <c r="B31" s="284" t="s">
        <v>31</v>
      </c>
      <c r="C31" s="284" t="s">
        <v>86</v>
      </c>
      <c r="D31" s="284" t="s">
        <v>62</v>
      </c>
      <c r="E31" s="357" t="str">
        <f>Swap6M!F33</f>
        <v>EURAB6E26Y_Quote#0001</v>
      </c>
      <c r="F31" s="284" t="s">
        <v>91</v>
      </c>
      <c r="G31" s="357" t="str">
        <f>BasisSwap1MxM!F33</f>
        <v>EUR1E6E26Y_Quote#0001</v>
      </c>
      <c r="H31" s="285" t="str">
        <f t="shared" si="0"/>
        <v>EURAB1EBASIS26Y_Quote</v>
      </c>
      <c r="I31" s="285" t="str">
        <f>_xll.qlCompositeQuote(H31,E31,G31,F31,Permanent,Trigger,ObjectOverwrite)</f>
        <v>EURAB1EBASIS26Y_Quote#0001</v>
      </c>
      <c r="J31" s="286" t="str">
        <f>_xll.ohRangeRetrieveError(I31)</f>
        <v/>
      </c>
      <c r="K31" s="249"/>
    </row>
    <row r="32" spans="1:11" ht="11.25" customHeight="1" x14ac:dyDescent="0.2">
      <c r="A32" s="332"/>
      <c r="B32" s="284" t="s">
        <v>30</v>
      </c>
      <c r="C32" s="284" t="s">
        <v>86</v>
      </c>
      <c r="D32" s="284" t="s">
        <v>62</v>
      </c>
      <c r="E32" s="357" t="str">
        <f>Swap6M!F34</f>
        <v>EURAB6E27Y_Quote#0001</v>
      </c>
      <c r="F32" s="284" t="s">
        <v>91</v>
      </c>
      <c r="G32" s="357" t="str">
        <f>BasisSwap1MxM!F34</f>
        <v>EUR1E6E27Y_Quote#0001</v>
      </c>
      <c r="H32" s="285" t="str">
        <f t="shared" si="0"/>
        <v>EURAB1EBASIS27Y_Quote</v>
      </c>
      <c r="I32" s="285" t="str">
        <f>_xll.qlCompositeQuote(H32,E32,G32,F32,Permanent,Trigger,ObjectOverwrite)</f>
        <v>EURAB1EBASIS27Y_Quote#0001</v>
      </c>
      <c r="J32" s="286" t="str">
        <f>_xll.ohRangeRetrieveError(I32)</f>
        <v/>
      </c>
      <c r="K32" s="249"/>
    </row>
    <row r="33" spans="1:11" ht="11.25" customHeight="1" x14ac:dyDescent="0.2">
      <c r="A33" s="332"/>
      <c r="B33" s="284" t="s">
        <v>29</v>
      </c>
      <c r="C33" s="284" t="s">
        <v>86</v>
      </c>
      <c r="D33" s="284" t="s">
        <v>62</v>
      </c>
      <c r="E33" s="357" t="str">
        <f>Swap6M!F35</f>
        <v>EURAB6E28Y_Quote#0001</v>
      </c>
      <c r="F33" s="284" t="s">
        <v>91</v>
      </c>
      <c r="G33" s="357" t="str">
        <f>BasisSwap1MxM!F35</f>
        <v>EUR1E6E28Y_Quote#0001</v>
      </c>
      <c r="H33" s="285" t="str">
        <f t="shared" si="0"/>
        <v>EURAB1EBASIS28Y_Quote</v>
      </c>
      <c r="I33" s="285" t="str">
        <f>_xll.qlCompositeQuote(H33,E33,G33,F33,Permanent,Trigger,ObjectOverwrite)</f>
        <v>EURAB1EBASIS28Y_Quote#0001</v>
      </c>
      <c r="J33" s="286" t="str">
        <f>_xll.ohRangeRetrieveError(I33)</f>
        <v/>
      </c>
      <c r="K33" s="249"/>
    </row>
    <row r="34" spans="1:11" ht="11.25" customHeight="1" x14ac:dyDescent="0.2">
      <c r="A34" s="332"/>
      <c r="B34" s="284" t="s">
        <v>28</v>
      </c>
      <c r="C34" s="284" t="s">
        <v>86</v>
      </c>
      <c r="D34" s="284" t="s">
        <v>62</v>
      </c>
      <c r="E34" s="357" t="str">
        <f>Swap6M!F36</f>
        <v>EURAB6E29Y_Quote#0001</v>
      </c>
      <c r="F34" s="284" t="s">
        <v>91</v>
      </c>
      <c r="G34" s="357" t="str">
        <f>BasisSwap1MxM!F36</f>
        <v>EUR1E6E29Y_Quote#0001</v>
      </c>
      <c r="H34" s="285" t="str">
        <f t="shared" si="0"/>
        <v>EURAB1EBASIS29Y_Quote</v>
      </c>
      <c r="I34" s="285" t="str">
        <f>_xll.qlCompositeQuote(H34,E34,G34,F34,Permanent,Trigger,ObjectOverwrite)</f>
        <v>EURAB1EBASIS29Y_Quote#0001</v>
      </c>
      <c r="J34" s="286" t="str">
        <f>_xll.ohRangeRetrieveError(I34)</f>
        <v/>
      </c>
      <c r="K34" s="249"/>
    </row>
    <row r="35" spans="1:11" ht="11.25" customHeight="1" x14ac:dyDescent="0.2">
      <c r="A35" s="332"/>
      <c r="B35" s="284" t="s">
        <v>27</v>
      </c>
      <c r="C35" s="284" t="s">
        <v>86</v>
      </c>
      <c r="D35" s="284" t="s">
        <v>62</v>
      </c>
      <c r="E35" s="357" t="str">
        <f>Swap6M!F37</f>
        <v>EURAB6E30Y_Quote#0001</v>
      </c>
      <c r="F35" s="284" t="s">
        <v>91</v>
      </c>
      <c r="G35" s="357" t="str">
        <f>BasisSwap1MxM!F37</f>
        <v>EUR1E6E30Y_Quote#0001</v>
      </c>
      <c r="H35" s="285" t="str">
        <f t="shared" si="0"/>
        <v>EURAB1EBASIS30Y_Quote</v>
      </c>
      <c r="I35" s="285" t="str">
        <f>_xll.qlCompositeQuote(H35,E35,G35,F35,Permanent,Trigger,ObjectOverwrite)</f>
        <v>EURAB1EBASIS30Y_Quote#0001</v>
      </c>
      <c r="J35" s="286" t="str">
        <f>_xll.ohRangeRetrieveError(I35)</f>
        <v/>
      </c>
      <c r="K35" s="249"/>
    </row>
    <row r="36" spans="1:11" ht="11.25" customHeight="1" x14ac:dyDescent="0.2">
      <c r="A36" s="332"/>
      <c r="B36" s="284" t="s">
        <v>26</v>
      </c>
      <c r="C36" s="284" t="s">
        <v>86</v>
      </c>
      <c r="D36" s="284" t="s">
        <v>62</v>
      </c>
      <c r="E36" s="357" t="str">
        <f>Swap6M!F38</f>
        <v>EURAB6E35Y_Quote#0001</v>
      </c>
      <c r="F36" s="284" t="s">
        <v>91</v>
      </c>
      <c r="G36" s="357" t="str">
        <f>BasisSwap1MxM!F38</f>
        <v>EUR1E6E35Y_Quote#0001</v>
      </c>
      <c r="H36" s="285" t="str">
        <f t="shared" si="0"/>
        <v>EURAB1EBASIS35Y_Quote</v>
      </c>
      <c r="I36" s="285" t="str">
        <f>_xll.qlCompositeQuote(H36,E36,G36,F36,Permanent,Trigger,ObjectOverwrite)</f>
        <v>EURAB1EBASIS35Y_Quote#0001</v>
      </c>
      <c r="J36" s="286" t="str">
        <f>_xll.ohRangeRetrieveError(I36)</f>
        <v/>
      </c>
      <c r="K36" s="249"/>
    </row>
    <row r="37" spans="1:11" ht="11.25" customHeight="1" x14ac:dyDescent="0.2">
      <c r="A37" s="332"/>
      <c r="B37" s="284" t="s">
        <v>25</v>
      </c>
      <c r="C37" s="284" t="s">
        <v>86</v>
      </c>
      <c r="D37" s="284" t="s">
        <v>62</v>
      </c>
      <c r="E37" s="357" t="str">
        <f>Swap6M!F39</f>
        <v>EURAB6E40Y_Quote#0001</v>
      </c>
      <c r="F37" s="284" t="s">
        <v>91</v>
      </c>
      <c r="G37" s="357" t="str">
        <f>BasisSwap1MxM!F39</f>
        <v>EUR1E6E40Y_Quote#0001</v>
      </c>
      <c r="H37" s="285" t="str">
        <f t="shared" si="0"/>
        <v>EURAB1EBASIS40Y_Quote</v>
      </c>
      <c r="I37" s="285" t="str">
        <f>_xll.qlCompositeQuote(H37,E37,G37,F37,Permanent,Trigger,ObjectOverwrite)</f>
        <v>EURAB1EBASIS40Y_Quote#0001</v>
      </c>
      <c r="J37" s="286" t="str">
        <f>_xll.ohRangeRetrieveError(I37)</f>
        <v/>
      </c>
      <c r="K37" s="249"/>
    </row>
    <row r="38" spans="1:11" ht="11.25" customHeight="1" x14ac:dyDescent="0.2">
      <c r="A38" s="332"/>
      <c r="B38" s="284" t="s">
        <v>24</v>
      </c>
      <c r="C38" s="284" t="s">
        <v>86</v>
      </c>
      <c r="D38" s="284" t="s">
        <v>62</v>
      </c>
      <c r="E38" s="357" t="str">
        <f>Swap6M!F40</f>
        <v>EURAB6E50Y_Quote#0001</v>
      </c>
      <c r="F38" s="284" t="s">
        <v>91</v>
      </c>
      <c r="G38" s="357" t="str">
        <f>BasisSwap1MxM!F40</f>
        <v>EUR1E6E50Y_Quote#0001</v>
      </c>
      <c r="H38" s="285" t="str">
        <f t="shared" si="0"/>
        <v>EURAB1EBASIS50Y_Quote</v>
      </c>
      <c r="I38" s="285" t="str">
        <f>_xll.qlCompositeQuote(H38,E38,G38,F38,Permanent,Trigger,ObjectOverwrite)</f>
        <v>EURAB1EBASIS50Y_Quote#0001</v>
      </c>
      <c r="J38" s="286" t="str">
        <f>_xll.ohRangeRetrieveError(I38)</f>
        <v/>
      </c>
      <c r="K38" s="249"/>
    </row>
    <row r="39" spans="1:11" ht="11.25" customHeight="1" x14ac:dyDescent="0.2">
      <c r="A39" s="332"/>
      <c r="B39" s="288" t="s">
        <v>23</v>
      </c>
      <c r="C39" s="288" t="s">
        <v>86</v>
      </c>
      <c r="D39" s="288" t="s">
        <v>62</v>
      </c>
      <c r="E39" s="358" t="str">
        <f>Swap6M!F41</f>
        <v>EURAB6E60Y_Quote#0001</v>
      </c>
      <c r="F39" s="288" t="s">
        <v>91</v>
      </c>
      <c r="G39" s="358" t="str">
        <f>BasisSwap1MxM!F41</f>
        <v>EUR1E6E60Y_Quote#0001</v>
      </c>
      <c r="H39" s="289" t="str">
        <f t="shared" si="0"/>
        <v>EURAB1EBASIS60Y_Quote</v>
      </c>
      <c r="I39" s="289" t="str">
        <f>_xll.qlCompositeQuote(H39,E39,G39,F39,Permanent,Trigger,ObjectOverwrite)</f>
        <v>EURAB1EBASIS60Y_Quote#0001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s="362" customFormat="1" ht="21" customHeight="1" x14ac:dyDescent="0.25">
      <c r="A2" s="382"/>
      <c r="B2" s="244" t="s">
        <v>66</v>
      </c>
      <c r="C2" s="244"/>
      <c r="D2" s="244"/>
      <c r="E2" s="244" t="s">
        <v>93</v>
      </c>
      <c r="F2" s="244" t="s">
        <v>92</v>
      </c>
      <c r="G2" s="244" t="s">
        <v>87</v>
      </c>
      <c r="H2" s="244" t="s">
        <v>237</v>
      </c>
      <c r="I2" s="220" t="s">
        <v>208</v>
      </c>
      <c r="J2" s="246" t="s">
        <v>209</v>
      </c>
      <c r="K2" s="376"/>
    </row>
    <row r="3" spans="1:11" ht="11.25" customHeight="1" x14ac:dyDescent="0.2">
      <c r="A3" s="332"/>
      <c r="B3" s="279" t="s">
        <v>5</v>
      </c>
      <c r="C3" s="279" t="s">
        <v>86</v>
      </c>
      <c r="D3" s="279" t="s">
        <v>67</v>
      </c>
      <c r="E3" s="359" t="str">
        <f>Swap6M!F5</f>
        <v>EURAB6E1Y_Quote#0001</v>
      </c>
      <c r="F3" s="279" t="s">
        <v>91</v>
      </c>
      <c r="G3" s="356" t="str">
        <f>BasisSwap3M6M!F5</f>
        <v>EUR3E6E1Y_Quote#0001</v>
      </c>
      <c r="H3" s="280" t="str">
        <f t="shared" ref="H3:H39" si="0">Currency&amp;$C3&amp;$D3&amp;"BASIS"&amp;$B3&amp;QuoteSuffix</f>
        <v>EURAB3EBASIS1Y_Quote</v>
      </c>
      <c r="I3" s="280" t="str">
        <f>_xll.qlCompositeQuote(H3,E3,G3,F3,Permanent,Trigger,ObjectOverwrite)</f>
        <v>EURAB3EBASIS1Y_Quote#0001</v>
      </c>
      <c r="J3" s="281" t="str">
        <f>_xll.ohRangeRetrieveError(I3)</f>
        <v/>
      </c>
      <c r="K3" s="249"/>
    </row>
    <row r="4" spans="1:11" ht="11.25" customHeight="1" x14ac:dyDescent="0.2">
      <c r="A4" s="332"/>
      <c r="B4" s="284" t="s">
        <v>65</v>
      </c>
      <c r="C4" s="284" t="s">
        <v>86</v>
      </c>
      <c r="D4" s="284" t="s">
        <v>67</v>
      </c>
      <c r="E4" s="360" t="str">
        <f>Swap6M!F6</f>
        <v>EURAB6E15M_Quote#0001</v>
      </c>
      <c r="F4" s="284" t="s">
        <v>91</v>
      </c>
      <c r="G4" s="357" t="str">
        <f>BasisSwap3M6M!F6</f>
        <v>EUR3E6E15M_Quote#0001</v>
      </c>
      <c r="H4" s="285" t="str">
        <f t="shared" si="0"/>
        <v>EURAB3EBASIS15M_Quote</v>
      </c>
      <c r="I4" s="285" t="str">
        <f>_xll.qlCompositeQuote(H4,E4,G4,F4,Permanent,Trigger,ObjectOverwrite)</f>
        <v>EURAB3EBASIS15M_Quote#0001</v>
      </c>
      <c r="J4" s="286" t="str">
        <f>_xll.ohRangeRetrieveError(I4)</f>
        <v/>
      </c>
      <c r="K4" s="249"/>
    </row>
    <row r="5" spans="1:11" ht="11.25" customHeight="1" x14ac:dyDescent="0.2">
      <c r="A5" s="332"/>
      <c r="B5" s="284" t="s">
        <v>64</v>
      </c>
      <c r="C5" s="284" t="s">
        <v>86</v>
      </c>
      <c r="D5" s="284" t="s">
        <v>67</v>
      </c>
      <c r="E5" s="360" t="str">
        <f>Swap6M!F7</f>
        <v>EURAB6E18M_Quote#0001</v>
      </c>
      <c r="F5" s="284" t="s">
        <v>91</v>
      </c>
      <c r="G5" s="357" t="str">
        <f>BasisSwap3M6M!F7</f>
        <v>EUR3E6E18M_Quote#0001</v>
      </c>
      <c r="H5" s="285" t="str">
        <f t="shared" si="0"/>
        <v>EURAB3EBASIS18M_Quote</v>
      </c>
      <c r="I5" s="285" t="str">
        <f>_xll.qlCompositeQuote(H5,E5,G5,F5,Permanent,Trigger,ObjectOverwrite)</f>
        <v>EURAB3EBASIS18M_Quote#0001</v>
      </c>
      <c r="J5" s="286" t="str">
        <f>_xll.ohRangeRetrieveError(I5)</f>
        <v/>
      </c>
      <c r="K5" s="249"/>
    </row>
    <row r="6" spans="1:11" ht="11.25" customHeight="1" x14ac:dyDescent="0.2">
      <c r="A6" s="332"/>
      <c r="B6" s="284" t="s">
        <v>63</v>
      </c>
      <c r="C6" s="284" t="s">
        <v>86</v>
      </c>
      <c r="D6" s="284" t="s">
        <v>67</v>
      </c>
      <c r="E6" s="360" t="str">
        <f>Swap6M!F8</f>
        <v>EURAB6E21M_Quote#0001</v>
      </c>
      <c r="F6" s="284" t="s">
        <v>91</v>
      </c>
      <c r="G6" s="357" t="str">
        <f>BasisSwap3M6M!F8</f>
        <v>EUR3E6E21M_Quote#0001</v>
      </c>
      <c r="H6" s="285" t="str">
        <f t="shared" si="0"/>
        <v>EURAB3EBASIS21M_Quote</v>
      </c>
      <c r="I6" s="285" t="str">
        <f>_xll.qlCompositeQuote(H6,E6,G6,F6,Permanent,Trigger,ObjectOverwrite)</f>
        <v>EURAB3EBASIS21M_Quote#0001</v>
      </c>
      <c r="J6" s="286" t="str">
        <f>_xll.ohRangeRetrieveError(I6)</f>
        <v/>
      </c>
      <c r="K6" s="249"/>
    </row>
    <row r="7" spans="1:11" ht="11.25" customHeight="1" x14ac:dyDescent="0.2">
      <c r="A7" s="332"/>
      <c r="B7" s="284" t="s">
        <v>55</v>
      </c>
      <c r="C7" s="284" t="s">
        <v>86</v>
      </c>
      <c r="D7" s="284" t="s">
        <v>67</v>
      </c>
      <c r="E7" s="360" t="str">
        <f>Swap6M!F9</f>
        <v>EURAB6E2Y_Quote#0001</v>
      </c>
      <c r="F7" s="284" t="s">
        <v>91</v>
      </c>
      <c r="G7" s="357" t="str">
        <f>BasisSwap3M6M!F9</f>
        <v>EUR3E6E2Y_Quote#0001</v>
      </c>
      <c r="H7" s="285" t="str">
        <f t="shared" si="0"/>
        <v>EURAB3EBASIS2Y_Quote</v>
      </c>
      <c r="I7" s="285" t="str">
        <f>_xll.qlCompositeQuote(H7,E7,G7,F7,Permanent,Trigger,ObjectOverwrite)</f>
        <v>EURAB3EBASIS2Y_Quote#0001</v>
      </c>
      <c r="J7" s="286" t="str">
        <f>_xll.ohRangeRetrieveError(I7)</f>
        <v/>
      </c>
      <c r="K7" s="249"/>
    </row>
    <row r="8" spans="1:11" ht="11.25" customHeight="1" x14ac:dyDescent="0.2">
      <c r="A8" s="332"/>
      <c r="B8" s="284" t="s">
        <v>54</v>
      </c>
      <c r="C8" s="284" t="s">
        <v>86</v>
      </c>
      <c r="D8" s="284" t="s">
        <v>67</v>
      </c>
      <c r="E8" s="360" t="str">
        <f>Swap6M!F10</f>
        <v>EURAB6E3Y_Quote#0001</v>
      </c>
      <c r="F8" s="284" t="s">
        <v>91</v>
      </c>
      <c r="G8" s="357" t="str">
        <f>BasisSwap3M6M!F10</f>
        <v>EUR3E6E3Y_Quote#0001</v>
      </c>
      <c r="H8" s="285" t="str">
        <f t="shared" si="0"/>
        <v>EURAB3EBASIS3Y_Quote</v>
      </c>
      <c r="I8" s="285" t="str">
        <f>_xll.qlCompositeQuote(H8,E8,G8,F8,Permanent,Trigger,ObjectOverwrite)</f>
        <v>EURAB3EBASIS3Y_Quote#0001</v>
      </c>
      <c r="J8" s="286" t="str">
        <f>_xll.ohRangeRetrieveError(I8)</f>
        <v/>
      </c>
      <c r="K8" s="249"/>
    </row>
    <row r="9" spans="1:11" ht="11.25" customHeight="1" x14ac:dyDescent="0.2">
      <c r="A9" s="332"/>
      <c r="B9" s="284" t="s">
        <v>53</v>
      </c>
      <c r="C9" s="284" t="s">
        <v>86</v>
      </c>
      <c r="D9" s="284" t="s">
        <v>67</v>
      </c>
      <c r="E9" s="360" t="str">
        <f>Swap6M!F11</f>
        <v>EURAB6E4Y_Quote#0001</v>
      </c>
      <c r="F9" s="284" t="s">
        <v>91</v>
      </c>
      <c r="G9" s="357" t="str">
        <f>BasisSwap3M6M!F11</f>
        <v>EUR3E6E4Y_Quote#0001</v>
      </c>
      <c r="H9" s="285" t="str">
        <f t="shared" si="0"/>
        <v>EURAB3EBASIS4Y_Quote</v>
      </c>
      <c r="I9" s="285" t="str">
        <f>_xll.qlCompositeQuote(H9,E9,G9,F9,Permanent,Trigger,ObjectOverwrite)</f>
        <v>EURAB3EBASIS4Y_Quote#0001</v>
      </c>
      <c r="J9" s="286" t="str">
        <f>_xll.ohRangeRetrieveError(I9)</f>
        <v/>
      </c>
      <c r="K9" s="249"/>
    </row>
    <row r="10" spans="1:11" ht="11.25" customHeight="1" x14ac:dyDescent="0.2">
      <c r="A10" s="332"/>
      <c r="B10" s="284" t="s">
        <v>52</v>
      </c>
      <c r="C10" s="284" t="s">
        <v>86</v>
      </c>
      <c r="D10" s="284" t="s">
        <v>67</v>
      </c>
      <c r="E10" s="360" t="str">
        <f>Swap6M!F12</f>
        <v>EURAB6E5Y_Quote#0001</v>
      </c>
      <c r="F10" s="284" t="s">
        <v>91</v>
      </c>
      <c r="G10" s="357" t="str">
        <f>BasisSwap3M6M!F12</f>
        <v>EUR3E6E5Y_Quote#0001</v>
      </c>
      <c r="H10" s="285" t="str">
        <f t="shared" si="0"/>
        <v>EURAB3EBASIS5Y_Quote</v>
      </c>
      <c r="I10" s="285" t="str">
        <f>_xll.qlCompositeQuote(H10,E10,G10,F10,Permanent,Trigger,ObjectOverwrite)</f>
        <v>EURAB3EBASIS5Y_Quote#0001</v>
      </c>
      <c r="J10" s="286" t="str">
        <f>_xll.ohRangeRetrieveError(I10)</f>
        <v/>
      </c>
      <c r="K10" s="249"/>
    </row>
    <row r="11" spans="1:11" ht="11.25" customHeight="1" x14ac:dyDescent="0.2">
      <c r="A11" s="332"/>
      <c r="B11" s="284" t="s">
        <v>51</v>
      </c>
      <c r="C11" s="284" t="s">
        <v>86</v>
      </c>
      <c r="D11" s="284" t="s">
        <v>67</v>
      </c>
      <c r="E11" s="360" t="str">
        <f>Swap6M!F13</f>
        <v>EURAB6E6Y_Quote#0001</v>
      </c>
      <c r="F11" s="284" t="s">
        <v>91</v>
      </c>
      <c r="G11" s="357" t="str">
        <f>BasisSwap3M6M!F13</f>
        <v>EUR3E6E6Y_Quote#0001</v>
      </c>
      <c r="H11" s="285" t="str">
        <f t="shared" si="0"/>
        <v>EURAB3EBASIS6Y_Quote</v>
      </c>
      <c r="I11" s="285" t="str">
        <f>_xll.qlCompositeQuote(H11,E11,G11,F11,Permanent,Trigger,ObjectOverwrite)</f>
        <v>EURAB3EBASIS6Y_Quote#0001</v>
      </c>
      <c r="J11" s="286" t="str">
        <f>_xll.ohRangeRetrieveError(I11)</f>
        <v/>
      </c>
      <c r="K11" s="249"/>
    </row>
    <row r="12" spans="1:11" ht="11.25" customHeight="1" x14ac:dyDescent="0.2">
      <c r="A12" s="332"/>
      <c r="B12" s="284" t="s">
        <v>50</v>
      </c>
      <c r="C12" s="284" t="s">
        <v>86</v>
      </c>
      <c r="D12" s="284" t="s">
        <v>67</v>
      </c>
      <c r="E12" s="360" t="str">
        <f>Swap6M!F14</f>
        <v>EURAB6E7Y_Quote#0001</v>
      </c>
      <c r="F12" s="284" t="s">
        <v>91</v>
      </c>
      <c r="G12" s="357" t="str">
        <f>BasisSwap3M6M!F14</f>
        <v>EUR3E6E7Y_Quote#0001</v>
      </c>
      <c r="H12" s="285" t="str">
        <f t="shared" si="0"/>
        <v>EURAB3EBASIS7Y_Quote</v>
      </c>
      <c r="I12" s="285" t="str">
        <f>_xll.qlCompositeQuote(H12,E12,G12,F12,Permanent,Trigger,ObjectOverwrite)</f>
        <v>EURAB3EBASIS7Y_Quote#0001</v>
      </c>
      <c r="J12" s="286" t="str">
        <f>_xll.ohRangeRetrieveError(I12)</f>
        <v/>
      </c>
      <c r="K12" s="249"/>
    </row>
    <row r="13" spans="1:11" ht="11.25" customHeight="1" x14ac:dyDescent="0.2">
      <c r="A13" s="332"/>
      <c r="B13" s="284" t="s">
        <v>49</v>
      </c>
      <c r="C13" s="284" t="s">
        <v>86</v>
      </c>
      <c r="D13" s="284" t="s">
        <v>67</v>
      </c>
      <c r="E13" s="360" t="str">
        <f>Swap6M!F15</f>
        <v>EURAB6E8Y_Quote#0001</v>
      </c>
      <c r="F13" s="284" t="s">
        <v>91</v>
      </c>
      <c r="G13" s="357" t="str">
        <f>BasisSwap3M6M!F15</f>
        <v>EUR3E6E8Y_Quote#0001</v>
      </c>
      <c r="H13" s="285" t="str">
        <f t="shared" si="0"/>
        <v>EURAB3EBASIS8Y_Quote</v>
      </c>
      <c r="I13" s="285" t="str">
        <f>_xll.qlCompositeQuote(H13,E13,G13,F13,Permanent,Trigger,ObjectOverwrite)</f>
        <v>EURAB3EBASIS8Y_Quote#0001</v>
      </c>
      <c r="J13" s="286" t="str">
        <f>_xll.ohRangeRetrieveError(I13)</f>
        <v/>
      </c>
      <c r="K13" s="249"/>
    </row>
    <row r="14" spans="1:11" ht="11.25" customHeight="1" x14ac:dyDescent="0.2">
      <c r="A14" s="332"/>
      <c r="B14" s="284" t="s">
        <v>48</v>
      </c>
      <c r="C14" s="284" t="s">
        <v>86</v>
      </c>
      <c r="D14" s="284" t="s">
        <v>67</v>
      </c>
      <c r="E14" s="360" t="str">
        <f>Swap6M!F16</f>
        <v>EURAB6E9Y_Quote#0001</v>
      </c>
      <c r="F14" s="284" t="s">
        <v>91</v>
      </c>
      <c r="G14" s="357" t="str">
        <f>BasisSwap3M6M!F16</f>
        <v>EUR3E6E9Y_Quote#0001</v>
      </c>
      <c r="H14" s="285" t="str">
        <f t="shared" si="0"/>
        <v>EURAB3EBASIS9Y_Quote</v>
      </c>
      <c r="I14" s="285" t="str">
        <f>_xll.qlCompositeQuote(H14,E14,G14,F14,Permanent,Trigger,ObjectOverwrite)</f>
        <v>EURAB3EBASIS9Y_Quote#0001</v>
      </c>
      <c r="J14" s="286" t="str">
        <f>_xll.ohRangeRetrieveError(I14)</f>
        <v/>
      </c>
      <c r="K14" s="249"/>
    </row>
    <row r="15" spans="1:11" ht="11.25" customHeight="1" x14ac:dyDescent="0.2">
      <c r="A15" s="332"/>
      <c r="B15" s="284" t="s">
        <v>47</v>
      </c>
      <c r="C15" s="284" t="s">
        <v>86</v>
      </c>
      <c r="D15" s="284" t="s">
        <v>67</v>
      </c>
      <c r="E15" s="360" t="str">
        <f>Swap6M!F17</f>
        <v>EURAB6E10Y_Quote#0001</v>
      </c>
      <c r="F15" s="284" t="s">
        <v>91</v>
      </c>
      <c r="G15" s="357" t="str">
        <f>BasisSwap3M6M!F17</f>
        <v>EUR3E6E10Y_Quote#0001</v>
      </c>
      <c r="H15" s="285" t="str">
        <f t="shared" si="0"/>
        <v>EURAB3EBASIS10Y_Quote</v>
      </c>
      <c r="I15" s="285" t="str">
        <f>_xll.qlCompositeQuote(H15,E15,G15,F15,Permanent,Trigger,ObjectOverwrite)</f>
        <v>EURAB3EBASIS10Y_Quote#0001</v>
      </c>
      <c r="J15" s="286" t="str">
        <f>_xll.ohRangeRetrieveError(I15)</f>
        <v/>
      </c>
      <c r="K15" s="249"/>
    </row>
    <row r="16" spans="1:11" ht="11.25" customHeight="1" x14ac:dyDescent="0.2">
      <c r="A16" s="332"/>
      <c r="B16" s="284" t="s">
        <v>46</v>
      </c>
      <c r="C16" s="284" t="s">
        <v>86</v>
      </c>
      <c r="D16" s="284" t="s">
        <v>67</v>
      </c>
      <c r="E16" s="360" t="str">
        <f>Swap6M!F18</f>
        <v>EURAB6E11Y_Quote#0001</v>
      </c>
      <c r="F16" s="284" t="s">
        <v>91</v>
      </c>
      <c r="G16" s="357" t="str">
        <f>BasisSwap3M6M!F18</f>
        <v>EUR3E6E11Y_Quote#0001</v>
      </c>
      <c r="H16" s="285" t="str">
        <f t="shared" si="0"/>
        <v>EURAB3EBASIS11Y_Quote</v>
      </c>
      <c r="I16" s="285" t="str">
        <f>_xll.qlCompositeQuote(H16,E16,G16,F16,Permanent,Trigger,ObjectOverwrite)</f>
        <v>EURAB3EBASIS11Y_Quote#0001</v>
      </c>
      <c r="J16" s="286" t="str">
        <f>_xll.ohRangeRetrieveError(I16)</f>
        <v/>
      </c>
      <c r="K16" s="249"/>
    </row>
    <row r="17" spans="1:11" ht="11.25" customHeight="1" x14ac:dyDescent="0.2">
      <c r="A17" s="332"/>
      <c r="B17" s="284" t="s">
        <v>45</v>
      </c>
      <c r="C17" s="284" t="s">
        <v>86</v>
      </c>
      <c r="D17" s="284" t="s">
        <v>67</v>
      </c>
      <c r="E17" s="360" t="str">
        <f>Swap6M!F19</f>
        <v>EURAB6E12Y_Quote#0001</v>
      </c>
      <c r="F17" s="284" t="s">
        <v>91</v>
      </c>
      <c r="G17" s="357" t="str">
        <f>BasisSwap3M6M!F19</f>
        <v>EUR3E6E12Y_Quote#0001</v>
      </c>
      <c r="H17" s="285" t="str">
        <f t="shared" si="0"/>
        <v>EURAB3EBASIS12Y_Quote</v>
      </c>
      <c r="I17" s="285" t="str">
        <f>_xll.qlCompositeQuote(H17,E17,G17,F17,Permanent,Trigger,ObjectOverwrite)</f>
        <v>EURAB3EBASIS12Y_Quote#0001</v>
      </c>
      <c r="J17" s="286" t="str">
        <f>_xll.ohRangeRetrieveError(I17)</f>
        <v/>
      </c>
      <c r="K17" s="249"/>
    </row>
    <row r="18" spans="1:11" ht="11.25" customHeight="1" x14ac:dyDescent="0.2">
      <c r="A18" s="332"/>
      <c r="B18" s="284" t="s">
        <v>44</v>
      </c>
      <c r="C18" s="284" t="s">
        <v>86</v>
      </c>
      <c r="D18" s="284" t="s">
        <v>67</v>
      </c>
      <c r="E18" s="360" t="str">
        <f>Swap6M!F20</f>
        <v>EURAB6E13Y_Quote#0001</v>
      </c>
      <c r="F18" s="284" t="s">
        <v>91</v>
      </c>
      <c r="G18" s="357" t="str">
        <f>BasisSwap3M6M!F20</f>
        <v>EUR3E6E13Y_Quote#0001</v>
      </c>
      <c r="H18" s="285" t="str">
        <f t="shared" si="0"/>
        <v>EURAB3EBASIS13Y_Quote</v>
      </c>
      <c r="I18" s="285" t="str">
        <f>_xll.qlCompositeQuote(H18,E18,G18,F18,Permanent,Trigger,ObjectOverwrite)</f>
        <v>EURAB3EBASIS13Y_Quote#0001</v>
      </c>
      <c r="J18" s="286" t="str">
        <f>_xll.ohRangeRetrieveError(I18)</f>
        <v/>
      </c>
      <c r="K18" s="249"/>
    </row>
    <row r="19" spans="1:11" ht="11.25" customHeight="1" x14ac:dyDescent="0.2">
      <c r="A19" s="332"/>
      <c r="B19" s="284" t="s">
        <v>43</v>
      </c>
      <c r="C19" s="284" t="s">
        <v>86</v>
      </c>
      <c r="D19" s="284" t="s">
        <v>67</v>
      </c>
      <c r="E19" s="360" t="str">
        <f>Swap6M!F21</f>
        <v>EURAB6E14Y_Quote#0001</v>
      </c>
      <c r="F19" s="284" t="s">
        <v>91</v>
      </c>
      <c r="G19" s="357" t="str">
        <f>BasisSwap3M6M!F21</f>
        <v>EUR3E6E14Y_Quote#0001</v>
      </c>
      <c r="H19" s="285" t="str">
        <f t="shared" si="0"/>
        <v>EURAB3EBASIS14Y_Quote</v>
      </c>
      <c r="I19" s="285" t="str">
        <f>_xll.qlCompositeQuote(H19,E19,G19,F19,Permanent,Trigger,ObjectOverwrite)</f>
        <v>EURAB3EBASIS14Y_Quote#0001</v>
      </c>
      <c r="J19" s="286" t="str">
        <f>_xll.ohRangeRetrieveError(I19)</f>
        <v/>
      </c>
      <c r="K19" s="249"/>
    </row>
    <row r="20" spans="1:11" ht="11.25" customHeight="1" x14ac:dyDescent="0.2">
      <c r="A20" s="332"/>
      <c r="B20" s="284" t="s">
        <v>42</v>
      </c>
      <c r="C20" s="284" t="s">
        <v>86</v>
      </c>
      <c r="D20" s="284" t="s">
        <v>67</v>
      </c>
      <c r="E20" s="360" t="str">
        <f>Swap6M!F22</f>
        <v>EURAB6E15Y_Quote#0001</v>
      </c>
      <c r="F20" s="284" t="s">
        <v>91</v>
      </c>
      <c r="G20" s="357" t="str">
        <f>BasisSwap3M6M!F22</f>
        <v>EUR3E6E15Y_Quote#0001</v>
      </c>
      <c r="H20" s="285" t="str">
        <f t="shared" si="0"/>
        <v>EURAB3EBASIS15Y_Quote</v>
      </c>
      <c r="I20" s="285" t="str">
        <f>_xll.qlCompositeQuote(H20,E20,G20,F20,Permanent,Trigger,ObjectOverwrite)</f>
        <v>EURAB3EBASIS15Y_Quote#0001</v>
      </c>
      <c r="J20" s="286" t="str">
        <f>_xll.ohRangeRetrieveError(I20)</f>
        <v/>
      </c>
      <c r="K20" s="249"/>
    </row>
    <row r="21" spans="1:11" ht="11.25" customHeight="1" x14ac:dyDescent="0.2">
      <c r="A21" s="332"/>
      <c r="B21" s="284" t="s">
        <v>41</v>
      </c>
      <c r="C21" s="284" t="s">
        <v>86</v>
      </c>
      <c r="D21" s="284" t="s">
        <v>67</v>
      </c>
      <c r="E21" s="360" t="str">
        <f>Swap6M!F23</f>
        <v>EURAB6E16Y_Quote#0001</v>
      </c>
      <c r="F21" s="284" t="s">
        <v>91</v>
      </c>
      <c r="G21" s="357" t="str">
        <f>BasisSwap3M6M!F23</f>
        <v>EUR3E6E16Y_Quote#0001</v>
      </c>
      <c r="H21" s="285" t="str">
        <f t="shared" si="0"/>
        <v>EURAB3EBASIS16Y_Quote</v>
      </c>
      <c r="I21" s="285" t="str">
        <f>_xll.qlCompositeQuote(H21,E21,G21,F21,Permanent,Trigger,ObjectOverwrite)</f>
        <v>EURAB3EBASIS16Y_Quote#0001</v>
      </c>
      <c r="J21" s="286" t="str">
        <f>_xll.ohRangeRetrieveError(I21)</f>
        <v/>
      </c>
      <c r="K21" s="249"/>
    </row>
    <row r="22" spans="1:11" ht="11.25" customHeight="1" x14ac:dyDescent="0.2">
      <c r="A22" s="332"/>
      <c r="B22" s="284" t="s">
        <v>40</v>
      </c>
      <c r="C22" s="284" t="s">
        <v>86</v>
      </c>
      <c r="D22" s="284" t="s">
        <v>67</v>
      </c>
      <c r="E22" s="360" t="str">
        <f>Swap6M!F24</f>
        <v>EURAB6E17Y_Quote#0001</v>
      </c>
      <c r="F22" s="284" t="s">
        <v>91</v>
      </c>
      <c r="G22" s="357" t="str">
        <f>BasisSwap3M6M!F24</f>
        <v>EUR3E6E17Y_Quote#0001</v>
      </c>
      <c r="H22" s="285" t="str">
        <f t="shared" si="0"/>
        <v>EURAB3EBASIS17Y_Quote</v>
      </c>
      <c r="I22" s="285" t="str">
        <f>_xll.qlCompositeQuote(H22,E22,G22,F22,Permanent,Trigger,ObjectOverwrite)</f>
        <v>EURAB3EBASIS17Y_Quote#0001</v>
      </c>
      <c r="J22" s="286" t="str">
        <f>_xll.ohRangeRetrieveError(I22)</f>
        <v/>
      </c>
      <c r="K22" s="249"/>
    </row>
    <row r="23" spans="1:11" ht="11.25" customHeight="1" x14ac:dyDescent="0.2">
      <c r="A23" s="332"/>
      <c r="B23" s="284" t="s">
        <v>39</v>
      </c>
      <c r="C23" s="284" t="s">
        <v>86</v>
      </c>
      <c r="D23" s="284" t="s">
        <v>67</v>
      </c>
      <c r="E23" s="360" t="str">
        <f>Swap6M!F25</f>
        <v>EURAB6E18Y_Quote#0001</v>
      </c>
      <c r="F23" s="284" t="s">
        <v>91</v>
      </c>
      <c r="G23" s="357" t="str">
        <f>BasisSwap3M6M!F25</f>
        <v>EUR3E6E18Y_Quote#0001</v>
      </c>
      <c r="H23" s="285" t="str">
        <f t="shared" si="0"/>
        <v>EURAB3EBASIS18Y_Quote</v>
      </c>
      <c r="I23" s="285" t="str">
        <f>_xll.qlCompositeQuote(H23,E23,G23,F23,Permanent,Trigger,ObjectOverwrite)</f>
        <v>EURAB3EBASIS18Y_Quote#0001</v>
      </c>
      <c r="J23" s="286" t="str">
        <f>_xll.ohRangeRetrieveError(I23)</f>
        <v/>
      </c>
      <c r="K23" s="249"/>
    </row>
    <row r="24" spans="1:11" ht="11.25" customHeight="1" x14ac:dyDescent="0.2">
      <c r="A24" s="332"/>
      <c r="B24" s="284" t="s">
        <v>38</v>
      </c>
      <c r="C24" s="284" t="s">
        <v>86</v>
      </c>
      <c r="D24" s="284" t="s">
        <v>67</v>
      </c>
      <c r="E24" s="360" t="str">
        <f>Swap6M!F26</f>
        <v>EURAB6E19Y_Quote#0001</v>
      </c>
      <c r="F24" s="284" t="s">
        <v>91</v>
      </c>
      <c r="G24" s="357" t="str">
        <f>BasisSwap3M6M!F26</f>
        <v>EUR3E6E19Y_Quote#0001</v>
      </c>
      <c r="H24" s="285" t="str">
        <f t="shared" si="0"/>
        <v>EURAB3EBASIS19Y_Quote</v>
      </c>
      <c r="I24" s="285" t="str">
        <f>_xll.qlCompositeQuote(H24,E24,G24,F24,Permanent,Trigger,ObjectOverwrite)</f>
        <v>EURAB3EBASIS19Y_Quote#0001</v>
      </c>
      <c r="J24" s="286" t="str">
        <f>_xll.ohRangeRetrieveError(I24)</f>
        <v/>
      </c>
      <c r="K24" s="249"/>
    </row>
    <row r="25" spans="1:11" ht="11.25" customHeight="1" x14ac:dyDescent="0.2">
      <c r="A25" s="332"/>
      <c r="B25" s="284" t="s">
        <v>37</v>
      </c>
      <c r="C25" s="284" t="s">
        <v>86</v>
      </c>
      <c r="D25" s="284" t="s">
        <v>67</v>
      </c>
      <c r="E25" s="360" t="str">
        <f>Swap6M!F27</f>
        <v>EURAB6E20Y_Quote#0001</v>
      </c>
      <c r="F25" s="284" t="s">
        <v>91</v>
      </c>
      <c r="G25" s="357" t="str">
        <f>BasisSwap3M6M!F27</f>
        <v>EUR3E6E20Y_Quote#0001</v>
      </c>
      <c r="H25" s="285" t="str">
        <f t="shared" si="0"/>
        <v>EURAB3EBASIS20Y_Quote</v>
      </c>
      <c r="I25" s="285" t="str">
        <f>_xll.qlCompositeQuote(H25,E25,G25,F25,Permanent,Trigger,ObjectOverwrite)</f>
        <v>EURAB3EBASIS20Y_Quote#0001</v>
      </c>
      <c r="J25" s="286" t="str">
        <f>_xll.ohRangeRetrieveError(I25)</f>
        <v/>
      </c>
      <c r="K25" s="249"/>
    </row>
    <row r="26" spans="1:11" ht="11.25" customHeight="1" x14ac:dyDescent="0.2">
      <c r="A26" s="332"/>
      <c r="B26" s="284" t="s">
        <v>36</v>
      </c>
      <c r="C26" s="284" t="s">
        <v>86</v>
      </c>
      <c r="D26" s="284" t="s">
        <v>67</v>
      </c>
      <c r="E26" s="360" t="str">
        <f>Swap6M!F28</f>
        <v>EURAB6E21Y_Quote#0001</v>
      </c>
      <c r="F26" s="284" t="s">
        <v>91</v>
      </c>
      <c r="G26" s="357" t="str">
        <f>BasisSwap3M6M!F28</f>
        <v>EUR3E6E21Y_Quote#0001</v>
      </c>
      <c r="H26" s="285" t="str">
        <f t="shared" si="0"/>
        <v>EURAB3EBASIS21Y_Quote</v>
      </c>
      <c r="I26" s="285" t="str">
        <f>_xll.qlCompositeQuote(H26,E26,G26,F26,Permanent,Trigger,ObjectOverwrite)</f>
        <v>EURAB3EBASIS21Y_Quote#0001</v>
      </c>
      <c r="J26" s="286" t="str">
        <f>_xll.ohRangeRetrieveError(I26)</f>
        <v/>
      </c>
      <c r="K26" s="249"/>
    </row>
    <row r="27" spans="1:11" ht="11.25" customHeight="1" x14ac:dyDescent="0.2">
      <c r="A27" s="332"/>
      <c r="B27" s="284" t="s">
        <v>35</v>
      </c>
      <c r="C27" s="284" t="s">
        <v>86</v>
      </c>
      <c r="D27" s="284" t="s">
        <v>67</v>
      </c>
      <c r="E27" s="360" t="str">
        <f>Swap6M!F29</f>
        <v>EURAB6E22Y_Quote#0001</v>
      </c>
      <c r="F27" s="284" t="s">
        <v>91</v>
      </c>
      <c r="G27" s="357" t="str">
        <f>BasisSwap3M6M!F29</f>
        <v>EUR3E6E22Y_Quote#0001</v>
      </c>
      <c r="H27" s="285" t="str">
        <f t="shared" si="0"/>
        <v>EURAB3EBASIS22Y_Quote</v>
      </c>
      <c r="I27" s="285" t="str">
        <f>_xll.qlCompositeQuote(H27,E27,G27,F27,Permanent,Trigger,ObjectOverwrite)</f>
        <v>EURAB3EBASIS22Y_Quote#0001</v>
      </c>
      <c r="J27" s="286" t="str">
        <f>_xll.ohRangeRetrieveError(I27)</f>
        <v/>
      </c>
      <c r="K27" s="249"/>
    </row>
    <row r="28" spans="1:11" ht="11.25" customHeight="1" x14ac:dyDescent="0.2">
      <c r="A28" s="332"/>
      <c r="B28" s="284" t="s">
        <v>34</v>
      </c>
      <c r="C28" s="284" t="s">
        <v>86</v>
      </c>
      <c r="D28" s="284" t="s">
        <v>67</v>
      </c>
      <c r="E28" s="360" t="str">
        <f>Swap6M!F30</f>
        <v>EURAB6E23Y_Quote#0001</v>
      </c>
      <c r="F28" s="284" t="s">
        <v>91</v>
      </c>
      <c r="G28" s="357" t="str">
        <f>BasisSwap3M6M!F30</f>
        <v>EUR3E6E23Y_Quote#0001</v>
      </c>
      <c r="H28" s="285" t="str">
        <f t="shared" si="0"/>
        <v>EURAB3EBASIS23Y_Quote</v>
      </c>
      <c r="I28" s="285" t="str">
        <f>_xll.qlCompositeQuote(H28,E28,G28,F28,Permanent,Trigger,ObjectOverwrite)</f>
        <v>EURAB3EBASIS23Y_Quote#0001</v>
      </c>
      <c r="J28" s="286" t="str">
        <f>_xll.ohRangeRetrieveError(I28)</f>
        <v/>
      </c>
      <c r="K28" s="249"/>
    </row>
    <row r="29" spans="1:11" ht="11.25" customHeight="1" x14ac:dyDescent="0.2">
      <c r="A29" s="332"/>
      <c r="B29" s="284" t="s">
        <v>33</v>
      </c>
      <c r="C29" s="284" t="s">
        <v>86</v>
      </c>
      <c r="D29" s="284" t="s">
        <v>67</v>
      </c>
      <c r="E29" s="360" t="str">
        <f>Swap6M!F31</f>
        <v>EURAB6E24Y_Quote#0001</v>
      </c>
      <c r="F29" s="284" t="s">
        <v>91</v>
      </c>
      <c r="G29" s="357" t="str">
        <f>BasisSwap3M6M!F31</f>
        <v>EUR3E6E24Y_Quote#0001</v>
      </c>
      <c r="H29" s="285" t="str">
        <f t="shared" si="0"/>
        <v>EURAB3EBASIS24Y_Quote</v>
      </c>
      <c r="I29" s="285" t="str">
        <f>_xll.qlCompositeQuote(H29,E29,G29,F29,Permanent,Trigger,ObjectOverwrite)</f>
        <v>EURAB3EBASIS24Y_Quote#0001</v>
      </c>
      <c r="J29" s="286" t="str">
        <f>_xll.ohRangeRetrieveError(I29)</f>
        <v/>
      </c>
      <c r="K29" s="249"/>
    </row>
    <row r="30" spans="1:11" ht="11.25" customHeight="1" x14ac:dyDescent="0.2">
      <c r="A30" s="332"/>
      <c r="B30" s="284" t="s">
        <v>32</v>
      </c>
      <c r="C30" s="284" t="s">
        <v>86</v>
      </c>
      <c r="D30" s="284" t="s">
        <v>67</v>
      </c>
      <c r="E30" s="360" t="str">
        <f>Swap6M!F32</f>
        <v>EURAB6E25Y_Quote#0001</v>
      </c>
      <c r="F30" s="284" t="s">
        <v>91</v>
      </c>
      <c r="G30" s="357" t="str">
        <f>BasisSwap3M6M!F32</f>
        <v>EUR3E6E25Y_Quote#0001</v>
      </c>
      <c r="H30" s="285" t="str">
        <f t="shared" si="0"/>
        <v>EURAB3EBASIS25Y_Quote</v>
      </c>
      <c r="I30" s="285" t="str">
        <f>_xll.qlCompositeQuote(H30,E30,G30,F30,Permanent,Trigger,ObjectOverwrite)</f>
        <v>EURAB3EBASIS25Y_Quote#0001</v>
      </c>
      <c r="J30" s="286" t="str">
        <f>_xll.ohRangeRetrieveError(I30)</f>
        <v/>
      </c>
      <c r="K30" s="249"/>
    </row>
    <row r="31" spans="1:11" ht="11.25" customHeight="1" x14ac:dyDescent="0.2">
      <c r="A31" s="332"/>
      <c r="B31" s="284" t="s">
        <v>31</v>
      </c>
      <c r="C31" s="284" t="s">
        <v>86</v>
      </c>
      <c r="D31" s="284" t="s">
        <v>67</v>
      </c>
      <c r="E31" s="360" t="str">
        <f>Swap6M!F33</f>
        <v>EURAB6E26Y_Quote#0001</v>
      </c>
      <c r="F31" s="284" t="s">
        <v>91</v>
      </c>
      <c r="G31" s="357" t="str">
        <f>BasisSwap3M6M!F33</f>
        <v>EUR3E6E26Y_Quote#0001</v>
      </c>
      <c r="H31" s="285" t="str">
        <f t="shared" si="0"/>
        <v>EURAB3EBASIS26Y_Quote</v>
      </c>
      <c r="I31" s="285" t="str">
        <f>_xll.qlCompositeQuote(H31,E31,G31,F31,Permanent,Trigger,ObjectOverwrite)</f>
        <v>EURAB3EBASIS26Y_Quote#0001</v>
      </c>
      <c r="J31" s="286" t="str">
        <f>_xll.ohRangeRetrieveError(I31)</f>
        <v/>
      </c>
      <c r="K31" s="249"/>
    </row>
    <row r="32" spans="1:11" ht="11.25" customHeight="1" x14ac:dyDescent="0.2">
      <c r="A32" s="332"/>
      <c r="B32" s="284" t="s">
        <v>30</v>
      </c>
      <c r="C32" s="284" t="s">
        <v>86</v>
      </c>
      <c r="D32" s="284" t="s">
        <v>67</v>
      </c>
      <c r="E32" s="360" t="str">
        <f>Swap6M!F34</f>
        <v>EURAB6E27Y_Quote#0001</v>
      </c>
      <c r="F32" s="284" t="s">
        <v>91</v>
      </c>
      <c r="G32" s="357" t="str">
        <f>BasisSwap3M6M!F34</f>
        <v>EUR3E6E27Y_Quote#0001</v>
      </c>
      <c r="H32" s="285" t="str">
        <f t="shared" si="0"/>
        <v>EURAB3EBASIS27Y_Quote</v>
      </c>
      <c r="I32" s="285" t="str">
        <f>_xll.qlCompositeQuote(H32,E32,G32,F32,Permanent,Trigger,ObjectOverwrite)</f>
        <v>EURAB3EBASIS27Y_Quote#0001</v>
      </c>
      <c r="J32" s="286" t="str">
        <f>_xll.ohRangeRetrieveError(I32)</f>
        <v/>
      </c>
      <c r="K32" s="249"/>
    </row>
    <row r="33" spans="1:11" ht="11.25" customHeight="1" x14ac:dyDescent="0.2">
      <c r="A33" s="332"/>
      <c r="B33" s="284" t="s">
        <v>29</v>
      </c>
      <c r="C33" s="284" t="s">
        <v>86</v>
      </c>
      <c r="D33" s="284" t="s">
        <v>67</v>
      </c>
      <c r="E33" s="360" t="str">
        <f>Swap6M!F35</f>
        <v>EURAB6E28Y_Quote#0001</v>
      </c>
      <c r="F33" s="284" t="s">
        <v>91</v>
      </c>
      <c r="G33" s="357" t="str">
        <f>BasisSwap3M6M!F35</f>
        <v>EUR3E6E28Y_Quote#0001</v>
      </c>
      <c r="H33" s="285" t="str">
        <f t="shared" si="0"/>
        <v>EURAB3EBASIS28Y_Quote</v>
      </c>
      <c r="I33" s="285" t="str">
        <f>_xll.qlCompositeQuote(H33,E33,G33,F33,Permanent,Trigger,ObjectOverwrite)</f>
        <v>EURAB3EBASIS28Y_Quote#0001</v>
      </c>
      <c r="J33" s="286" t="str">
        <f>_xll.ohRangeRetrieveError(I33)</f>
        <v/>
      </c>
      <c r="K33" s="249"/>
    </row>
    <row r="34" spans="1:11" ht="11.25" customHeight="1" x14ac:dyDescent="0.2">
      <c r="A34" s="332"/>
      <c r="B34" s="284" t="s">
        <v>28</v>
      </c>
      <c r="C34" s="284" t="s">
        <v>86</v>
      </c>
      <c r="D34" s="284" t="s">
        <v>67</v>
      </c>
      <c r="E34" s="360" t="str">
        <f>Swap6M!F36</f>
        <v>EURAB6E29Y_Quote#0001</v>
      </c>
      <c r="F34" s="284" t="s">
        <v>91</v>
      </c>
      <c r="G34" s="357" t="str">
        <f>BasisSwap3M6M!F36</f>
        <v>EUR3E6E29Y_Quote#0001</v>
      </c>
      <c r="H34" s="285" t="str">
        <f t="shared" si="0"/>
        <v>EURAB3EBASIS29Y_Quote</v>
      </c>
      <c r="I34" s="285" t="str">
        <f>_xll.qlCompositeQuote(H34,E34,G34,F34,Permanent,Trigger,ObjectOverwrite)</f>
        <v>EURAB3EBASIS29Y_Quote#0001</v>
      </c>
      <c r="J34" s="286" t="str">
        <f>_xll.ohRangeRetrieveError(I34)</f>
        <v/>
      </c>
      <c r="K34" s="249"/>
    </row>
    <row r="35" spans="1:11" ht="11.25" customHeight="1" x14ac:dyDescent="0.2">
      <c r="A35" s="332"/>
      <c r="B35" s="284" t="s">
        <v>27</v>
      </c>
      <c r="C35" s="284" t="s">
        <v>86</v>
      </c>
      <c r="D35" s="284" t="s">
        <v>67</v>
      </c>
      <c r="E35" s="360" t="str">
        <f>Swap6M!F37</f>
        <v>EURAB6E30Y_Quote#0001</v>
      </c>
      <c r="F35" s="284" t="s">
        <v>91</v>
      </c>
      <c r="G35" s="357" t="str">
        <f>BasisSwap3M6M!F37</f>
        <v>EUR3E6E30Y_Quote#0001</v>
      </c>
      <c r="H35" s="285" t="str">
        <f t="shared" si="0"/>
        <v>EURAB3EBASIS30Y_Quote</v>
      </c>
      <c r="I35" s="285" t="str">
        <f>_xll.qlCompositeQuote(H35,E35,G35,F35,Permanent,Trigger,ObjectOverwrite)</f>
        <v>EURAB3EBASIS30Y_Quote#0001</v>
      </c>
      <c r="J35" s="286" t="str">
        <f>_xll.ohRangeRetrieveError(I35)</f>
        <v/>
      </c>
      <c r="K35" s="249"/>
    </row>
    <row r="36" spans="1:11" ht="11.25" customHeight="1" x14ac:dyDescent="0.2">
      <c r="A36" s="332"/>
      <c r="B36" s="284" t="s">
        <v>26</v>
      </c>
      <c r="C36" s="284" t="s">
        <v>86</v>
      </c>
      <c r="D36" s="284" t="s">
        <v>67</v>
      </c>
      <c r="E36" s="360" t="str">
        <f>Swap6M!F38</f>
        <v>EURAB6E35Y_Quote#0001</v>
      </c>
      <c r="F36" s="284" t="s">
        <v>91</v>
      </c>
      <c r="G36" s="357" t="str">
        <f>BasisSwap3M6M!F38</f>
        <v>EUR3E6E35Y_Quote#0001</v>
      </c>
      <c r="H36" s="285" t="str">
        <f t="shared" si="0"/>
        <v>EURAB3EBASIS35Y_Quote</v>
      </c>
      <c r="I36" s="285" t="str">
        <f>_xll.qlCompositeQuote(H36,E36,G36,F36,Permanent,Trigger,ObjectOverwrite)</f>
        <v>EURAB3EBASIS35Y_Quote#0001</v>
      </c>
      <c r="J36" s="286" t="str">
        <f>_xll.ohRangeRetrieveError(I36)</f>
        <v/>
      </c>
      <c r="K36" s="249"/>
    </row>
    <row r="37" spans="1:11" ht="11.25" customHeight="1" x14ac:dyDescent="0.2">
      <c r="A37" s="332"/>
      <c r="B37" s="284" t="s">
        <v>25</v>
      </c>
      <c r="C37" s="284" t="s">
        <v>86</v>
      </c>
      <c r="D37" s="284" t="s">
        <v>67</v>
      </c>
      <c r="E37" s="360" t="str">
        <f>Swap6M!F39</f>
        <v>EURAB6E40Y_Quote#0001</v>
      </c>
      <c r="F37" s="284" t="s">
        <v>91</v>
      </c>
      <c r="G37" s="357" t="str">
        <f>BasisSwap3M6M!F39</f>
        <v>EUR3E6E40Y_Quote#0001</v>
      </c>
      <c r="H37" s="285" t="str">
        <f t="shared" si="0"/>
        <v>EURAB3EBASIS40Y_Quote</v>
      </c>
      <c r="I37" s="285" t="str">
        <f>_xll.qlCompositeQuote(H37,E37,G37,F37,Permanent,Trigger,ObjectOverwrite)</f>
        <v>EURAB3EBASIS40Y_Quote#0001</v>
      </c>
      <c r="J37" s="286" t="str">
        <f>_xll.ohRangeRetrieveError(I37)</f>
        <v/>
      </c>
      <c r="K37" s="249"/>
    </row>
    <row r="38" spans="1:11" ht="11.25" customHeight="1" x14ac:dyDescent="0.2">
      <c r="A38" s="332"/>
      <c r="B38" s="284" t="s">
        <v>24</v>
      </c>
      <c r="C38" s="284" t="s">
        <v>86</v>
      </c>
      <c r="D38" s="284" t="s">
        <v>67</v>
      </c>
      <c r="E38" s="360" t="str">
        <f>Swap6M!F40</f>
        <v>EURAB6E50Y_Quote#0001</v>
      </c>
      <c r="F38" s="284" t="s">
        <v>91</v>
      </c>
      <c r="G38" s="357" t="str">
        <f>BasisSwap3M6M!F40</f>
        <v>EUR3E6E50Y_Quote#0001</v>
      </c>
      <c r="H38" s="285" t="str">
        <f t="shared" si="0"/>
        <v>EURAB3EBASIS50Y_Quote</v>
      </c>
      <c r="I38" s="285" t="str">
        <f>_xll.qlCompositeQuote(H38,E38,G38,F38,Permanent,Trigger,ObjectOverwrite)</f>
        <v>EURAB3EBASIS50Y_Quote#0001</v>
      </c>
      <c r="J38" s="286" t="str">
        <f>_xll.ohRangeRetrieveError(I38)</f>
        <v/>
      </c>
      <c r="K38" s="249"/>
    </row>
    <row r="39" spans="1:11" ht="11.25" customHeight="1" x14ac:dyDescent="0.2">
      <c r="A39" s="332"/>
      <c r="B39" s="288" t="s">
        <v>23</v>
      </c>
      <c r="C39" s="288" t="s">
        <v>86</v>
      </c>
      <c r="D39" s="288" t="s">
        <v>67</v>
      </c>
      <c r="E39" s="361" t="str">
        <f>Swap6M!F41</f>
        <v>EURAB6E60Y_Quote#0001</v>
      </c>
      <c r="F39" s="288" t="s">
        <v>91</v>
      </c>
      <c r="G39" s="358" t="str">
        <f>BasisSwap3M6M!F41</f>
        <v>EUR3E6E60Y_Quote#0001</v>
      </c>
      <c r="H39" s="289" t="str">
        <f t="shared" si="0"/>
        <v>EURAB3EBASIS60Y_Quote</v>
      </c>
      <c r="I39" s="289" t="str">
        <f>_xll.qlCompositeQuote(H39,E39,G39,F39,Permanent,Trigger,ObjectOverwrite)</f>
        <v>EURAB3EBASIS60Y_Quote#0001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236</v>
      </c>
      <c r="I2" s="220" t="s">
        <v>208</v>
      </c>
      <c r="J2" s="246" t="s">
        <v>209</v>
      </c>
      <c r="K2" s="249"/>
    </row>
    <row r="3" spans="1:11" ht="11.25" customHeight="1" x14ac:dyDescent="0.2">
      <c r="A3" s="332"/>
      <c r="B3" s="279" t="s">
        <v>5</v>
      </c>
      <c r="C3" s="279" t="s">
        <v>86</v>
      </c>
      <c r="D3" s="279" t="s">
        <v>61</v>
      </c>
      <c r="E3" s="359" t="str">
        <f>Swap3M!F5</f>
        <v>EURAB3E1Y_Quote#0001</v>
      </c>
      <c r="F3" s="279" t="s">
        <v>94</v>
      </c>
      <c r="G3" s="356" t="str">
        <f>BasisSwap3M6M!F5</f>
        <v>EUR3E6E1Y_Quote#0001</v>
      </c>
      <c r="H3" s="280" t="str">
        <f t="shared" ref="H3:H39" si="0">Currency&amp;$C3&amp;$D3&amp;"BASIS"&amp;$B3&amp;QuoteSuffix</f>
        <v>EURAB6EBASIS1Y_Quote</v>
      </c>
      <c r="I3" s="280" t="str">
        <f>_xll.qlCompositeQuote(H3,E3,G3,F3,Permanent,Trigger,ObjectOverwrite)</f>
        <v>EURAB6EBASIS1Y_Quote#0001</v>
      </c>
      <c r="J3" s="281" t="str">
        <f>_xll.ohRangeRetrieveError(I3)</f>
        <v/>
      </c>
      <c r="K3" s="249"/>
    </row>
    <row r="4" spans="1:11" ht="11.25" customHeight="1" x14ac:dyDescent="0.2">
      <c r="A4" s="332"/>
      <c r="B4" s="284" t="s">
        <v>65</v>
      </c>
      <c r="C4" s="284" t="s">
        <v>86</v>
      </c>
      <c r="D4" s="284" t="s">
        <v>61</v>
      </c>
      <c r="E4" s="360" t="str">
        <f>Swap3M!F6</f>
        <v>EURAB3E15M_Quote#0001</v>
      </c>
      <c r="F4" s="284" t="s">
        <v>94</v>
      </c>
      <c r="G4" s="357" t="str">
        <f>BasisSwap3M6M!F6</f>
        <v>EUR3E6E15M_Quote#0001</v>
      </c>
      <c r="H4" s="285" t="str">
        <f t="shared" si="0"/>
        <v>EURAB6EBASIS15M_Quote</v>
      </c>
      <c r="I4" s="285" t="str">
        <f>_xll.qlCompositeQuote(H4,E4,G4,F4,Permanent,Trigger,ObjectOverwrite)</f>
        <v>EURAB6EBASIS15M_Quote#0001</v>
      </c>
      <c r="J4" s="286" t="str">
        <f>_xll.ohRangeRetrieveError(I4)</f>
        <v/>
      </c>
      <c r="K4" s="249"/>
    </row>
    <row r="5" spans="1:11" ht="11.25" customHeight="1" x14ac:dyDescent="0.2">
      <c r="A5" s="332"/>
      <c r="B5" s="284" t="s">
        <v>64</v>
      </c>
      <c r="C5" s="284" t="s">
        <v>86</v>
      </c>
      <c r="D5" s="284" t="s">
        <v>61</v>
      </c>
      <c r="E5" s="360" t="str">
        <f>Swap3M!F7</f>
        <v>EURAB3E18M_Quote#0001</v>
      </c>
      <c r="F5" s="284" t="s">
        <v>94</v>
      </c>
      <c r="G5" s="357" t="str">
        <f>BasisSwap3M6M!F7</f>
        <v>EUR3E6E18M_Quote#0001</v>
      </c>
      <c r="H5" s="285" t="str">
        <f t="shared" si="0"/>
        <v>EURAB6EBASIS18M_Quote</v>
      </c>
      <c r="I5" s="285" t="str">
        <f>_xll.qlCompositeQuote(H5,E5,G5,F5,Permanent,Trigger,ObjectOverwrite)</f>
        <v>EURAB6EBASIS18M_Quote#0001</v>
      </c>
      <c r="J5" s="286" t="str">
        <f>_xll.ohRangeRetrieveError(I5)</f>
        <v/>
      </c>
      <c r="K5" s="249"/>
    </row>
    <row r="6" spans="1:11" ht="11.25" customHeight="1" x14ac:dyDescent="0.2">
      <c r="A6" s="332"/>
      <c r="B6" s="284" t="s">
        <v>63</v>
      </c>
      <c r="C6" s="284" t="s">
        <v>86</v>
      </c>
      <c r="D6" s="284" t="s">
        <v>61</v>
      </c>
      <c r="E6" s="360" t="str">
        <f>Swap3M!F8</f>
        <v>EURAB3E21M_Quote#0001</v>
      </c>
      <c r="F6" s="284" t="s">
        <v>94</v>
      </c>
      <c r="G6" s="357" t="str">
        <f>BasisSwap3M6M!F8</f>
        <v>EUR3E6E21M_Quote#0001</v>
      </c>
      <c r="H6" s="285" t="str">
        <f t="shared" si="0"/>
        <v>EURAB6EBASIS21M_Quote</v>
      </c>
      <c r="I6" s="285" t="str">
        <f>_xll.qlCompositeQuote(H6,E6,G6,F6,Permanent,Trigger,ObjectOverwrite)</f>
        <v>EURAB6EBASIS21M_Quote#0001</v>
      </c>
      <c r="J6" s="286" t="str">
        <f>_xll.ohRangeRetrieveError(I6)</f>
        <v/>
      </c>
      <c r="K6" s="249"/>
    </row>
    <row r="7" spans="1:11" ht="11.25" customHeight="1" x14ac:dyDescent="0.2">
      <c r="A7" s="332"/>
      <c r="B7" s="284" t="s">
        <v>55</v>
      </c>
      <c r="C7" s="284" t="s">
        <v>86</v>
      </c>
      <c r="D7" s="284" t="s">
        <v>61</v>
      </c>
      <c r="E7" s="360" t="str">
        <f>Swap3M!F9</f>
        <v>EURAB3E2Y_Quote#0001</v>
      </c>
      <c r="F7" s="284" t="s">
        <v>94</v>
      </c>
      <c r="G7" s="357" t="str">
        <f>BasisSwap3M6M!F9</f>
        <v>EUR3E6E2Y_Quote#0001</v>
      </c>
      <c r="H7" s="285" t="str">
        <f t="shared" si="0"/>
        <v>EURAB6EBASIS2Y_Quote</v>
      </c>
      <c r="I7" s="285" t="str">
        <f>_xll.qlCompositeQuote(H7,E7,G7,F7,Permanent,Trigger,ObjectOverwrite)</f>
        <v>EURAB6EBASIS2Y_Quote#0001</v>
      </c>
      <c r="J7" s="286" t="str">
        <f>_xll.ohRangeRetrieveError(I7)</f>
        <v/>
      </c>
      <c r="K7" s="249"/>
    </row>
    <row r="8" spans="1:11" ht="11.25" customHeight="1" x14ac:dyDescent="0.2">
      <c r="A8" s="332"/>
      <c r="B8" s="284" t="s">
        <v>54</v>
      </c>
      <c r="C8" s="284" t="s">
        <v>86</v>
      </c>
      <c r="D8" s="284" t="s">
        <v>61</v>
      </c>
      <c r="E8" s="360" t="str">
        <f>Swap3M!F10</f>
        <v>EURAB3E3Y_Quote#0001</v>
      </c>
      <c r="F8" s="284" t="s">
        <v>94</v>
      </c>
      <c r="G8" s="357" t="str">
        <f>BasisSwap3M6M!F10</f>
        <v>EUR3E6E3Y_Quote#0001</v>
      </c>
      <c r="H8" s="285" t="str">
        <f t="shared" si="0"/>
        <v>EURAB6EBASIS3Y_Quote</v>
      </c>
      <c r="I8" s="285" t="str">
        <f>_xll.qlCompositeQuote(H8,E8,G8,F8,Permanent,Trigger,ObjectOverwrite)</f>
        <v>EURAB6EBASIS3Y_Quote#0001</v>
      </c>
      <c r="J8" s="286" t="str">
        <f>_xll.ohRangeRetrieveError(I8)</f>
        <v/>
      </c>
      <c r="K8" s="249"/>
    </row>
    <row r="9" spans="1:11" ht="11.25" customHeight="1" x14ac:dyDescent="0.2">
      <c r="A9" s="332"/>
      <c r="B9" s="284" t="s">
        <v>53</v>
      </c>
      <c r="C9" s="284" t="s">
        <v>86</v>
      </c>
      <c r="D9" s="284" t="s">
        <v>61</v>
      </c>
      <c r="E9" s="360" t="str">
        <f>Swap3M!F11</f>
        <v>EURAB3E4Y_Quote#0001</v>
      </c>
      <c r="F9" s="284" t="s">
        <v>94</v>
      </c>
      <c r="G9" s="357" t="str">
        <f>BasisSwap3M6M!F11</f>
        <v>EUR3E6E4Y_Quote#0001</v>
      </c>
      <c r="H9" s="285" t="str">
        <f t="shared" si="0"/>
        <v>EURAB6EBASIS4Y_Quote</v>
      </c>
      <c r="I9" s="285" t="str">
        <f>_xll.qlCompositeQuote(H9,E9,G9,F9,Permanent,Trigger,ObjectOverwrite)</f>
        <v>EURAB6EBASIS4Y_Quote#0001</v>
      </c>
      <c r="J9" s="286" t="str">
        <f>_xll.ohRangeRetrieveError(I9)</f>
        <v/>
      </c>
      <c r="K9" s="249"/>
    </row>
    <row r="10" spans="1:11" ht="11.25" customHeight="1" x14ac:dyDescent="0.2">
      <c r="A10" s="332"/>
      <c r="B10" s="284" t="s">
        <v>52</v>
      </c>
      <c r="C10" s="284" t="s">
        <v>86</v>
      </c>
      <c r="D10" s="284" t="s">
        <v>61</v>
      </c>
      <c r="E10" s="360" t="str">
        <f>Swap3M!F12</f>
        <v>EURAB3E5Y_Quote#0001</v>
      </c>
      <c r="F10" s="284" t="s">
        <v>94</v>
      </c>
      <c r="G10" s="357" t="str">
        <f>BasisSwap3M6M!F12</f>
        <v>EUR3E6E5Y_Quote#0001</v>
      </c>
      <c r="H10" s="285" t="str">
        <f t="shared" si="0"/>
        <v>EURAB6EBASIS5Y_Quote</v>
      </c>
      <c r="I10" s="285" t="str">
        <f>_xll.qlCompositeQuote(H10,E10,G10,F10,Permanent,Trigger,ObjectOverwrite)</f>
        <v>EURAB6EBASIS5Y_Quote#0001</v>
      </c>
      <c r="J10" s="286" t="str">
        <f>_xll.ohRangeRetrieveError(I10)</f>
        <v/>
      </c>
      <c r="K10" s="249"/>
    </row>
    <row r="11" spans="1:11" ht="11.25" customHeight="1" x14ac:dyDescent="0.2">
      <c r="A11" s="332"/>
      <c r="B11" s="284" t="s">
        <v>51</v>
      </c>
      <c r="C11" s="284" t="s">
        <v>86</v>
      </c>
      <c r="D11" s="284" t="s">
        <v>61</v>
      </c>
      <c r="E11" s="360" t="str">
        <f>Swap3M!F13</f>
        <v>EURAB3E6Y_Quote#0001</v>
      </c>
      <c r="F11" s="284" t="s">
        <v>94</v>
      </c>
      <c r="G11" s="357" t="str">
        <f>BasisSwap3M6M!F13</f>
        <v>EUR3E6E6Y_Quote#0001</v>
      </c>
      <c r="H11" s="285" t="str">
        <f t="shared" si="0"/>
        <v>EURAB6EBASIS6Y_Quote</v>
      </c>
      <c r="I11" s="285" t="str">
        <f>_xll.qlCompositeQuote(H11,E11,G11,F11,Permanent,Trigger,ObjectOverwrite)</f>
        <v>EURAB6EBASIS6Y_Quote#0001</v>
      </c>
      <c r="J11" s="286" t="str">
        <f>_xll.ohRangeRetrieveError(I11)</f>
        <v/>
      </c>
      <c r="K11" s="249"/>
    </row>
    <row r="12" spans="1:11" ht="11.25" customHeight="1" x14ac:dyDescent="0.2">
      <c r="A12" s="332"/>
      <c r="B12" s="284" t="s">
        <v>50</v>
      </c>
      <c r="C12" s="284" t="s">
        <v>86</v>
      </c>
      <c r="D12" s="284" t="s">
        <v>61</v>
      </c>
      <c r="E12" s="360" t="str">
        <f>Swap3M!F14</f>
        <v>EURAB3E7Y_Quote#0001</v>
      </c>
      <c r="F12" s="284" t="s">
        <v>94</v>
      </c>
      <c r="G12" s="357" t="str">
        <f>BasisSwap3M6M!F14</f>
        <v>EUR3E6E7Y_Quote#0001</v>
      </c>
      <c r="H12" s="285" t="str">
        <f t="shared" si="0"/>
        <v>EURAB6EBASIS7Y_Quote</v>
      </c>
      <c r="I12" s="285" t="str">
        <f>_xll.qlCompositeQuote(H12,E12,G12,F12,Permanent,Trigger,ObjectOverwrite)</f>
        <v>EURAB6EBASIS7Y_Quote#0001</v>
      </c>
      <c r="J12" s="286" t="str">
        <f>_xll.ohRangeRetrieveError(I12)</f>
        <v/>
      </c>
      <c r="K12" s="249"/>
    </row>
    <row r="13" spans="1:11" ht="11.25" customHeight="1" x14ac:dyDescent="0.2">
      <c r="A13" s="332"/>
      <c r="B13" s="284" t="s">
        <v>49</v>
      </c>
      <c r="C13" s="284" t="s">
        <v>86</v>
      </c>
      <c r="D13" s="284" t="s">
        <v>61</v>
      </c>
      <c r="E13" s="360" t="str">
        <f>Swap3M!F15</f>
        <v>EURAB3E8Y_Quote#0001</v>
      </c>
      <c r="F13" s="284" t="s">
        <v>94</v>
      </c>
      <c r="G13" s="357" t="str">
        <f>BasisSwap3M6M!F15</f>
        <v>EUR3E6E8Y_Quote#0001</v>
      </c>
      <c r="H13" s="285" t="str">
        <f t="shared" si="0"/>
        <v>EURAB6EBASIS8Y_Quote</v>
      </c>
      <c r="I13" s="285" t="str">
        <f>_xll.qlCompositeQuote(H13,E13,G13,F13,Permanent,Trigger,ObjectOverwrite)</f>
        <v>EURAB6EBASIS8Y_Quote#0001</v>
      </c>
      <c r="J13" s="286" t="str">
        <f>_xll.ohRangeRetrieveError(I13)</f>
        <v/>
      </c>
      <c r="K13" s="249"/>
    </row>
    <row r="14" spans="1:11" ht="11.25" customHeight="1" x14ac:dyDescent="0.2">
      <c r="A14" s="332"/>
      <c r="B14" s="284" t="s">
        <v>48</v>
      </c>
      <c r="C14" s="284" t="s">
        <v>86</v>
      </c>
      <c r="D14" s="284" t="s">
        <v>61</v>
      </c>
      <c r="E14" s="360" t="str">
        <f>Swap3M!F16</f>
        <v>EURAB3E9Y_Quote#0001</v>
      </c>
      <c r="F14" s="284" t="s">
        <v>94</v>
      </c>
      <c r="G14" s="357" t="str">
        <f>BasisSwap3M6M!F16</f>
        <v>EUR3E6E9Y_Quote#0001</v>
      </c>
      <c r="H14" s="285" t="str">
        <f t="shared" si="0"/>
        <v>EURAB6EBASIS9Y_Quote</v>
      </c>
      <c r="I14" s="285" t="str">
        <f>_xll.qlCompositeQuote(H14,E14,G14,F14,Permanent,Trigger,ObjectOverwrite)</f>
        <v>EURAB6EBASIS9Y_Quote#0001</v>
      </c>
      <c r="J14" s="286" t="str">
        <f>_xll.ohRangeRetrieveError(I14)</f>
        <v/>
      </c>
      <c r="K14" s="249"/>
    </row>
    <row r="15" spans="1:11" ht="11.25" customHeight="1" x14ac:dyDescent="0.2">
      <c r="A15" s="332"/>
      <c r="B15" s="284" t="s">
        <v>47</v>
      </c>
      <c r="C15" s="284" t="s">
        <v>86</v>
      </c>
      <c r="D15" s="284" t="s">
        <v>61</v>
      </c>
      <c r="E15" s="360" t="str">
        <f>Swap3M!F17</f>
        <v>EURAB3E10Y_Quote#0001</v>
      </c>
      <c r="F15" s="284" t="s">
        <v>94</v>
      </c>
      <c r="G15" s="357" t="str">
        <f>BasisSwap3M6M!F17</f>
        <v>EUR3E6E10Y_Quote#0001</v>
      </c>
      <c r="H15" s="285" t="str">
        <f t="shared" si="0"/>
        <v>EURAB6EBASIS10Y_Quote</v>
      </c>
      <c r="I15" s="285" t="str">
        <f>_xll.qlCompositeQuote(H15,E15,G15,F15,Permanent,Trigger,ObjectOverwrite)</f>
        <v>EURAB6EBASIS10Y_Quote#0001</v>
      </c>
      <c r="J15" s="286" t="str">
        <f>_xll.ohRangeRetrieveError(I15)</f>
        <v/>
      </c>
      <c r="K15" s="249"/>
    </row>
    <row r="16" spans="1:11" ht="11.25" customHeight="1" x14ac:dyDescent="0.2">
      <c r="A16" s="332"/>
      <c r="B16" s="284" t="s">
        <v>46</v>
      </c>
      <c r="C16" s="284" t="s">
        <v>86</v>
      </c>
      <c r="D16" s="284" t="s">
        <v>61</v>
      </c>
      <c r="E16" s="360" t="str">
        <f>Swap3M!F18</f>
        <v>EURAB3E11Y_Quote#0001</v>
      </c>
      <c r="F16" s="284" t="s">
        <v>94</v>
      </c>
      <c r="G16" s="357" t="str">
        <f>BasisSwap3M6M!F18</f>
        <v>EUR3E6E11Y_Quote#0001</v>
      </c>
      <c r="H16" s="285" t="str">
        <f t="shared" si="0"/>
        <v>EURAB6EBASIS11Y_Quote</v>
      </c>
      <c r="I16" s="285" t="str">
        <f>_xll.qlCompositeQuote(H16,E16,G16,F16,Permanent,Trigger,ObjectOverwrite)</f>
        <v>EURAB6EBASIS11Y_Quote#0001</v>
      </c>
      <c r="J16" s="286" t="str">
        <f>_xll.ohRangeRetrieveError(I16)</f>
        <v/>
      </c>
      <c r="K16" s="249"/>
    </row>
    <row r="17" spans="1:11" ht="11.25" customHeight="1" x14ac:dyDescent="0.2">
      <c r="A17" s="332"/>
      <c r="B17" s="284" t="s">
        <v>45</v>
      </c>
      <c r="C17" s="284" t="s">
        <v>86</v>
      </c>
      <c r="D17" s="284" t="s">
        <v>61</v>
      </c>
      <c r="E17" s="360" t="str">
        <f>Swap3M!F19</f>
        <v>EURAB3E12Y_Quote#0001</v>
      </c>
      <c r="F17" s="284" t="s">
        <v>94</v>
      </c>
      <c r="G17" s="357" t="str">
        <f>BasisSwap3M6M!F19</f>
        <v>EUR3E6E12Y_Quote#0001</v>
      </c>
      <c r="H17" s="285" t="str">
        <f t="shared" si="0"/>
        <v>EURAB6EBASIS12Y_Quote</v>
      </c>
      <c r="I17" s="285" t="str">
        <f>_xll.qlCompositeQuote(H17,E17,G17,F17,Permanent,Trigger,ObjectOverwrite)</f>
        <v>EURAB6EBASIS12Y_Quote#0001</v>
      </c>
      <c r="J17" s="286" t="str">
        <f>_xll.ohRangeRetrieveError(I17)</f>
        <v/>
      </c>
      <c r="K17" s="249"/>
    </row>
    <row r="18" spans="1:11" ht="11.25" customHeight="1" x14ac:dyDescent="0.2">
      <c r="A18" s="332"/>
      <c r="B18" s="284" t="s">
        <v>44</v>
      </c>
      <c r="C18" s="284" t="s">
        <v>86</v>
      </c>
      <c r="D18" s="284" t="s">
        <v>61</v>
      </c>
      <c r="E18" s="360" t="str">
        <f>Swap3M!F20</f>
        <v>EURAB3E13Y_Quote#0001</v>
      </c>
      <c r="F18" s="284" t="s">
        <v>94</v>
      </c>
      <c r="G18" s="357" t="str">
        <f>BasisSwap3M6M!F20</f>
        <v>EUR3E6E13Y_Quote#0001</v>
      </c>
      <c r="H18" s="285" t="str">
        <f t="shared" si="0"/>
        <v>EURAB6EBASIS13Y_Quote</v>
      </c>
      <c r="I18" s="285" t="str">
        <f>_xll.qlCompositeQuote(H18,E18,G18,F18,Permanent,Trigger,ObjectOverwrite)</f>
        <v>EURAB6EBASIS13Y_Quote#0001</v>
      </c>
      <c r="J18" s="286" t="str">
        <f>_xll.ohRangeRetrieveError(I18)</f>
        <v/>
      </c>
      <c r="K18" s="249"/>
    </row>
    <row r="19" spans="1:11" ht="11.25" customHeight="1" x14ac:dyDescent="0.2">
      <c r="A19" s="332"/>
      <c r="B19" s="284" t="s">
        <v>43</v>
      </c>
      <c r="C19" s="284" t="s">
        <v>86</v>
      </c>
      <c r="D19" s="284" t="s">
        <v>61</v>
      </c>
      <c r="E19" s="360" t="str">
        <f>Swap3M!F21</f>
        <v>EURAB3E14Y_Quote#0001</v>
      </c>
      <c r="F19" s="284" t="s">
        <v>94</v>
      </c>
      <c r="G19" s="357" t="str">
        <f>BasisSwap3M6M!F21</f>
        <v>EUR3E6E14Y_Quote#0001</v>
      </c>
      <c r="H19" s="285" t="str">
        <f t="shared" si="0"/>
        <v>EURAB6EBASIS14Y_Quote</v>
      </c>
      <c r="I19" s="285" t="str">
        <f>_xll.qlCompositeQuote(H19,E19,G19,F19,Permanent,Trigger,ObjectOverwrite)</f>
        <v>EURAB6EBASIS14Y_Quote#0001</v>
      </c>
      <c r="J19" s="286" t="str">
        <f>_xll.ohRangeRetrieveError(I19)</f>
        <v/>
      </c>
      <c r="K19" s="249"/>
    </row>
    <row r="20" spans="1:11" ht="11.25" customHeight="1" x14ac:dyDescent="0.2">
      <c r="A20" s="332"/>
      <c r="B20" s="284" t="s">
        <v>42</v>
      </c>
      <c r="C20" s="284" t="s">
        <v>86</v>
      </c>
      <c r="D20" s="284" t="s">
        <v>61</v>
      </c>
      <c r="E20" s="360" t="str">
        <f>Swap3M!F22</f>
        <v>EURAB3E15Y_Quote#0001</v>
      </c>
      <c r="F20" s="284" t="s">
        <v>94</v>
      </c>
      <c r="G20" s="357" t="str">
        <f>BasisSwap3M6M!F22</f>
        <v>EUR3E6E15Y_Quote#0001</v>
      </c>
      <c r="H20" s="285" t="str">
        <f t="shared" si="0"/>
        <v>EURAB6EBASIS15Y_Quote</v>
      </c>
      <c r="I20" s="285" t="str">
        <f>_xll.qlCompositeQuote(H20,E20,G20,F20,Permanent,Trigger,ObjectOverwrite)</f>
        <v>EURAB6EBASIS15Y_Quote#0001</v>
      </c>
      <c r="J20" s="286" t="str">
        <f>_xll.ohRangeRetrieveError(I20)</f>
        <v/>
      </c>
      <c r="K20" s="249"/>
    </row>
    <row r="21" spans="1:11" ht="11.25" customHeight="1" x14ac:dyDescent="0.2">
      <c r="A21" s="332"/>
      <c r="B21" s="284" t="s">
        <v>41</v>
      </c>
      <c r="C21" s="284" t="s">
        <v>86</v>
      </c>
      <c r="D21" s="284" t="s">
        <v>61</v>
      </c>
      <c r="E21" s="360" t="str">
        <f>Swap3M!F23</f>
        <v>EURAB3E16Y_Quote#0001</v>
      </c>
      <c r="F21" s="284" t="s">
        <v>94</v>
      </c>
      <c r="G21" s="357" t="str">
        <f>BasisSwap3M6M!F23</f>
        <v>EUR3E6E16Y_Quote#0001</v>
      </c>
      <c r="H21" s="285" t="str">
        <f t="shared" si="0"/>
        <v>EURAB6EBASIS16Y_Quote</v>
      </c>
      <c r="I21" s="285" t="str">
        <f>_xll.qlCompositeQuote(H21,E21,G21,F21,Permanent,Trigger,ObjectOverwrite)</f>
        <v>EURAB6EBASIS16Y_Quote#0001</v>
      </c>
      <c r="J21" s="286" t="str">
        <f>_xll.ohRangeRetrieveError(I21)</f>
        <v/>
      </c>
      <c r="K21" s="249"/>
    </row>
    <row r="22" spans="1:11" ht="11.25" customHeight="1" x14ac:dyDescent="0.2">
      <c r="A22" s="332"/>
      <c r="B22" s="284" t="s">
        <v>40</v>
      </c>
      <c r="C22" s="284" t="s">
        <v>86</v>
      </c>
      <c r="D22" s="284" t="s">
        <v>61</v>
      </c>
      <c r="E22" s="360" t="str">
        <f>Swap3M!F24</f>
        <v>EURAB3E17Y_Quote#0001</v>
      </c>
      <c r="F22" s="284" t="s">
        <v>94</v>
      </c>
      <c r="G22" s="357" t="str">
        <f>BasisSwap3M6M!F24</f>
        <v>EUR3E6E17Y_Quote#0001</v>
      </c>
      <c r="H22" s="285" t="str">
        <f t="shared" si="0"/>
        <v>EURAB6EBASIS17Y_Quote</v>
      </c>
      <c r="I22" s="285" t="str">
        <f>_xll.qlCompositeQuote(H22,E22,G22,F22,Permanent,Trigger,ObjectOverwrite)</f>
        <v>EURAB6EBASIS17Y_Quote#0001</v>
      </c>
      <c r="J22" s="286" t="str">
        <f>_xll.ohRangeRetrieveError(I22)</f>
        <v/>
      </c>
      <c r="K22" s="249"/>
    </row>
    <row r="23" spans="1:11" ht="11.25" customHeight="1" x14ac:dyDescent="0.2">
      <c r="A23" s="332"/>
      <c r="B23" s="284" t="s">
        <v>39</v>
      </c>
      <c r="C23" s="284" t="s">
        <v>86</v>
      </c>
      <c r="D23" s="284" t="s">
        <v>61</v>
      </c>
      <c r="E23" s="360" t="str">
        <f>Swap3M!F25</f>
        <v>EURAB3E18Y_Quote#0001</v>
      </c>
      <c r="F23" s="284" t="s">
        <v>94</v>
      </c>
      <c r="G23" s="357" t="str">
        <f>BasisSwap3M6M!F25</f>
        <v>EUR3E6E18Y_Quote#0001</v>
      </c>
      <c r="H23" s="285" t="str">
        <f t="shared" si="0"/>
        <v>EURAB6EBASIS18Y_Quote</v>
      </c>
      <c r="I23" s="285" t="str">
        <f>_xll.qlCompositeQuote(H23,E23,G23,F23,Permanent,Trigger,ObjectOverwrite)</f>
        <v>EURAB6EBASIS18Y_Quote#0001</v>
      </c>
      <c r="J23" s="286" t="str">
        <f>_xll.ohRangeRetrieveError(I23)</f>
        <v/>
      </c>
      <c r="K23" s="249"/>
    </row>
    <row r="24" spans="1:11" ht="11.25" customHeight="1" x14ac:dyDescent="0.2">
      <c r="A24" s="332"/>
      <c r="B24" s="284" t="s">
        <v>38</v>
      </c>
      <c r="C24" s="284" t="s">
        <v>86</v>
      </c>
      <c r="D24" s="284" t="s">
        <v>61</v>
      </c>
      <c r="E24" s="360" t="str">
        <f>Swap3M!F26</f>
        <v>EURAB3E19Y_Quote#0001</v>
      </c>
      <c r="F24" s="284" t="s">
        <v>94</v>
      </c>
      <c r="G24" s="357" t="str">
        <f>BasisSwap3M6M!F26</f>
        <v>EUR3E6E19Y_Quote#0001</v>
      </c>
      <c r="H24" s="285" t="str">
        <f t="shared" si="0"/>
        <v>EURAB6EBASIS19Y_Quote</v>
      </c>
      <c r="I24" s="285" t="str">
        <f>_xll.qlCompositeQuote(H24,E24,G24,F24,Permanent,Trigger,ObjectOverwrite)</f>
        <v>EURAB6EBASIS19Y_Quote#0001</v>
      </c>
      <c r="J24" s="286" t="str">
        <f>_xll.ohRangeRetrieveError(I24)</f>
        <v/>
      </c>
      <c r="K24" s="249"/>
    </row>
    <row r="25" spans="1:11" ht="11.25" customHeight="1" x14ac:dyDescent="0.2">
      <c r="A25" s="332"/>
      <c r="B25" s="284" t="s">
        <v>37</v>
      </c>
      <c r="C25" s="284" t="s">
        <v>86</v>
      </c>
      <c r="D25" s="284" t="s">
        <v>61</v>
      </c>
      <c r="E25" s="360" t="str">
        <f>Swap3M!F27</f>
        <v>EURAB3E20Y_Quote#0001</v>
      </c>
      <c r="F25" s="284" t="s">
        <v>94</v>
      </c>
      <c r="G25" s="357" t="str">
        <f>BasisSwap3M6M!F27</f>
        <v>EUR3E6E20Y_Quote#0001</v>
      </c>
      <c r="H25" s="285" t="str">
        <f t="shared" si="0"/>
        <v>EURAB6EBASIS20Y_Quote</v>
      </c>
      <c r="I25" s="285" t="str">
        <f>_xll.qlCompositeQuote(H25,E25,G25,F25,Permanent,Trigger,ObjectOverwrite)</f>
        <v>EURAB6EBASIS20Y_Quote#0001</v>
      </c>
      <c r="J25" s="286" t="str">
        <f>_xll.ohRangeRetrieveError(I25)</f>
        <v/>
      </c>
      <c r="K25" s="249"/>
    </row>
    <row r="26" spans="1:11" ht="11.25" customHeight="1" x14ac:dyDescent="0.2">
      <c r="A26" s="332"/>
      <c r="B26" s="284" t="s">
        <v>36</v>
      </c>
      <c r="C26" s="284" t="s">
        <v>86</v>
      </c>
      <c r="D26" s="284" t="s">
        <v>61</v>
      </c>
      <c r="E26" s="360" t="str">
        <f>Swap3M!F28</f>
        <v>EURAB3E21Y_Quote#0001</v>
      </c>
      <c r="F26" s="284" t="s">
        <v>94</v>
      </c>
      <c r="G26" s="357" t="str">
        <f>BasisSwap3M6M!F28</f>
        <v>EUR3E6E21Y_Quote#0001</v>
      </c>
      <c r="H26" s="285" t="str">
        <f t="shared" si="0"/>
        <v>EURAB6EBASIS21Y_Quote</v>
      </c>
      <c r="I26" s="285" t="str">
        <f>_xll.qlCompositeQuote(H26,E26,G26,F26,Permanent,Trigger,ObjectOverwrite)</f>
        <v>EURAB6EBASIS21Y_Quote#0001</v>
      </c>
      <c r="J26" s="286" t="str">
        <f>_xll.ohRangeRetrieveError(I26)</f>
        <v/>
      </c>
      <c r="K26" s="249"/>
    </row>
    <row r="27" spans="1:11" ht="11.25" customHeight="1" x14ac:dyDescent="0.2">
      <c r="A27" s="332"/>
      <c r="B27" s="284" t="s">
        <v>35</v>
      </c>
      <c r="C27" s="284" t="s">
        <v>86</v>
      </c>
      <c r="D27" s="284" t="s">
        <v>61</v>
      </c>
      <c r="E27" s="360" t="str">
        <f>Swap3M!F29</f>
        <v>EURAB3E22Y_Quote#0001</v>
      </c>
      <c r="F27" s="284" t="s">
        <v>94</v>
      </c>
      <c r="G27" s="357" t="str">
        <f>BasisSwap3M6M!F29</f>
        <v>EUR3E6E22Y_Quote#0001</v>
      </c>
      <c r="H27" s="285" t="str">
        <f t="shared" si="0"/>
        <v>EURAB6EBASIS22Y_Quote</v>
      </c>
      <c r="I27" s="285" t="str">
        <f>_xll.qlCompositeQuote(H27,E27,G27,F27,Permanent,Trigger,ObjectOverwrite)</f>
        <v>EURAB6EBASIS22Y_Quote#0001</v>
      </c>
      <c r="J27" s="286" t="str">
        <f>_xll.ohRangeRetrieveError(I27)</f>
        <v/>
      </c>
      <c r="K27" s="249"/>
    </row>
    <row r="28" spans="1:11" ht="11.25" customHeight="1" x14ac:dyDescent="0.2">
      <c r="A28" s="332"/>
      <c r="B28" s="284" t="s">
        <v>34</v>
      </c>
      <c r="C28" s="284" t="s">
        <v>86</v>
      </c>
      <c r="D28" s="284" t="s">
        <v>61</v>
      </c>
      <c r="E28" s="360" t="str">
        <f>Swap3M!F30</f>
        <v>EURAB3E23Y_Quote#0001</v>
      </c>
      <c r="F28" s="284" t="s">
        <v>94</v>
      </c>
      <c r="G28" s="357" t="str">
        <f>BasisSwap3M6M!F30</f>
        <v>EUR3E6E23Y_Quote#0001</v>
      </c>
      <c r="H28" s="285" t="str">
        <f t="shared" si="0"/>
        <v>EURAB6EBASIS23Y_Quote</v>
      </c>
      <c r="I28" s="285" t="str">
        <f>_xll.qlCompositeQuote(H28,E28,G28,F28,Permanent,Trigger,ObjectOverwrite)</f>
        <v>EURAB6EBASIS23Y_Quote#0001</v>
      </c>
      <c r="J28" s="286" t="str">
        <f>_xll.ohRangeRetrieveError(I28)</f>
        <v/>
      </c>
      <c r="K28" s="249"/>
    </row>
    <row r="29" spans="1:11" ht="11.25" customHeight="1" x14ac:dyDescent="0.2">
      <c r="A29" s="332"/>
      <c r="B29" s="284" t="s">
        <v>33</v>
      </c>
      <c r="C29" s="284" t="s">
        <v>86</v>
      </c>
      <c r="D29" s="284" t="s">
        <v>61</v>
      </c>
      <c r="E29" s="360" t="str">
        <f>Swap3M!F31</f>
        <v>EURAB3E24Y_Quote#0001</v>
      </c>
      <c r="F29" s="284" t="s">
        <v>94</v>
      </c>
      <c r="G29" s="357" t="str">
        <f>BasisSwap3M6M!F31</f>
        <v>EUR3E6E24Y_Quote#0001</v>
      </c>
      <c r="H29" s="285" t="str">
        <f t="shared" si="0"/>
        <v>EURAB6EBASIS24Y_Quote</v>
      </c>
      <c r="I29" s="285" t="str">
        <f>_xll.qlCompositeQuote(H29,E29,G29,F29,Permanent,Trigger,ObjectOverwrite)</f>
        <v>EURAB6EBASIS24Y_Quote#0001</v>
      </c>
      <c r="J29" s="286" t="str">
        <f>_xll.ohRangeRetrieveError(I29)</f>
        <v/>
      </c>
      <c r="K29" s="249"/>
    </row>
    <row r="30" spans="1:11" ht="11.25" customHeight="1" x14ac:dyDescent="0.2">
      <c r="A30" s="332"/>
      <c r="B30" s="284" t="s">
        <v>32</v>
      </c>
      <c r="C30" s="284" t="s">
        <v>86</v>
      </c>
      <c r="D30" s="284" t="s">
        <v>61</v>
      </c>
      <c r="E30" s="360" t="str">
        <f>Swap3M!F32</f>
        <v>EURAB3E25Y_Quote#0001</v>
      </c>
      <c r="F30" s="284" t="s">
        <v>94</v>
      </c>
      <c r="G30" s="357" t="str">
        <f>BasisSwap3M6M!F32</f>
        <v>EUR3E6E25Y_Quote#0001</v>
      </c>
      <c r="H30" s="285" t="str">
        <f t="shared" si="0"/>
        <v>EURAB6EBASIS25Y_Quote</v>
      </c>
      <c r="I30" s="285" t="str">
        <f>_xll.qlCompositeQuote(H30,E30,G30,F30,Permanent,Trigger,ObjectOverwrite)</f>
        <v>EURAB6EBASIS25Y_Quote#0001</v>
      </c>
      <c r="J30" s="286" t="str">
        <f>_xll.ohRangeRetrieveError(I30)</f>
        <v/>
      </c>
      <c r="K30" s="249"/>
    </row>
    <row r="31" spans="1:11" ht="11.25" customHeight="1" x14ac:dyDescent="0.2">
      <c r="A31" s="332"/>
      <c r="B31" s="284" t="s">
        <v>31</v>
      </c>
      <c r="C31" s="284" t="s">
        <v>86</v>
      </c>
      <c r="D31" s="284" t="s">
        <v>61</v>
      </c>
      <c r="E31" s="360" t="str">
        <f>Swap3M!F33</f>
        <v>EURAB3E26Y_Quote#0001</v>
      </c>
      <c r="F31" s="284" t="s">
        <v>94</v>
      </c>
      <c r="G31" s="357" t="str">
        <f>BasisSwap3M6M!F33</f>
        <v>EUR3E6E26Y_Quote#0001</v>
      </c>
      <c r="H31" s="285" t="str">
        <f t="shared" si="0"/>
        <v>EURAB6EBASIS26Y_Quote</v>
      </c>
      <c r="I31" s="285" t="str">
        <f>_xll.qlCompositeQuote(H31,E31,G31,F31,Permanent,Trigger,ObjectOverwrite)</f>
        <v>EURAB6EBASIS26Y_Quote#0001</v>
      </c>
      <c r="J31" s="286" t="str">
        <f>_xll.ohRangeRetrieveError(I31)</f>
        <v/>
      </c>
      <c r="K31" s="249"/>
    </row>
    <row r="32" spans="1:11" ht="11.25" customHeight="1" x14ac:dyDescent="0.2">
      <c r="A32" s="332"/>
      <c r="B32" s="284" t="s">
        <v>30</v>
      </c>
      <c r="C32" s="284" t="s">
        <v>86</v>
      </c>
      <c r="D32" s="284" t="s">
        <v>61</v>
      </c>
      <c r="E32" s="360" t="str">
        <f>Swap3M!F34</f>
        <v>EURAB3E27Y_Quote#0001</v>
      </c>
      <c r="F32" s="284" t="s">
        <v>94</v>
      </c>
      <c r="G32" s="357" t="str">
        <f>BasisSwap3M6M!F34</f>
        <v>EUR3E6E27Y_Quote#0001</v>
      </c>
      <c r="H32" s="285" t="str">
        <f t="shared" si="0"/>
        <v>EURAB6EBASIS27Y_Quote</v>
      </c>
      <c r="I32" s="285" t="str">
        <f>_xll.qlCompositeQuote(H32,E32,G32,F32,Permanent,Trigger,ObjectOverwrite)</f>
        <v>EURAB6EBASIS27Y_Quote#0001</v>
      </c>
      <c r="J32" s="286" t="str">
        <f>_xll.ohRangeRetrieveError(I32)</f>
        <v/>
      </c>
      <c r="K32" s="249"/>
    </row>
    <row r="33" spans="1:11" ht="11.25" customHeight="1" x14ac:dyDescent="0.2">
      <c r="A33" s="332"/>
      <c r="B33" s="284" t="s">
        <v>29</v>
      </c>
      <c r="C33" s="284" t="s">
        <v>86</v>
      </c>
      <c r="D33" s="284" t="s">
        <v>61</v>
      </c>
      <c r="E33" s="360" t="str">
        <f>Swap3M!F35</f>
        <v>EURAB3E28Y_Quote#0001</v>
      </c>
      <c r="F33" s="284" t="s">
        <v>94</v>
      </c>
      <c r="G33" s="357" t="str">
        <f>BasisSwap3M6M!F35</f>
        <v>EUR3E6E28Y_Quote#0001</v>
      </c>
      <c r="H33" s="285" t="str">
        <f t="shared" si="0"/>
        <v>EURAB6EBASIS28Y_Quote</v>
      </c>
      <c r="I33" s="285" t="str">
        <f>_xll.qlCompositeQuote(H33,E33,G33,F33,Permanent,Trigger,ObjectOverwrite)</f>
        <v>EURAB6EBASIS28Y_Quote#0001</v>
      </c>
      <c r="J33" s="286" t="str">
        <f>_xll.ohRangeRetrieveError(I33)</f>
        <v/>
      </c>
      <c r="K33" s="249"/>
    </row>
    <row r="34" spans="1:11" ht="11.25" customHeight="1" x14ac:dyDescent="0.2">
      <c r="A34" s="332"/>
      <c r="B34" s="284" t="s">
        <v>28</v>
      </c>
      <c r="C34" s="284" t="s">
        <v>86</v>
      </c>
      <c r="D34" s="284" t="s">
        <v>61</v>
      </c>
      <c r="E34" s="360" t="str">
        <f>Swap3M!F36</f>
        <v>EURAB3E29Y_Quote#0001</v>
      </c>
      <c r="F34" s="284" t="s">
        <v>94</v>
      </c>
      <c r="G34" s="357" t="str">
        <f>BasisSwap3M6M!F36</f>
        <v>EUR3E6E29Y_Quote#0001</v>
      </c>
      <c r="H34" s="285" t="str">
        <f t="shared" si="0"/>
        <v>EURAB6EBASIS29Y_Quote</v>
      </c>
      <c r="I34" s="285" t="str">
        <f>_xll.qlCompositeQuote(H34,E34,G34,F34,Permanent,Trigger,ObjectOverwrite)</f>
        <v>EURAB6EBASIS29Y_Quote#0001</v>
      </c>
      <c r="J34" s="286" t="str">
        <f>_xll.ohRangeRetrieveError(I34)</f>
        <v/>
      </c>
      <c r="K34" s="249"/>
    </row>
    <row r="35" spans="1:11" ht="11.25" customHeight="1" x14ac:dyDescent="0.2">
      <c r="A35" s="332"/>
      <c r="B35" s="284" t="s">
        <v>27</v>
      </c>
      <c r="C35" s="284" t="s">
        <v>86</v>
      </c>
      <c r="D35" s="284" t="s">
        <v>61</v>
      </c>
      <c r="E35" s="360" t="str">
        <f>Swap3M!F37</f>
        <v>EURAB3E30Y_Quote#0001</v>
      </c>
      <c r="F35" s="284" t="s">
        <v>94</v>
      </c>
      <c r="G35" s="357" t="str">
        <f>BasisSwap3M6M!F37</f>
        <v>EUR3E6E30Y_Quote#0001</v>
      </c>
      <c r="H35" s="285" t="str">
        <f t="shared" si="0"/>
        <v>EURAB6EBASIS30Y_Quote</v>
      </c>
      <c r="I35" s="285" t="str">
        <f>_xll.qlCompositeQuote(H35,E35,G35,F35,Permanent,Trigger,ObjectOverwrite)</f>
        <v>EURAB6EBASIS30Y_Quote#0001</v>
      </c>
      <c r="J35" s="286" t="str">
        <f>_xll.ohRangeRetrieveError(I35)</f>
        <v/>
      </c>
      <c r="K35" s="249"/>
    </row>
    <row r="36" spans="1:11" ht="11.25" customHeight="1" x14ac:dyDescent="0.2">
      <c r="A36" s="332"/>
      <c r="B36" s="284" t="s">
        <v>26</v>
      </c>
      <c r="C36" s="284" t="s">
        <v>86</v>
      </c>
      <c r="D36" s="284" t="s">
        <v>61</v>
      </c>
      <c r="E36" s="360" t="str">
        <f>Swap3M!F38</f>
        <v>EURAB3E35Y_Quote#0001</v>
      </c>
      <c r="F36" s="284" t="s">
        <v>94</v>
      </c>
      <c r="G36" s="357" t="str">
        <f>BasisSwap3M6M!F38</f>
        <v>EUR3E6E35Y_Quote#0001</v>
      </c>
      <c r="H36" s="285" t="str">
        <f t="shared" si="0"/>
        <v>EURAB6EBASIS35Y_Quote</v>
      </c>
      <c r="I36" s="285" t="str">
        <f>_xll.qlCompositeQuote(H36,E36,G36,F36,Permanent,Trigger,ObjectOverwrite)</f>
        <v>EURAB6EBASIS35Y_Quote#0001</v>
      </c>
      <c r="J36" s="286" t="str">
        <f>_xll.ohRangeRetrieveError(I36)</f>
        <v/>
      </c>
      <c r="K36" s="249"/>
    </row>
    <row r="37" spans="1:11" ht="11.25" customHeight="1" x14ac:dyDescent="0.2">
      <c r="A37" s="332"/>
      <c r="B37" s="284" t="s">
        <v>25</v>
      </c>
      <c r="C37" s="284" t="s">
        <v>86</v>
      </c>
      <c r="D37" s="284" t="s">
        <v>61</v>
      </c>
      <c r="E37" s="360" t="str">
        <f>Swap3M!F39</f>
        <v>EURAB3E40Y_Quote#0001</v>
      </c>
      <c r="F37" s="284" t="s">
        <v>94</v>
      </c>
      <c r="G37" s="357" t="str">
        <f>BasisSwap3M6M!F39</f>
        <v>EUR3E6E40Y_Quote#0001</v>
      </c>
      <c r="H37" s="285" t="str">
        <f t="shared" si="0"/>
        <v>EURAB6EBASIS40Y_Quote</v>
      </c>
      <c r="I37" s="285" t="str">
        <f>_xll.qlCompositeQuote(H37,E37,G37,F37,Permanent,Trigger,ObjectOverwrite)</f>
        <v>EURAB6EBASIS40Y_Quote#0001</v>
      </c>
      <c r="J37" s="286" t="str">
        <f>_xll.ohRangeRetrieveError(I37)</f>
        <v/>
      </c>
      <c r="K37" s="249"/>
    </row>
    <row r="38" spans="1:11" ht="11.25" customHeight="1" x14ac:dyDescent="0.2">
      <c r="A38" s="332"/>
      <c r="B38" s="284" t="s">
        <v>24</v>
      </c>
      <c r="C38" s="284" t="s">
        <v>86</v>
      </c>
      <c r="D38" s="284" t="s">
        <v>61</v>
      </c>
      <c r="E38" s="360" t="str">
        <f>Swap3M!F40</f>
        <v>EURAB3E50Y_Quote#0001</v>
      </c>
      <c r="F38" s="284" t="s">
        <v>94</v>
      </c>
      <c r="G38" s="357" t="str">
        <f>BasisSwap3M6M!F40</f>
        <v>EUR3E6E50Y_Quote#0001</v>
      </c>
      <c r="H38" s="285" t="str">
        <f t="shared" si="0"/>
        <v>EURAB6EBASIS50Y_Quote</v>
      </c>
      <c r="I38" s="285" t="str">
        <f>_xll.qlCompositeQuote(H38,E38,G38,F38,Permanent,Trigger,ObjectOverwrite)</f>
        <v>EURAB6EBASIS50Y_Quote#0001</v>
      </c>
      <c r="J38" s="286" t="str">
        <f>_xll.ohRangeRetrieveError(I38)</f>
        <v/>
      </c>
      <c r="K38" s="249"/>
    </row>
    <row r="39" spans="1:11" ht="11.25" customHeight="1" x14ac:dyDescent="0.2">
      <c r="A39" s="332"/>
      <c r="B39" s="288" t="s">
        <v>23</v>
      </c>
      <c r="C39" s="288" t="s">
        <v>86</v>
      </c>
      <c r="D39" s="288" t="s">
        <v>61</v>
      </c>
      <c r="E39" s="361" t="str">
        <f>Swap3M!F41</f>
        <v>EURAB3E60Y_Quote#0001</v>
      </c>
      <c r="F39" s="288" t="s">
        <v>94</v>
      </c>
      <c r="G39" s="358" t="str">
        <f>BasisSwap3M6M!F41</f>
        <v>EUR3E6E60Y_Quote#0001</v>
      </c>
      <c r="H39" s="289" t="str">
        <f t="shared" si="0"/>
        <v>EURAB6EBASIS60Y_Quote</v>
      </c>
      <c r="I39" s="289" t="str">
        <f>_xll.qlCompositeQuote(H39,E39,G39,F39,Permanent,Trigger,ObjectOverwrite)</f>
        <v>EURAB6EBASIS60Y_Quote#0001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235</v>
      </c>
      <c r="I2" s="220" t="s">
        <v>208</v>
      </c>
      <c r="J2" s="246" t="s">
        <v>209</v>
      </c>
      <c r="K2" s="249"/>
    </row>
    <row r="3" spans="1:11" ht="11.25" customHeight="1" x14ac:dyDescent="0.2">
      <c r="A3" s="332"/>
      <c r="B3" s="279" t="s">
        <v>5</v>
      </c>
      <c r="C3" s="279" t="s">
        <v>86</v>
      </c>
      <c r="D3" s="279" t="s">
        <v>68</v>
      </c>
      <c r="E3" s="356" t="str">
        <f>Swap6M!F5</f>
        <v>EURAB6E1Y_Quote#0001</v>
      </c>
      <c r="F3" s="279" t="s">
        <v>94</v>
      </c>
      <c r="G3" s="356" t="str">
        <f>BasisSwapxM12M!F5</f>
        <v>EUR6E12E1Y_Quote#0001</v>
      </c>
      <c r="H3" s="280" t="str">
        <f t="shared" ref="H3:H39" si="0">Currency&amp;$C3&amp;$D3&amp;"BASIS"&amp;$B3&amp;QuoteSuffix</f>
        <v>EURAB12EBASIS1Y_Quote</v>
      </c>
      <c r="I3" s="280" t="str">
        <f>_xll.qlCompositeQuote(H3,E3,G3,F3,Permanent,Trigger,ObjectOverwrite)</f>
        <v>EURAB12EBASIS1Y_Quote#0001</v>
      </c>
      <c r="J3" s="281" t="str">
        <f>_xll.ohRangeRetrieveError(I3)</f>
        <v/>
      </c>
      <c r="K3" s="249"/>
    </row>
    <row r="4" spans="1:11" ht="11.25" customHeight="1" x14ac:dyDescent="0.2">
      <c r="A4" s="332"/>
      <c r="B4" s="284" t="s">
        <v>65</v>
      </c>
      <c r="C4" s="284" t="s">
        <v>86</v>
      </c>
      <c r="D4" s="284" t="s">
        <v>68</v>
      </c>
      <c r="E4" s="357" t="str">
        <f>Swap6M!F6</f>
        <v>EURAB6E15M_Quote#0001</v>
      </c>
      <c r="F4" s="284" t="s">
        <v>94</v>
      </c>
      <c r="G4" s="357" t="str">
        <f>BasisSwapxM12M!F6</f>
        <v>EUR6E12E15M_Quote#0001</v>
      </c>
      <c r="H4" s="285" t="str">
        <f t="shared" si="0"/>
        <v>EURAB12EBASIS15M_Quote</v>
      </c>
      <c r="I4" s="285" t="str">
        <f>_xll.qlCompositeQuote(H4,E4,G4,F4,Permanent,Trigger,ObjectOverwrite)</f>
        <v>EURAB12EBASIS15M_Quote#0001</v>
      </c>
      <c r="J4" s="286" t="str">
        <f>_xll.ohRangeRetrieveError(I4)</f>
        <v/>
      </c>
      <c r="K4" s="249"/>
    </row>
    <row r="5" spans="1:11" ht="11.25" customHeight="1" x14ac:dyDescent="0.2">
      <c r="A5" s="332"/>
      <c r="B5" s="284" t="s">
        <v>64</v>
      </c>
      <c r="C5" s="284" t="s">
        <v>86</v>
      </c>
      <c r="D5" s="284" t="s">
        <v>68</v>
      </c>
      <c r="E5" s="357" t="str">
        <f>Swap6M!F7</f>
        <v>EURAB6E18M_Quote#0001</v>
      </c>
      <c r="F5" s="284" t="s">
        <v>94</v>
      </c>
      <c r="G5" s="357" t="str">
        <f>BasisSwapxM12M!F7</f>
        <v>EUR6E12E18M_Quote#0001</v>
      </c>
      <c r="H5" s="285" t="str">
        <f t="shared" si="0"/>
        <v>EURAB12EBASIS18M_Quote</v>
      </c>
      <c r="I5" s="285" t="str">
        <f>_xll.qlCompositeQuote(H5,E5,G5,F5,Permanent,Trigger,ObjectOverwrite)</f>
        <v>EURAB12EBASIS18M_Quote#0001</v>
      </c>
      <c r="J5" s="286" t="str">
        <f>_xll.ohRangeRetrieveError(I5)</f>
        <v/>
      </c>
      <c r="K5" s="249"/>
    </row>
    <row r="6" spans="1:11" ht="11.25" customHeight="1" x14ac:dyDescent="0.2">
      <c r="A6" s="332"/>
      <c r="B6" s="284" t="s">
        <v>63</v>
      </c>
      <c r="C6" s="284" t="s">
        <v>86</v>
      </c>
      <c r="D6" s="284" t="s">
        <v>68</v>
      </c>
      <c r="E6" s="357" t="str">
        <f>Swap6M!F8</f>
        <v>EURAB6E21M_Quote#0001</v>
      </c>
      <c r="F6" s="284" t="s">
        <v>94</v>
      </c>
      <c r="G6" s="357" t="str">
        <f>BasisSwapxM12M!F8</f>
        <v>EUR6E12E21M_Quote#0001</v>
      </c>
      <c r="H6" s="285" t="str">
        <f t="shared" si="0"/>
        <v>EURAB12EBASIS21M_Quote</v>
      </c>
      <c r="I6" s="285" t="str">
        <f>_xll.qlCompositeQuote(H6,E6,G6,F6,Permanent,Trigger,ObjectOverwrite)</f>
        <v>EURAB12EBASIS21M_Quote#0001</v>
      </c>
      <c r="J6" s="286" t="str">
        <f>_xll.ohRangeRetrieveError(I6)</f>
        <v/>
      </c>
      <c r="K6" s="249"/>
    </row>
    <row r="7" spans="1:11" ht="11.25" customHeight="1" x14ac:dyDescent="0.2">
      <c r="A7" s="332"/>
      <c r="B7" s="284" t="s">
        <v>55</v>
      </c>
      <c r="C7" s="284" t="s">
        <v>86</v>
      </c>
      <c r="D7" s="284" t="s">
        <v>68</v>
      </c>
      <c r="E7" s="357" t="str">
        <f>Swap6M!F9</f>
        <v>EURAB6E2Y_Quote#0001</v>
      </c>
      <c r="F7" s="284" t="s">
        <v>94</v>
      </c>
      <c r="G7" s="357" t="str">
        <f>BasisSwapxM12M!F9</f>
        <v>EUR6E12E2Y_Quote#0001</v>
      </c>
      <c r="H7" s="285" t="str">
        <f t="shared" si="0"/>
        <v>EURAB12EBASIS2Y_Quote</v>
      </c>
      <c r="I7" s="285" t="str">
        <f>_xll.qlCompositeQuote(H7,E7,G7,F7,Permanent,Trigger,ObjectOverwrite)</f>
        <v>EURAB12EBASIS2Y_Quote#0001</v>
      </c>
      <c r="J7" s="286" t="str">
        <f>_xll.ohRangeRetrieveError(I7)</f>
        <v/>
      </c>
      <c r="K7" s="249"/>
    </row>
    <row r="8" spans="1:11" ht="11.25" customHeight="1" x14ac:dyDescent="0.2">
      <c r="A8" s="332"/>
      <c r="B8" s="284" t="s">
        <v>54</v>
      </c>
      <c r="C8" s="284" t="s">
        <v>86</v>
      </c>
      <c r="D8" s="284" t="s">
        <v>68</v>
      </c>
      <c r="E8" s="357" t="str">
        <f>Swap6M!F10</f>
        <v>EURAB6E3Y_Quote#0001</v>
      </c>
      <c r="F8" s="284" t="s">
        <v>94</v>
      </c>
      <c r="G8" s="357" t="str">
        <f>BasisSwapxM12M!F10</f>
        <v>EUR6E12E3Y_Quote#0001</v>
      </c>
      <c r="H8" s="285" t="str">
        <f t="shared" si="0"/>
        <v>EURAB12EBASIS3Y_Quote</v>
      </c>
      <c r="I8" s="285" t="str">
        <f>_xll.qlCompositeQuote(H8,E8,G8,F8,Permanent,Trigger,ObjectOverwrite)</f>
        <v>EURAB12EBASIS3Y_Quote#0001</v>
      </c>
      <c r="J8" s="286" t="str">
        <f>_xll.ohRangeRetrieveError(I8)</f>
        <v/>
      </c>
      <c r="K8" s="249"/>
    </row>
    <row r="9" spans="1:11" ht="11.25" customHeight="1" x14ac:dyDescent="0.2">
      <c r="A9" s="332"/>
      <c r="B9" s="284" t="s">
        <v>53</v>
      </c>
      <c r="C9" s="284" t="s">
        <v>86</v>
      </c>
      <c r="D9" s="284" t="s">
        <v>68</v>
      </c>
      <c r="E9" s="357" t="str">
        <f>Swap6M!F11</f>
        <v>EURAB6E4Y_Quote#0001</v>
      </c>
      <c r="F9" s="284" t="s">
        <v>94</v>
      </c>
      <c r="G9" s="357" t="str">
        <f>BasisSwapxM12M!F11</f>
        <v>EUR6E12E4Y_Quote#0001</v>
      </c>
      <c r="H9" s="285" t="str">
        <f t="shared" si="0"/>
        <v>EURAB12EBASIS4Y_Quote</v>
      </c>
      <c r="I9" s="285" t="str">
        <f>_xll.qlCompositeQuote(H9,E9,G9,F9,Permanent,Trigger,ObjectOverwrite)</f>
        <v>EURAB12EBASIS4Y_Quote#0001</v>
      </c>
      <c r="J9" s="286" t="str">
        <f>_xll.ohRangeRetrieveError(I9)</f>
        <v/>
      </c>
      <c r="K9" s="249"/>
    </row>
    <row r="10" spans="1:11" ht="11.25" customHeight="1" x14ac:dyDescent="0.2">
      <c r="A10" s="332"/>
      <c r="B10" s="284" t="s">
        <v>52</v>
      </c>
      <c r="C10" s="284" t="s">
        <v>86</v>
      </c>
      <c r="D10" s="284" t="s">
        <v>68</v>
      </c>
      <c r="E10" s="357" t="str">
        <f>Swap6M!F12</f>
        <v>EURAB6E5Y_Quote#0001</v>
      </c>
      <c r="F10" s="284" t="s">
        <v>94</v>
      </c>
      <c r="G10" s="357" t="str">
        <f>BasisSwapxM12M!F12</f>
        <v>EUR6E12E5Y_Quote#0001</v>
      </c>
      <c r="H10" s="285" t="str">
        <f t="shared" si="0"/>
        <v>EURAB12EBASIS5Y_Quote</v>
      </c>
      <c r="I10" s="285" t="str">
        <f>_xll.qlCompositeQuote(H10,E10,G10,F10,Permanent,Trigger,ObjectOverwrite)</f>
        <v>EURAB12EBASIS5Y_Quote#0001</v>
      </c>
      <c r="J10" s="286" t="str">
        <f>_xll.ohRangeRetrieveError(I10)</f>
        <v/>
      </c>
      <c r="K10" s="249"/>
    </row>
    <row r="11" spans="1:11" ht="11.25" customHeight="1" x14ac:dyDescent="0.2">
      <c r="A11" s="332"/>
      <c r="B11" s="284" t="s">
        <v>51</v>
      </c>
      <c r="C11" s="284" t="s">
        <v>86</v>
      </c>
      <c r="D11" s="284" t="s">
        <v>68</v>
      </c>
      <c r="E11" s="357" t="str">
        <f>Swap6M!F13</f>
        <v>EURAB6E6Y_Quote#0001</v>
      </c>
      <c r="F11" s="284" t="s">
        <v>94</v>
      </c>
      <c r="G11" s="357" t="str">
        <f>BasisSwapxM12M!F13</f>
        <v>EUR6E12E6Y_Quote#0001</v>
      </c>
      <c r="H11" s="285" t="str">
        <f t="shared" si="0"/>
        <v>EURAB12EBASIS6Y_Quote</v>
      </c>
      <c r="I11" s="285" t="str">
        <f>_xll.qlCompositeQuote(H11,E11,G11,F11,Permanent,Trigger,ObjectOverwrite)</f>
        <v>EURAB12EBASIS6Y_Quote#0001</v>
      </c>
      <c r="J11" s="286" t="str">
        <f>_xll.ohRangeRetrieveError(I11)</f>
        <v/>
      </c>
      <c r="K11" s="249"/>
    </row>
    <row r="12" spans="1:11" ht="11.25" customHeight="1" x14ac:dyDescent="0.2">
      <c r="A12" s="332"/>
      <c r="B12" s="284" t="s">
        <v>50</v>
      </c>
      <c r="C12" s="284" t="s">
        <v>86</v>
      </c>
      <c r="D12" s="284" t="s">
        <v>68</v>
      </c>
      <c r="E12" s="357" t="str">
        <f>Swap6M!F14</f>
        <v>EURAB6E7Y_Quote#0001</v>
      </c>
      <c r="F12" s="284" t="s">
        <v>94</v>
      </c>
      <c r="G12" s="357" t="str">
        <f>BasisSwapxM12M!F14</f>
        <v>EUR6E12E7Y_Quote#0001</v>
      </c>
      <c r="H12" s="285" t="str">
        <f t="shared" si="0"/>
        <v>EURAB12EBASIS7Y_Quote</v>
      </c>
      <c r="I12" s="285" t="str">
        <f>_xll.qlCompositeQuote(H12,E12,G12,F12,Permanent,Trigger,ObjectOverwrite)</f>
        <v>EURAB12EBASIS7Y_Quote#0001</v>
      </c>
      <c r="J12" s="286" t="str">
        <f>_xll.ohRangeRetrieveError(I12)</f>
        <v/>
      </c>
      <c r="K12" s="249"/>
    </row>
    <row r="13" spans="1:11" ht="11.25" customHeight="1" x14ac:dyDescent="0.2">
      <c r="A13" s="332"/>
      <c r="B13" s="284" t="s">
        <v>49</v>
      </c>
      <c r="C13" s="284" t="s">
        <v>86</v>
      </c>
      <c r="D13" s="284" t="s">
        <v>68</v>
      </c>
      <c r="E13" s="357" t="str">
        <f>Swap6M!F15</f>
        <v>EURAB6E8Y_Quote#0001</v>
      </c>
      <c r="F13" s="284" t="s">
        <v>94</v>
      </c>
      <c r="G13" s="357" t="str">
        <f>BasisSwapxM12M!F15</f>
        <v>EUR6E12E8Y_Quote#0001</v>
      </c>
      <c r="H13" s="285" t="str">
        <f t="shared" si="0"/>
        <v>EURAB12EBASIS8Y_Quote</v>
      </c>
      <c r="I13" s="285" t="str">
        <f>_xll.qlCompositeQuote(H13,E13,G13,F13,Permanent,Trigger,ObjectOverwrite)</f>
        <v>EURAB12EBASIS8Y_Quote#0001</v>
      </c>
      <c r="J13" s="286" t="str">
        <f>_xll.ohRangeRetrieveError(I13)</f>
        <v/>
      </c>
      <c r="K13" s="249"/>
    </row>
    <row r="14" spans="1:11" ht="11.25" customHeight="1" x14ac:dyDescent="0.2">
      <c r="A14" s="332"/>
      <c r="B14" s="284" t="s">
        <v>48</v>
      </c>
      <c r="C14" s="284" t="s">
        <v>86</v>
      </c>
      <c r="D14" s="284" t="s">
        <v>68</v>
      </c>
      <c r="E14" s="357" t="str">
        <f>Swap6M!F16</f>
        <v>EURAB6E9Y_Quote#0001</v>
      </c>
      <c r="F14" s="284" t="s">
        <v>94</v>
      </c>
      <c r="G14" s="357" t="str">
        <f>BasisSwapxM12M!F16</f>
        <v>EUR6E12E9Y_Quote#0001</v>
      </c>
      <c r="H14" s="285" t="str">
        <f t="shared" si="0"/>
        <v>EURAB12EBASIS9Y_Quote</v>
      </c>
      <c r="I14" s="285" t="str">
        <f>_xll.qlCompositeQuote(H14,E14,G14,F14,Permanent,Trigger,ObjectOverwrite)</f>
        <v>EURAB12EBASIS9Y_Quote#0001</v>
      </c>
      <c r="J14" s="286" t="str">
        <f>_xll.ohRangeRetrieveError(I14)</f>
        <v/>
      </c>
      <c r="K14" s="249"/>
    </row>
    <row r="15" spans="1:11" ht="11.25" customHeight="1" x14ac:dyDescent="0.2">
      <c r="A15" s="332"/>
      <c r="B15" s="284" t="s">
        <v>47</v>
      </c>
      <c r="C15" s="284" t="s">
        <v>86</v>
      </c>
      <c r="D15" s="284" t="s">
        <v>68</v>
      </c>
      <c r="E15" s="357" t="str">
        <f>Swap6M!F17</f>
        <v>EURAB6E10Y_Quote#0001</v>
      </c>
      <c r="F15" s="284" t="s">
        <v>94</v>
      </c>
      <c r="G15" s="357" t="str">
        <f>BasisSwapxM12M!F17</f>
        <v>EUR6E12E10Y_Quote#0001</v>
      </c>
      <c r="H15" s="285" t="str">
        <f t="shared" si="0"/>
        <v>EURAB12EBASIS10Y_Quote</v>
      </c>
      <c r="I15" s="285" t="str">
        <f>_xll.qlCompositeQuote(H15,E15,G15,F15,Permanent,Trigger,ObjectOverwrite)</f>
        <v>EURAB12EBASIS10Y_Quote#0001</v>
      </c>
      <c r="J15" s="286" t="str">
        <f>_xll.ohRangeRetrieveError(I15)</f>
        <v/>
      </c>
      <c r="K15" s="249"/>
    </row>
    <row r="16" spans="1:11" ht="11.25" customHeight="1" x14ac:dyDescent="0.2">
      <c r="A16" s="332"/>
      <c r="B16" s="284" t="s">
        <v>46</v>
      </c>
      <c r="C16" s="284" t="s">
        <v>86</v>
      </c>
      <c r="D16" s="284" t="s">
        <v>68</v>
      </c>
      <c r="E16" s="357" t="str">
        <f>Swap6M!F18</f>
        <v>EURAB6E11Y_Quote#0001</v>
      </c>
      <c r="F16" s="284" t="s">
        <v>94</v>
      </c>
      <c r="G16" s="357" t="str">
        <f>BasisSwapxM12M!F18</f>
        <v>EUR6E12E11Y_Quote#0001</v>
      </c>
      <c r="H16" s="285" t="str">
        <f t="shared" si="0"/>
        <v>EURAB12EBASIS11Y_Quote</v>
      </c>
      <c r="I16" s="285" t="str">
        <f>_xll.qlCompositeQuote(H16,E16,G16,F16,Permanent,Trigger,ObjectOverwrite)</f>
        <v>EURAB12EBASIS11Y_Quote#0001</v>
      </c>
      <c r="J16" s="286" t="str">
        <f>_xll.ohRangeRetrieveError(I16)</f>
        <v/>
      </c>
      <c r="K16" s="249"/>
    </row>
    <row r="17" spans="1:11" ht="11.25" customHeight="1" x14ac:dyDescent="0.2">
      <c r="A17" s="332"/>
      <c r="B17" s="284" t="s">
        <v>45</v>
      </c>
      <c r="C17" s="284" t="s">
        <v>86</v>
      </c>
      <c r="D17" s="284" t="s">
        <v>68</v>
      </c>
      <c r="E17" s="357" t="str">
        <f>Swap6M!F19</f>
        <v>EURAB6E12Y_Quote#0001</v>
      </c>
      <c r="F17" s="284" t="s">
        <v>94</v>
      </c>
      <c r="G17" s="357" t="str">
        <f>BasisSwapxM12M!F19</f>
        <v>EUR6E12E12Y_Quote#0001</v>
      </c>
      <c r="H17" s="285" t="str">
        <f t="shared" si="0"/>
        <v>EURAB12EBASIS12Y_Quote</v>
      </c>
      <c r="I17" s="285" t="str">
        <f>_xll.qlCompositeQuote(H17,E17,G17,F17,Permanent,Trigger,ObjectOverwrite)</f>
        <v>EURAB12EBASIS12Y_Quote#0001</v>
      </c>
      <c r="J17" s="286" t="str">
        <f>_xll.ohRangeRetrieveError(I17)</f>
        <v/>
      </c>
      <c r="K17" s="249"/>
    </row>
    <row r="18" spans="1:11" ht="11.25" customHeight="1" x14ac:dyDescent="0.2">
      <c r="A18" s="332"/>
      <c r="B18" s="284" t="s">
        <v>44</v>
      </c>
      <c r="C18" s="284" t="s">
        <v>86</v>
      </c>
      <c r="D18" s="284" t="s">
        <v>68</v>
      </c>
      <c r="E18" s="357" t="str">
        <f>Swap6M!F20</f>
        <v>EURAB6E13Y_Quote#0001</v>
      </c>
      <c r="F18" s="284" t="s">
        <v>94</v>
      </c>
      <c r="G18" s="357" t="str">
        <f>BasisSwapxM12M!F20</f>
        <v>EUR6E12E13Y_Quote#0001</v>
      </c>
      <c r="H18" s="285" t="str">
        <f t="shared" si="0"/>
        <v>EURAB12EBASIS13Y_Quote</v>
      </c>
      <c r="I18" s="285" t="str">
        <f>_xll.qlCompositeQuote(H18,E18,G18,F18,Permanent,Trigger,ObjectOverwrite)</f>
        <v>EURAB12EBASIS13Y_Quote#0001</v>
      </c>
      <c r="J18" s="286" t="str">
        <f>_xll.ohRangeRetrieveError(I18)</f>
        <v/>
      </c>
      <c r="K18" s="249"/>
    </row>
    <row r="19" spans="1:11" ht="11.25" customHeight="1" x14ac:dyDescent="0.2">
      <c r="A19" s="332"/>
      <c r="B19" s="284" t="s">
        <v>43</v>
      </c>
      <c r="C19" s="284" t="s">
        <v>86</v>
      </c>
      <c r="D19" s="284" t="s">
        <v>68</v>
      </c>
      <c r="E19" s="357" t="str">
        <f>Swap6M!F21</f>
        <v>EURAB6E14Y_Quote#0001</v>
      </c>
      <c r="F19" s="284" t="s">
        <v>94</v>
      </c>
      <c r="G19" s="357" t="str">
        <f>BasisSwapxM12M!F21</f>
        <v>EUR6E12E14Y_Quote#0001</v>
      </c>
      <c r="H19" s="285" t="str">
        <f t="shared" si="0"/>
        <v>EURAB12EBASIS14Y_Quote</v>
      </c>
      <c r="I19" s="285" t="str">
        <f>_xll.qlCompositeQuote(H19,E19,G19,F19,Permanent,Trigger,ObjectOverwrite)</f>
        <v>EURAB12EBASIS14Y_Quote#0001</v>
      </c>
      <c r="J19" s="286" t="str">
        <f>_xll.ohRangeRetrieveError(I19)</f>
        <v/>
      </c>
      <c r="K19" s="249"/>
    </row>
    <row r="20" spans="1:11" ht="11.25" customHeight="1" x14ac:dyDescent="0.2">
      <c r="A20" s="332"/>
      <c r="B20" s="284" t="s">
        <v>42</v>
      </c>
      <c r="C20" s="284" t="s">
        <v>86</v>
      </c>
      <c r="D20" s="284" t="s">
        <v>68</v>
      </c>
      <c r="E20" s="357" t="str">
        <f>Swap6M!F22</f>
        <v>EURAB6E15Y_Quote#0001</v>
      </c>
      <c r="F20" s="284" t="s">
        <v>94</v>
      </c>
      <c r="G20" s="357" t="str">
        <f>BasisSwapxM12M!F22</f>
        <v>EUR6E12E15Y_Quote#0001</v>
      </c>
      <c r="H20" s="285" t="str">
        <f t="shared" si="0"/>
        <v>EURAB12EBASIS15Y_Quote</v>
      </c>
      <c r="I20" s="285" t="str">
        <f>_xll.qlCompositeQuote(H20,E20,G20,F20,Permanent,Trigger,ObjectOverwrite)</f>
        <v>EURAB12EBASIS15Y_Quote#0001</v>
      </c>
      <c r="J20" s="286" t="str">
        <f>_xll.ohRangeRetrieveError(I20)</f>
        <v/>
      </c>
      <c r="K20" s="249"/>
    </row>
    <row r="21" spans="1:11" ht="11.25" customHeight="1" x14ac:dyDescent="0.2">
      <c r="A21" s="332"/>
      <c r="B21" s="284" t="s">
        <v>41</v>
      </c>
      <c r="C21" s="284" t="s">
        <v>86</v>
      </c>
      <c r="D21" s="284" t="s">
        <v>68</v>
      </c>
      <c r="E21" s="357" t="str">
        <f>Swap6M!F23</f>
        <v>EURAB6E16Y_Quote#0001</v>
      </c>
      <c r="F21" s="284" t="s">
        <v>94</v>
      </c>
      <c r="G21" s="357" t="str">
        <f>BasisSwapxM12M!F23</f>
        <v>EUR6E12E16Y_Quote#0001</v>
      </c>
      <c r="H21" s="285" t="str">
        <f t="shared" si="0"/>
        <v>EURAB12EBASIS16Y_Quote</v>
      </c>
      <c r="I21" s="285" t="str">
        <f>_xll.qlCompositeQuote(H21,E21,G21,F21,Permanent,Trigger,ObjectOverwrite)</f>
        <v>EURAB12EBASIS16Y_Quote#0001</v>
      </c>
      <c r="J21" s="286" t="str">
        <f>_xll.ohRangeRetrieveError(I21)</f>
        <v/>
      </c>
      <c r="K21" s="249"/>
    </row>
    <row r="22" spans="1:11" ht="11.25" customHeight="1" x14ac:dyDescent="0.2">
      <c r="A22" s="332"/>
      <c r="B22" s="284" t="s">
        <v>40</v>
      </c>
      <c r="C22" s="284" t="s">
        <v>86</v>
      </c>
      <c r="D22" s="284" t="s">
        <v>68</v>
      </c>
      <c r="E22" s="357" t="str">
        <f>Swap6M!F24</f>
        <v>EURAB6E17Y_Quote#0001</v>
      </c>
      <c r="F22" s="284" t="s">
        <v>94</v>
      </c>
      <c r="G22" s="357" t="str">
        <f>BasisSwapxM12M!F24</f>
        <v>EUR6E12E17Y_Quote#0001</v>
      </c>
      <c r="H22" s="285" t="str">
        <f t="shared" si="0"/>
        <v>EURAB12EBASIS17Y_Quote</v>
      </c>
      <c r="I22" s="285" t="str">
        <f>_xll.qlCompositeQuote(H22,E22,G22,F22,Permanent,Trigger,ObjectOverwrite)</f>
        <v>EURAB12EBASIS17Y_Quote#0001</v>
      </c>
      <c r="J22" s="286" t="str">
        <f>_xll.ohRangeRetrieveError(I22)</f>
        <v/>
      </c>
      <c r="K22" s="249"/>
    </row>
    <row r="23" spans="1:11" ht="11.25" customHeight="1" x14ac:dyDescent="0.2">
      <c r="A23" s="332"/>
      <c r="B23" s="284" t="s">
        <v>39</v>
      </c>
      <c r="C23" s="284" t="s">
        <v>86</v>
      </c>
      <c r="D23" s="284" t="s">
        <v>68</v>
      </c>
      <c r="E23" s="357" t="str">
        <f>Swap6M!F25</f>
        <v>EURAB6E18Y_Quote#0001</v>
      </c>
      <c r="F23" s="284" t="s">
        <v>94</v>
      </c>
      <c r="G23" s="357" t="str">
        <f>BasisSwapxM12M!F25</f>
        <v>EUR6E12E18Y_Quote#0001</v>
      </c>
      <c r="H23" s="285" t="str">
        <f t="shared" si="0"/>
        <v>EURAB12EBASIS18Y_Quote</v>
      </c>
      <c r="I23" s="285" t="str">
        <f>_xll.qlCompositeQuote(H23,E23,G23,F23,Permanent,Trigger,ObjectOverwrite)</f>
        <v>EURAB12EBASIS18Y_Quote#0001</v>
      </c>
      <c r="J23" s="286" t="str">
        <f>_xll.ohRangeRetrieveError(I23)</f>
        <v/>
      </c>
      <c r="K23" s="249"/>
    </row>
    <row r="24" spans="1:11" ht="11.25" customHeight="1" x14ac:dyDescent="0.2">
      <c r="A24" s="332"/>
      <c r="B24" s="284" t="s">
        <v>38</v>
      </c>
      <c r="C24" s="284" t="s">
        <v>86</v>
      </c>
      <c r="D24" s="284" t="s">
        <v>68</v>
      </c>
      <c r="E24" s="357" t="str">
        <f>Swap6M!F26</f>
        <v>EURAB6E19Y_Quote#0001</v>
      </c>
      <c r="F24" s="284" t="s">
        <v>94</v>
      </c>
      <c r="G24" s="357" t="str">
        <f>BasisSwapxM12M!F26</f>
        <v>EUR6E12E19Y_Quote#0001</v>
      </c>
      <c r="H24" s="285" t="str">
        <f t="shared" si="0"/>
        <v>EURAB12EBASIS19Y_Quote</v>
      </c>
      <c r="I24" s="285" t="str">
        <f>_xll.qlCompositeQuote(H24,E24,G24,F24,Permanent,Trigger,ObjectOverwrite)</f>
        <v>EURAB12EBASIS19Y_Quote#0001</v>
      </c>
      <c r="J24" s="286" t="str">
        <f>_xll.ohRangeRetrieveError(I24)</f>
        <v/>
      </c>
      <c r="K24" s="249"/>
    </row>
    <row r="25" spans="1:11" ht="11.25" customHeight="1" x14ac:dyDescent="0.2">
      <c r="A25" s="332"/>
      <c r="B25" s="284" t="s">
        <v>37</v>
      </c>
      <c r="C25" s="284" t="s">
        <v>86</v>
      </c>
      <c r="D25" s="284" t="s">
        <v>68</v>
      </c>
      <c r="E25" s="357" t="str">
        <f>Swap6M!F27</f>
        <v>EURAB6E20Y_Quote#0001</v>
      </c>
      <c r="F25" s="284" t="s">
        <v>94</v>
      </c>
      <c r="G25" s="357" t="str">
        <f>BasisSwapxM12M!F27</f>
        <v>EUR6E12E20Y_Quote#0001</v>
      </c>
      <c r="H25" s="285" t="str">
        <f t="shared" si="0"/>
        <v>EURAB12EBASIS20Y_Quote</v>
      </c>
      <c r="I25" s="285" t="str">
        <f>_xll.qlCompositeQuote(H25,E25,G25,F25,Permanent,Trigger,ObjectOverwrite)</f>
        <v>EURAB12EBASIS20Y_Quote#0001</v>
      </c>
      <c r="J25" s="286" t="str">
        <f>_xll.ohRangeRetrieveError(I25)</f>
        <v/>
      </c>
      <c r="K25" s="249"/>
    </row>
    <row r="26" spans="1:11" ht="11.25" customHeight="1" x14ac:dyDescent="0.2">
      <c r="A26" s="332"/>
      <c r="B26" s="284" t="s">
        <v>36</v>
      </c>
      <c r="C26" s="284" t="s">
        <v>86</v>
      </c>
      <c r="D26" s="284" t="s">
        <v>68</v>
      </c>
      <c r="E26" s="357" t="str">
        <f>Swap6M!F28</f>
        <v>EURAB6E21Y_Quote#0001</v>
      </c>
      <c r="F26" s="284" t="s">
        <v>94</v>
      </c>
      <c r="G26" s="357" t="str">
        <f>BasisSwapxM12M!F28</f>
        <v>EUR6E12E21Y_Quote#0001</v>
      </c>
      <c r="H26" s="285" t="str">
        <f t="shared" si="0"/>
        <v>EURAB12EBASIS21Y_Quote</v>
      </c>
      <c r="I26" s="285" t="str">
        <f>_xll.qlCompositeQuote(H26,E26,G26,F26,Permanent,Trigger,ObjectOverwrite)</f>
        <v>EURAB12EBASIS21Y_Quote#0001</v>
      </c>
      <c r="J26" s="286" t="str">
        <f>_xll.ohRangeRetrieveError(I26)</f>
        <v/>
      </c>
      <c r="K26" s="249"/>
    </row>
    <row r="27" spans="1:11" ht="11.25" customHeight="1" x14ac:dyDescent="0.2">
      <c r="A27" s="332"/>
      <c r="B27" s="284" t="s">
        <v>35</v>
      </c>
      <c r="C27" s="284" t="s">
        <v>86</v>
      </c>
      <c r="D27" s="284" t="s">
        <v>68</v>
      </c>
      <c r="E27" s="357" t="str">
        <f>Swap6M!F29</f>
        <v>EURAB6E22Y_Quote#0001</v>
      </c>
      <c r="F27" s="284" t="s">
        <v>94</v>
      </c>
      <c r="G27" s="357" t="str">
        <f>BasisSwapxM12M!F29</f>
        <v>EUR6E12E22Y_Quote#0001</v>
      </c>
      <c r="H27" s="285" t="str">
        <f t="shared" si="0"/>
        <v>EURAB12EBASIS22Y_Quote</v>
      </c>
      <c r="I27" s="285" t="str">
        <f>_xll.qlCompositeQuote(H27,E27,G27,F27,Permanent,Trigger,ObjectOverwrite)</f>
        <v>EURAB12EBASIS22Y_Quote#0001</v>
      </c>
      <c r="J27" s="286" t="str">
        <f>_xll.ohRangeRetrieveError(I27)</f>
        <v/>
      </c>
      <c r="K27" s="249"/>
    </row>
    <row r="28" spans="1:11" ht="11.25" customHeight="1" x14ac:dyDescent="0.2">
      <c r="A28" s="332"/>
      <c r="B28" s="284" t="s">
        <v>34</v>
      </c>
      <c r="C28" s="284" t="s">
        <v>86</v>
      </c>
      <c r="D28" s="284" t="s">
        <v>68</v>
      </c>
      <c r="E28" s="357" t="str">
        <f>Swap6M!F30</f>
        <v>EURAB6E23Y_Quote#0001</v>
      </c>
      <c r="F28" s="284" t="s">
        <v>94</v>
      </c>
      <c r="G28" s="357" t="str">
        <f>BasisSwapxM12M!F30</f>
        <v>EUR6E12E23Y_Quote#0001</v>
      </c>
      <c r="H28" s="285" t="str">
        <f t="shared" si="0"/>
        <v>EURAB12EBASIS23Y_Quote</v>
      </c>
      <c r="I28" s="285" t="str">
        <f>_xll.qlCompositeQuote(H28,E28,G28,F28,Permanent,Trigger,ObjectOverwrite)</f>
        <v>EURAB12EBASIS23Y_Quote#0001</v>
      </c>
      <c r="J28" s="286" t="str">
        <f>_xll.ohRangeRetrieveError(I28)</f>
        <v/>
      </c>
      <c r="K28" s="249"/>
    </row>
    <row r="29" spans="1:11" ht="11.25" customHeight="1" x14ac:dyDescent="0.2">
      <c r="A29" s="332"/>
      <c r="B29" s="284" t="s">
        <v>33</v>
      </c>
      <c r="C29" s="284" t="s">
        <v>86</v>
      </c>
      <c r="D29" s="284" t="s">
        <v>68</v>
      </c>
      <c r="E29" s="357" t="str">
        <f>Swap6M!F31</f>
        <v>EURAB6E24Y_Quote#0001</v>
      </c>
      <c r="F29" s="284" t="s">
        <v>94</v>
      </c>
      <c r="G29" s="357" t="str">
        <f>BasisSwapxM12M!F31</f>
        <v>EUR6E12E24Y_Quote#0001</v>
      </c>
      <c r="H29" s="285" t="str">
        <f t="shared" si="0"/>
        <v>EURAB12EBASIS24Y_Quote</v>
      </c>
      <c r="I29" s="285" t="str">
        <f>_xll.qlCompositeQuote(H29,E29,G29,F29,Permanent,Trigger,ObjectOverwrite)</f>
        <v>EURAB12EBASIS24Y_Quote#0001</v>
      </c>
      <c r="J29" s="286" t="str">
        <f>_xll.ohRangeRetrieveError(I29)</f>
        <v/>
      </c>
      <c r="K29" s="249"/>
    </row>
    <row r="30" spans="1:11" ht="11.25" customHeight="1" x14ac:dyDescent="0.2">
      <c r="A30" s="332"/>
      <c r="B30" s="284" t="s">
        <v>32</v>
      </c>
      <c r="C30" s="284" t="s">
        <v>86</v>
      </c>
      <c r="D30" s="284" t="s">
        <v>68</v>
      </c>
      <c r="E30" s="357" t="str">
        <f>Swap6M!F32</f>
        <v>EURAB6E25Y_Quote#0001</v>
      </c>
      <c r="F30" s="284" t="s">
        <v>94</v>
      </c>
      <c r="G30" s="357" t="str">
        <f>BasisSwapxM12M!F32</f>
        <v>EUR6E12E25Y_Quote#0001</v>
      </c>
      <c r="H30" s="285" t="str">
        <f t="shared" si="0"/>
        <v>EURAB12EBASIS25Y_Quote</v>
      </c>
      <c r="I30" s="285" t="str">
        <f>_xll.qlCompositeQuote(H30,E30,G30,F30,Permanent,Trigger,ObjectOverwrite)</f>
        <v>EURAB12EBASIS25Y_Quote#0001</v>
      </c>
      <c r="J30" s="286" t="str">
        <f>_xll.ohRangeRetrieveError(I30)</f>
        <v/>
      </c>
      <c r="K30" s="249"/>
    </row>
    <row r="31" spans="1:11" ht="11.25" customHeight="1" x14ac:dyDescent="0.2">
      <c r="A31" s="332"/>
      <c r="B31" s="284" t="s">
        <v>31</v>
      </c>
      <c r="C31" s="284" t="s">
        <v>86</v>
      </c>
      <c r="D31" s="284" t="s">
        <v>68</v>
      </c>
      <c r="E31" s="357" t="str">
        <f>Swap6M!F33</f>
        <v>EURAB6E26Y_Quote#0001</v>
      </c>
      <c r="F31" s="284" t="s">
        <v>94</v>
      </c>
      <c r="G31" s="357" t="str">
        <f>BasisSwapxM12M!F33</f>
        <v>EUR6E12E26Y_Quote#0001</v>
      </c>
      <c r="H31" s="285" t="str">
        <f t="shared" si="0"/>
        <v>EURAB12EBASIS26Y_Quote</v>
      </c>
      <c r="I31" s="285" t="str">
        <f>_xll.qlCompositeQuote(H31,E31,G31,F31,Permanent,Trigger,ObjectOverwrite)</f>
        <v>EURAB12EBASIS26Y_Quote#0001</v>
      </c>
      <c r="J31" s="286" t="str">
        <f>_xll.ohRangeRetrieveError(I31)</f>
        <v/>
      </c>
      <c r="K31" s="249"/>
    </row>
    <row r="32" spans="1:11" ht="11.25" customHeight="1" x14ac:dyDescent="0.2">
      <c r="A32" s="332"/>
      <c r="B32" s="284" t="s">
        <v>30</v>
      </c>
      <c r="C32" s="284" t="s">
        <v>86</v>
      </c>
      <c r="D32" s="284" t="s">
        <v>68</v>
      </c>
      <c r="E32" s="357" t="str">
        <f>Swap6M!F34</f>
        <v>EURAB6E27Y_Quote#0001</v>
      </c>
      <c r="F32" s="284" t="s">
        <v>94</v>
      </c>
      <c r="G32" s="357" t="str">
        <f>BasisSwapxM12M!F34</f>
        <v>EUR6E12E27Y_Quote#0001</v>
      </c>
      <c r="H32" s="285" t="str">
        <f t="shared" si="0"/>
        <v>EURAB12EBASIS27Y_Quote</v>
      </c>
      <c r="I32" s="285" t="str">
        <f>_xll.qlCompositeQuote(H32,E32,G32,F32,Permanent,Trigger,ObjectOverwrite)</f>
        <v>EURAB12EBASIS27Y_Quote#0001</v>
      </c>
      <c r="J32" s="286" t="str">
        <f>_xll.ohRangeRetrieveError(I32)</f>
        <v/>
      </c>
      <c r="K32" s="249"/>
    </row>
    <row r="33" spans="1:11" ht="11.25" customHeight="1" x14ac:dyDescent="0.2">
      <c r="A33" s="332"/>
      <c r="B33" s="284" t="s">
        <v>29</v>
      </c>
      <c r="C33" s="284" t="s">
        <v>86</v>
      </c>
      <c r="D33" s="284" t="s">
        <v>68</v>
      </c>
      <c r="E33" s="357" t="str">
        <f>Swap6M!F35</f>
        <v>EURAB6E28Y_Quote#0001</v>
      </c>
      <c r="F33" s="284" t="s">
        <v>94</v>
      </c>
      <c r="G33" s="357" t="str">
        <f>BasisSwapxM12M!F35</f>
        <v>EUR6E12E28Y_Quote#0001</v>
      </c>
      <c r="H33" s="285" t="str">
        <f t="shared" si="0"/>
        <v>EURAB12EBASIS28Y_Quote</v>
      </c>
      <c r="I33" s="285" t="str">
        <f>_xll.qlCompositeQuote(H33,E33,G33,F33,Permanent,Trigger,ObjectOverwrite)</f>
        <v>EURAB12EBASIS28Y_Quote#0001</v>
      </c>
      <c r="J33" s="286" t="str">
        <f>_xll.ohRangeRetrieveError(I33)</f>
        <v/>
      </c>
      <c r="K33" s="249"/>
    </row>
    <row r="34" spans="1:11" ht="11.25" customHeight="1" x14ac:dyDescent="0.2">
      <c r="A34" s="332"/>
      <c r="B34" s="284" t="s">
        <v>28</v>
      </c>
      <c r="C34" s="284" t="s">
        <v>86</v>
      </c>
      <c r="D34" s="284" t="s">
        <v>68</v>
      </c>
      <c r="E34" s="357" t="str">
        <f>Swap6M!F36</f>
        <v>EURAB6E29Y_Quote#0001</v>
      </c>
      <c r="F34" s="284" t="s">
        <v>94</v>
      </c>
      <c r="G34" s="357" t="str">
        <f>BasisSwapxM12M!F36</f>
        <v>EUR6E12E29Y_Quote#0001</v>
      </c>
      <c r="H34" s="285" t="str">
        <f t="shared" si="0"/>
        <v>EURAB12EBASIS29Y_Quote</v>
      </c>
      <c r="I34" s="285" t="str">
        <f>_xll.qlCompositeQuote(H34,E34,G34,F34,Permanent,Trigger,ObjectOverwrite)</f>
        <v>EURAB12EBASIS29Y_Quote#0001</v>
      </c>
      <c r="J34" s="286" t="str">
        <f>_xll.ohRangeRetrieveError(I34)</f>
        <v/>
      </c>
      <c r="K34" s="249"/>
    </row>
    <row r="35" spans="1:11" ht="11.25" customHeight="1" x14ac:dyDescent="0.2">
      <c r="A35" s="332"/>
      <c r="B35" s="284" t="s">
        <v>27</v>
      </c>
      <c r="C35" s="284" t="s">
        <v>86</v>
      </c>
      <c r="D35" s="284" t="s">
        <v>68</v>
      </c>
      <c r="E35" s="357" t="str">
        <f>Swap6M!F37</f>
        <v>EURAB6E30Y_Quote#0001</v>
      </c>
      <c r="F35" s="284" t="s">
        <v>94</v>
      </c>
      <c r="G35" s="357" t="str">
        <f>BasisSwapxM12M!F37</f>
        <v>EUR6E12E30Y_Quote#0001</v>
      </c>
      <c r="H35" s="285" t="str">
        <f t="shared" si="0"/>
        <v>EURAB12EBASIS30Y_Quote</v>
      </c>
      <c r="I35" s="285" t="str">
        <f>_xll.qlCompositeQuote(H35,E35,G35,F35,Permanent,Trigger,ObjectOverwrite)</f>
        <v>EURAB12EBASIS30Y_Quote#0001</v>
      </c>
      <c r="J35" s="286" t="str">
        <f>_xll.ohRangeRetrieveError(I35)</f>
        <v/>
      </c>
      <c r="K35" s="249"/>
    </row>
    <row r="36" spans="1:11" ht="11.25" customHeight="1" x14ac:dyDescent="0.2">
      <c r="A36" s="332"/>
      <c r="B36" s="284" t="s">
        <v>26</v>
      </c>
      <c r="C36" s="284" t="s">
        <v>86</v>
      </c>
      <c r="D36" s="284" t="s">
        <v>68</v>
      </c>
      <c r="E36" s="357" t="str">
        <f>Swap6M!F38</f>
        <v>EURAB6E35Y_Quote#0001</v>
      </c>
      <c r="F36" s="284" t="s">
        <v>94</v>
      </c>
      <c r="G36" s="357" t="str">
        <f>BasisSwapxM12M!F38</f>
        <v>EUR6E12E35Y_Quote#0001</v>
      </c>
      <c r="H36" s="285" t="str">
        <f t="shared" si="0"/>
        <v>EURAB12EBASIS35Y_Quote</v>
      </c>
      <c r="I36" s="285" t="str">
        <f>_xll.qlCompositeQuote(H36,E36,G36,F36,Permanent,Trigger,ObjectOverwrite)</f>
        <v>EURAB12EBASIS35Y_Quote#0001</v>
      </c>
      <c r="J36" s="286" t="str">
        <f>_xll.ohRangeRetrieveError(I36)</f>
        <v/>
      </c>
      <c r="K36" s="249"/>
    </row>
    <row r="37" spans="1:11" ht="11.25" customHeight="1" x14ac:dyDescent="0.2">
      <c r="A37" s="332"/>
      <c r="B37" s="284" t="s">
        <v>25</v>
      </c>
      <c r="C37" s="284" t="s">
        <v>86</v>
      </c>
      <c r="D37" s="284" t="s">
        <v>68</v>
      </c>
      <c r="E37" s="357" t="str">
        <f>Swap6M!F39</f>
        <v>EURAB6E40Y_Quote#0001</v>
      </c>
      <c r="F37" s="284" t="s">
        <v>94</v>
      </c>
      <c r="G37" s="357" t="str">
        <f>BasisSwapxM12M!F39</f>
        <v>EUR6E12E40Y_Quote#0001</v>
      </c>
      <c r="H37" s="285" t="str">
        <f t="shared" si="0"/>
        <v>EURAB12EBASIS40Y_Quote</v>
      </c>
      <c r="I37" s="285" t="str">
        <f>_xll.qlCompositeQuote(H37,E37,G37,F37,Permanent,Trigger,ObjectOverwrite)</f>
        <v>EURAB12EBASIS40Y_Quote#0001</v>
      </c>
      <c r="J37" s="286" t="str">
        <f>_xll.ohRangeRetrieveError(I37)</f>
        <v/>
      </c>
      <c r="K37" s="249"/>
    </row>
    <row r="38" spans="1:11" ht="11.25" customHeight="1" x14ac:dyDescent="0.2">
      <c r="A38" s="332"/>
      <c r="B38" s="284" t="s">
        <v>24</v>
      </c>
      <c r="C38" s="284" t="s">
        <v>86</v>
      </c>
      <c r="D38" s="284" t="s">
        <v>68</v>
      </c>
      <c r="E38" s="357" t="str">
        <f>Swap6M!F40</f>
        <v>EURAB6E50Y_Quote#0001</v>
      </c>
      <c r="F38" s="284" t="s">
        <v>94</v>
      </c>
      <c r="G38" s="357" t="str">
        <f>BasisSwapxM12M!F40</f>
        <v>EUR6E12E50Y_Quote#0001</v>
      </c>
      <c r="H38" s="285" t="str">
        <f t="shared" si="0"/>
        <v>EURAB12EBASIS50Y_Quote</v>
      </c>
      <c r="I38" s="285" t="str">
        <f>_xll.qlCompositeQuote(H38,E38,G38,F38,Permanent,Trigger,ObjectOverwrite)</f>
        <v>EURAB12EBASIS50Y_Quote#0001</v>
      </c>
      <c r="J38" s="286" t="str">
        <f>_xll.ohRangeRetrieveError(I38)</f>
        <v/>
      </c>
      <c r="K38" s="249"/>
    </row>
    <row r="39" spans="1:11" ht="11.25" customHeight="1" x14ac:dyDescent="0.2">
      <c r="A39" s="332"/>
      <c r="B39" s="288" t="s">
        <v>23</v>
      </c>
      <c r="C39" s="288" t="s">
        <v>86</v>
      </c>
      <c r="D39" s="288" t="s">
        <v>68</v>
      </c>
      <c r="E39" s="358" t="str">
        <f>Swap6M!F41</f>
        <v>EURAB6E60Y_Quote#0001</v>
      </c>
      <c r="F39" s="288" t="s">
        <v>94</v>
      </c>
      <c r="G39" s="358" t="str">
        <f>BasisSwapxM12M!F41</f>
        <v>EUR6E12E60Y_Quote#0001</v>
      </c>
      <c r="H39" s="289" t="str">
        <f t="shared" si="0"/>
        <v>EURAB12EBASIS60Y_Quote</v>
      </c>
      <c r="I39" s="289" t="str">
        <f>_xll.qlCompositeQuote(H39,E39,G39,F39,Permanent,Trigger,ObjectOverwrite)</f>
        <v>EURAB12EBASIS60Y_Quote#0001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163</v>
      </c>
      <c r="B1" s="181" t="s">
        <v>162</v>
      </c>
      <c r="D1" s="293"/>
      <c r="E1" s="293"/>
      <c r="F1" s="293"/>
    </row>
    <row r="2" spans="1:6" x14ac:dyDescent="0.2">
      <c r="A2" s="180" t="s">
        <v>151</v>
      </c>
      <c r="B2" s="182">
        <f>_xll.qlCalendarAdvance("TARGET",B3,"-4M","f",FALSE,Trigger)</f>
        <v>42177</v>
      </c>
      <c r="D2" s="9" t="str">
        <f>_xll.RHistory("EURIBOR3MD=",B6:B7,B4,,"CH:In;Fd TSREPEAT:N SORT:"&amp;B5,D3)</f>
        <v>Not Signed In</v>
      </c>
      <c r="E2" s="9"/>
      <c r="F2" s="293"/>
    </row>
    <row r="3" spans="1:6" x14ac:dyDescent="0.2">
      <c r="A3" s="180" t="s">
        <v>152</v>
      </c>
      <c r="B3" s="181">
        <f>_xll.qlSettingsEvaluationDate(Trigger)</f>
        <v>42299</v>
      </c>
      <c r="D3" s="7" t="s">
        <v>158</v>
      </c>
      <c r="E3" s="7" t="s">
        <v>158</v>
      </c>
      <c r="F3" s="293"/>
    </row>
    <row r="4" spans="1:6" ht="24" customHeight="1" x14ac:dyDescent="0.2">
      <c r="A4" s="180" t="s">
        <v>153</v>
      </c>
      <c r="B4" s="183" t="str">
        <f>"START:"&amp;B2&amp; " END:"&amp;B3&amp;" INTERVAL:1D"</f>
        <v>START:42177 END:42299 INTERVAL:1D</v>
      </c>
      <c r="D4" s="8" t="s">
        <v>159</v>
      </c>
      <c r="E4" s="8" t="s">
        <v>160</v>
      </c>
      <c r="F4" s="10" t="s">
        <v>139</v>
      </c>
    </row>
    <row r="5" spans="1:6" x14ac:dyDescent="0.2">
      <c r="A5" s="180" t="s">
        <v>154</v>
      </c>
      <c r="B5" s="181" t="s">
        <v>155</v>
      </c>
      <c r="D5" s="2">
        <v>42300</v>
      </c>
      <c r="E5" s="4">
        <v>-6.0999999999999999E-2</v>
      </c>
      <c r="F5" s="4" t="b">
        <f>_xll.qlIndexAddFixings($B$1,D5,E5/100,TRUE,E5)</f>
        <v>1</v>
      </c>
    </row>
    <row r="6" spans="1:6" x14ac:dyDescent="0.2">
      <c r="A6" s="184" t="s">
        <v>161</v>
      </c>
      <c r="B6" s="185" t="s">
        <v>156</v>
      </c>
      <c r="D6" s="3">
        <v>42299</v>
      </c>
      <c r="E6" s="5">
        <v>-5.2999999999999999E-2</v>
      </c>
      <c r="F6" s="5" t="b">
        <f>_xll.qlIndexAddFixings($B$1,D6,E6/100,TRUE,E6)</f>
        <v>1</v>
      </c>
    </row>
    <row r="7" spans="1:6" x14ac:dyDescent="0.2">
      <c r="A7" s="186"/>
      <c r="B7" s="187" t="s">
        <v>157</v>
      </c>
      <c r="D7" s="3">
        <v>42298</v>
      </c>
      <c r="E7" s="5">
        <v>-5.2999999999999999E-2</v>
      </c>
      <c r="F7" s="5" t="b">
        <f>_xll.qlIndexAddFixings($B$1,D7,E7/100,TRUE,E7)</f>
        <v>1</v>
      </c>
    </row>
    <row r="8" spans="1:6" x14ac:dyDescent="0.2">
      <c r="D8" s="3">
        <v>42297</v>
      </c>
      <c r="E8" s="5">
        <v>-5.2999999999999999E-2</v>
      </c>
      <c r="F8" s="5" t="b">
        <f>_xll.qlIndexAddFixings($B$1,D8,E8/100,TRUE,E8)</f>
        <v>1</v>
      </c>
    </row>
    <row r="9" spans="1:6" x14ac:dyDescent="0.2">
      <c r="D9" s="3">
        <v>42296</v>
      </c>
      <c r="E9" s="5">
        <v>-5.3999999999999999E-2</v>
      </c>
      <c r="F9" s="5" t="b">
        <f>_xll.qlIndexAddFixings($B$1,D9,E9/100,TRUE,E9)</f>
        <v>1</v>
      </c>
    </row>
    <row r="10" spans="1:6" x14ac:dyDescent="0.2">
      <c r="D10" s="3">
        <v>42293</v>
      </c>
      <c r="E10" s="5">
        <v>-5.0999999999999997E-2</v>
      </c>
      <c r="F10" s="5" t="b">
        <f>_xll.qlIndexAddFixings($B$1,D10,E10/100,TRUE,E10)</f>
        <v>1</v>
      </c>
    </row>
    <row r="11" spans="1:6" x14ac:dyDescent="0.2">
      <c r="D11" s="3">
        <v>42292</v>
      </c>
      <c r="E11" s="5">
        <v>-5.1999999999999998E-2</v>
      </c>
      <c r="F11" s="5" t="b">
        <f>_xll.qlIndexAddFixings($B$1,D11,E11/100,TRUE,E11)</f>
        <v>1</v>
      </c>
    </row>
    <row r="12" spans="1:6" x14ac:dyDescent="0.2">
      <c r="D12" s="3">
        <v>42291</v>
      </c>
      <c r="E12" s="5">
        <v>-4.9000000000000002E-2</v>
      </c>
      <c r="F12" s="5" t="b">
        <f>_xll.qlIndexAddFixings($B$1,D12,E12/100,TRUE,E12)</f>
        <v>1</v>
      </c>
    </row>
    <row r="13" spans="1:6" x14ac:dyDescent="0.2">
      <c r="D13" s="3">
        <v>42290</v>
      </c>
      <c r="E13" s="5">
        <v>-4.9000000000000002E-2</v>
      </c>
      <c r="F13" s="5" t="b">
        <f>_xll.qlIndexAddFixings($B$1,D13,E13/100,TRUE,E13)</f>
        <v>1</v>
      </c>
    </row>
    <row r="14" spans="1:6" x14ac:dyDescent="0.2">
      <c r="D14" s="3">
        <v>42289</v>
      </c>
      <c r="E14" s="5">
        <v>-4.9000000000000002E-2</v>
      </c>
      <c r="F14" s="5" t="b">
        <f>_xll.qlIndexAddFixings($B$1,D14,E14/100,TRUE,E14)</f>
        <v>1</v>
      </c>
    </row>
    <row r="15" spans="1:6" x14ac:dyDescent="0.2">
      <c r="D15" s="3">
        <v>42286</v>
      </c>
      <c r="E15" s="5">
        <v>-4.9000000000000002E-2</v>
      </c>
      <c r="F15" s="5" t="b">
        <f>_xll.qlIndexAddFixings($B$1,D15,E15/100,TRUE,E15)</f>
        <v>1</v>
      </c>
    </row>
    <row r="16" spans="1:6" x14ac:dyDescent="0.2">
      <c r="D16" s="3">
        <v>42285</v>
      </c>
      <c r="E16" s="5">
        <v>-4.8000000000000001E-2</v>
      </c>
      <c r="F16" s="5" t="b">
        <f>_xll.qlIndexAddFixings($B$1,D16,E16/100,TRUE,E16)</f>
        <v>1</v>
      </c>
    </row>
    <row r="17" spans="4:6" x14ac:dyDescent="0.2">
      <c r="D17" s="3">
        <v>42284</v>
      </c>
      <c r="E17" s="5">
        <v>-4.5999999999999999E-2</v>
      </c>
      <c r="F17" s="5" t="b">
        <f>_xll.qlIndexAddFixings($B$1,D17,E17/100,TRUE,E17)</f>
        <v>1</v>
      </c>
    </row>
    <row r="18" spans="4:6" x14ac:dyDescent="0.2">
      <c r="D18" s="3">
        <v>42283</v>
      </c>
      <c r="E18" s="5">
        <v>-4.5999999999999999E-2</v>
      </c>
      <c r="F18" s="5" t="b">
        <f>_xll.qlIndexAddFixings($B$1,D18,E18/100,TRUE,E18)</f>
        <v>1</v>
      </c>
    </row>
    <row r="19" spans="4:6" x14ac:dyDescent="0.2">
      <c r="D19" s="3">
        <v>42282</v>
      </c>
      <c r="E19" s="5">
        <v>-4.5999999999999999E-2</v>
      </c>
      <c r="F19" s="5" t="b">
        <f>_xll.qlIndexAddFixings($B$1,D19,E19/100,TRUE,E19)</f>
        <v>1</v>
      </c>
    </row>
    <row r="20" spans="4:6" x14ac:dyDescent="0.2">
      <c r="D20" s="3">
        <v>42279</v>
      </c>
      <c r="E20" s="5">
        <v>-4.3999999999999997E-2</v>
      </c>
      <c r="F20" s="5" t="b">
        <f>_xll.qlIndexAddFixings($B$1,D20,E20/100,TRUE,E20)</f>
        <v>1</v>
      </c>
    </row>
    <row r="21" spans="4:6" x14ac:dyDescent="0.2">
      <c r="D21" s="3">
        <v>42278</v>
      </c>
      <c r="E21" s="5">
        <v>-4.2999999999999997E-2</v>
      </c>
      <c r="F21" s="5" t="b">
        <f>_xll.qlIndexAddFixings($B$1,D21,E21/100,TRUE,E21)</f>
        <v>1</v>
      </c>
    </row>
    <row r="22" spans="4:6" x14ac:dyDescent="0.2">
      <c r="D22" s="3">
        <v>42277</v>
      </c>
      <c r="E22" s="5">
        <v>-0.04</v>
      </c>
      <c r="F22" s="5" t="b">
        <f>_xll.qlIndexAddFixings($B$1,D22,E22/100,TRUE,E22)</f>
        <v>1</v>
      </c>
    </row>
    <row r="23" spans="4:6" x14ac:dyDescent="0.2">
      <c r="D23" s="3">
        <v>42276</v>
      </c>
      <c r="E23" s="5">
        <v>-4.1000000000000002E-2</v>
      </c>
      <c r="F23" s="5" t="b">
        <f>_xll.qlIndexAddFixings($B$1,D23,E23/100,TRUE,E23)</f>
        <v>1</v>
      </c>
    </row>
    <row r="24" spans="4:6" x14ac:dyDescent="0.2">
      <c r="D24" s="3">
        <v>42275</v>
      </c>
      <c r="E24" s="5">
        <v>-4.1000000000000002E-2</v>
      </c>
      <c r="F24" s="5" t="b">
        <f>_xll.qlIndexAddFixings($B$1,D24,E24/100,TRUE,E24)</f>
        <v>1</v>
      </c>
    </row>
    <row r="25" spans="4:6" x14ac:dyDescent="0.2">
      <c r="D25" s="3">
        <v>42272</v>
      </c>
      <c r="E25" s="5">
        <v>-4.1000000000000002E-2</v>
      </c>
      <c r="F25" s="5" t="b">
        <f>_xll.qlIndexAddFixings($B$1,D25,E25/100,TRUE,E25)</f>
        <v>1</v>
      </c>
    </row>
    <row r="26" spans="4:6" x14ac:dyDescent="0.2">
      <c r="D26" s="3">
        <v>42271</v>
      </c>
      <c r="E26" s="5">
        <v>-0.04</v>
      </c>
      <c r="F26" s="5" t="b">
        <f>_xll.qlIndexAddFixings($B$1,D26,E26/100,TRUE,E26)</f>
        <v>1</v>
      </c>
    </row>
    <row r="27" spans="4:6" x14ac:dyDescent="0.2">
      <c r="D27" s="3">
        <v>42270</v>
      </c>
      <c r="E27" s="5">
        <v>-3.9E-2</v>
      </c>
      <c r="F27" s="5" t="b">
        <f>_xll.qlIndexAddFixings($B$1,D27,E27/100,TRUE,E27)</f>
        <v>1</v>
      </c>
    </row>
    <row r="28" spans="4:6" x14ac:dyDescent="0.2">
      <c r="D28" s="3">
        <v>42269</v>
      </c>
      <c r="E28" s="5">
        <v>-3.9E-2</v>
      </c>
      <c r="F28" s="5" t="b">
        <f>_xll.qlIndexAddFixings($B$1,D28,E28/100,TRUE,E28)</f>
        <v>1</v>
      </c>
    </row>
    <row r="29" spans="4:6" x14ac:dyDescent="0.2">
      <c r="D29" s="3">
        <v>42268</v>
      </c>
      <c r="E29" s="5">
        <v>-3.7999999999999999E-2</v>
      </c>
      <c r="F29" s="5" t="b">
        <f>_xll.qlIndexAddFixings($B$1,D29,E29/100,TRUE,E29)</f>
        <v>1</v>
      </c>
    </row>
    <row r="30" spans="4:6" x14ac:dyDescent="0.2">
      <c r="D30" s="3">
        <v>42265</v>
      </c>
      <c r="E30" s="5">
        <v>-3.6999999999999998E-2</v>
      </c>
      <c r="F30" s="5" t="b">
        <f>_xll.qlIndexAddFixings($B$1,D30,E30/100,TRUE,E30)</f>
        <v>1</v>
      </c>
    </row>
    <row r="31" spans="4:6" x14ac:dyDescent="0.2">
      <c r="D31" s="3">
        <v>42264</v>
      </c>
      <c r="E31" s="5">
        <v>-3.6999999999999998E-2</v>
      </c>
      <c r="F31" s="5" t="b">
        <f>_xll.qlIndexAddFixings($B$1,D31,E31/100,TRUE,E31)</f>
        <v>1</v>
      </c>
    </row>
    <row r="32" spans="4:6" x14ac:dyDescent="0.2">
      <c r="D32" s="3">
        <v>42263</v>
      </c>
      <c r="E32" s="5">
        <v>-3.6999999999999998E-2</v>
      </c>
      <c r="F32" s="5" t="b">
        <f>_xll.qlIndexAddFixings($B$1,D32,E32/100,TRUE,E32)</f>
        <v>1</v>
      </c>
    </row>
    <row r="33" spans="4:6" x14ac:dyDescent="0.2">
      <c r="D33" s="3">
        <v>42262</v>
      </c>
      <c r="E33" s="5">
        <v>-3.5999999999999997E-2</v>
      </c>
      <c r="F33" s="5" t="b">
        <f>_xll.qlIndexAddFixings($B$1,D33,E33/100,TRUE,E33)</f>
        <v>1</v>
      </c>
    </row>
    <row r="34" spans="4:6" x14ac:dyDescent="0.2">
      <c r="D34" s="3">
        <v>42261</v>
      </c>
      <c r="E34" s="5">
        <v>-3.7999999999999999E-2</v>
      </c>
      <c r="F34" s="5" t="b">
        <f>_xll.qlIndexAddFixings($B$1,D34,E34/100,TRUE,E34)</f>
        <v>1</v>
      </c>
    </row>
    <row r="35" spans="4:6" x14ac:dyDescent="0.2">
      <c r="D35" s="3">
        <v>42258</v>
      </c>
      <c r="E35" s="5">
        <v>-3.7999999999999999E-2</v>
      </c>
      <c r="F35" s="5" t="b">
        <f>_xll.qlIndexAddFixings($B$1,D35,E35/100,TRUE,E35)</f>
        <v>1</v>
      </c>
    </row>
    <row r="36" spans="4:6" x14ac:dyDescent="0.2">
      <c r="D36" s="3">
        <v>42257</v>
      </c>
      <c r="E36" s="5">
        <v>-3.5999999999999997E-2</v>
      </c>
      <c r="F36" s="5" t="b">
        <f>_xll.qlIndexAddFixings($B$1,D36,E36/100,TRUE,E36)</f>
        <v>1</v>
      </c>
    </row>
    <row r="37" spans="4:6" x14ac:dyDescent="0.2">
      <c r="D37" s="3">
        <v>42256</v>
      </c>
      <c r="E37" s="5">
        <v>-3.5000000000000003E-2</v>
      </c>
      <c r="F37" s="5" t="b">
        <f>_xll.qlIndexAddFixings($B$1,D37,E37/100,TRUE,E37)</f>
        <v>1</v>
      </c>
    </row>
    <row r="38" spans="4:6" x14ac:dyDescent="0.2">
      <c r="D38" s="3">
        <v>42255</v>
      </c>
      <c r="E38" s="5">
        <v>-3.5000000000000003E-2</v>
      </c>
      <c r="F38" s="5" t="b">
        <f>_xll.qlIndexAddFixings($B$1,D38,E38/100,TRUE,E38)</f>
        <v>1</v>
      </c>
    </row>
    <row r="39" spans="4:6" x14ac:dyDescent="0.2">
      <c r="D39" s="3">
        <v>42254</v>
      </c>
      <c r="E39" s="5">
        <v>-3.4000000000000002E-2</v>
      </c>
      <c r="F39" s="5" t="b">
        <f>_xll.qlIndexAddFixings($B$1,D39,E39/100,TRUE,E39)</f>
        <v>1</v>
      </c>
    </row>
    <row r="40" spans="4:6" x14ac:dyDescent="0.2">
      <c r="D40" s="3">
        <v>42251</v>
      </c>
      <c r="E40" s="5">
        <v>-3.4000000000000002E-2</v>
      </c>
      <c r="F40" s="5" t="b">
        <f>_xll.qlIndexAddFixings($B$1,D40,E40/100,TRUE,E40)</f>
        <v>1</v>
      </c>
    </row>
    <row r="41" spans="4:6" x14ac:dyDescent="0.2">
      <c r="D41" s="3">
        <v>42250</v>
      </c>
      <c r="E41" s="5">
        <v>-3.3000000000000002E-2</v>
      </c>
      <c r="F41" s="5" t="b">
        <f>_xll.qlIndexAddFixings($B$1,D41,E41/100,TRUE,E41)</f>
        <v>1</v>
      </c>
    </row>
    <row r="42" spans="4:6" x14ac:dyDescent="0.2">
      <c r="D42" s="3">
        <v>42249</v>
      </c>
      <c r="E42" s="5">
        <v>-3.3000000000000002E-2</v>
      </c>
      <c r="F42" s="5" t="b">
        <f>_xll.qlIndexAddFixings($B$1,D42,E42/100,TRUE,E42)</f>
        <v>1</v>
      </c>
    </row>
    <row r="43" spans="4:6" x14ac:dyDescent="0.2">
      <c r="D43" s="3">
        <v>42248</v>
      </c>
      <c r="E43" s="5">
        <v>-3.3000000000000002E-2</v>
      </c>
      <c r="F43" s="5" t="b">
        <f>_xll.qlIndexAddFixings($B$1,D43,E43/100,TRUE,E43)</f>
        <v>1</v>
      </c>
    </row>
    <row r="44" spans="4:6" x14ac:dyDescent="0.2">
      <c r="D44" s="3">
        <v>42247</v>
      </c>
      <c r="E44" s="5">
        <v>-3.3000000000000002E-2</v>
      </c>
      <c r="F44" s="5" t="b">
        <f>_xll.qlIndexAddFixings($B$1,D44,E44/100,TRUE,E44)</f>
        <v>1</v>
      </c>
    </row>
    <row r="45" spans="4:6" x14ac:dyDescent="0.2">
      <c r="D45" s="3">
        <v>42244</v>
      </c>
      <c r="E45" s="5">
        <v>-3.3000000000000002E-2</v>
      </c>
      <c r="F45" s="5" t="b">
        <f>_xll.qlIndexAddFixings($B$1,D45,E45/100,TRUE,E45)</f>
        <v>1</v>
      </c>
    </row>
    <row r="46" spans="4:6" x14ac:dyDescent="0.2">
      <c r="D46" s="3">
        <v>42243</v>
      </c>
      <c r="E46" s="5">
        <v>-3.3000000000000002E-2</v>
      </c>
      <c r="F46" s="5" t="b">
        <f>_xll.qlIndexAddFixings($B$1,D46,E46/100,TRUE,E46)</f>
        <v>1</v>
      </c>
    </row>
    <row r="47" spans="4:6" x14ac:dyDescent="0.2">
      <c r="D47" s="3">
        <v>42242</v>
      </c>
      <c r="E47" s="5">
        <v>-3.3000000000000002E-2</v>
      </c>
      <c r="F47" s="5" t="b">
        <f>_xll.qlIndexAddFixings($B$1,D47,E47/100,TRUE,E47)</f>
        <v>1</v>
      </c>
    </row>
    <row r="48" spans="4:6" x14ac:dyDescent="0.2">
      <c r="D48" s="3">
        <v>42241</v>
      </c>
      <c r="E48" s="5">
        <v>-3.3000000000000002E-2</v>
      </c>
      <c r="F48" s="5" t="b">
        <f>_xll.qlIndexAddFixings($B$1,D48,E48/100,TRUE,E48)</f>
        <v>1</v>
      </c>
    </row>
    <row r="49" spans="4:6" x14ac:dyDescent="0.2">
      <c r="D49" s="3">
        <v>42240</v>
      </c>
      <c r="E49" s="5">
        <v>-3.2000000000000001E-2</v>
      </c>
      <c r="F49" s="5" t="b">
        <f>_xll.qlIndexAddFixings($B$1,D49,E49/100,TRUE,E49)</f>
        <v>1</v>
      </c>
    </row>
    <row r="50" spans="4:6" x14ac:dyDescent="0.2">
      <c r="D50" s="3">
        <v>42237</v>
      </c>
      <c r="E50" s="5">
        <v>-3.1E-2</v>
      </c>
      <c r="F50" s="5" t="b">
        <f>_xll.qlIndexAddFixings($B$1,D50,E50/100,TRUE,E50)</f>
        <v>1</v>
      </c>
    </row>
    <row r="51" spans="4:6" x14ac:dyDescent="0.2">
      <c r="D51" s="3">
        <v>42236</v>
      </c>
      <c r="E51" s="5">
        <v>-0.03</v>
      </c>
      <c r="F51" s="5" t="b">
        <f>_xll.qlIndexAddFixings($B$1,D51,E51/100,TRUE,E51)</f>
        <v>1</v>
      </c>
    </row>
    <row r="52" spans="4:6" x14ac:dyDescent="0.2">
      <c r="D52" s="3">
        <v>42235</v>
      </c>
      <c r="E52" s="5">
        <v>-2.9000000000000001E-2</v>
      </c>
      <c r="F52" s="5" t="b">
        <f>_xll.qlIndexAddFixings($B$1,D52,E52/100,TRUE,E52)</f>
        <v>1</v>
      </c>
    </row>
    <row r="53" spans="4:6" x14ac:dyDescent="0.2">
      <c r="D53" s="3">
        <v>42234</v>
      </c>
      <c r="E53" s="5">
        <v>-2.8000000000000001E-2</v>
      </c>
      <c r="F53" s="5" t="b">
        <f>_xll.qlIndexAddFixings($B$1,D53,E53/100,TRUE,E53)</f>
        <v>1</v>
      </c>
    </row>
    <row r="54" spans="4:6" x14ac:dyDescent="0.2">
      <c r="D54" s="3">
        <v>42233</v>
      </c>
      <c r="E54" s="5">
        <v>-2.7E-2</v>
      </c>
      <c r="F54" s="5" t="b">
        <f>_xll.qlIndexAddFixings($B$1,D54,E54/100,TRUE,E54)</f>
        <v>1</v>
      </c>
    </row>
    <row r="55" spans="4:6" x14ac:dyDescent="0.2">
      <c r="D55" s="3">
        <v>42230</v>
      </c>
      <c r="E55" s="5">
        <v>-2.5000000000000001E-2</v>
      </c>
      <c r="F55" s="5" t="b">
        <f>_xll.qlIndexAddFixings($B$1,D55,E55/100,TRUE,E55)</f>
        <v>1</v>
      </c>
    </row>
    <row r="56" spans="4:6" x14ac:dyDescent="0.2">
      <c r="D56" s="3">
        <v>42229</v>
      </c>
      <c r="E56" s="5">
        <v>-2.4E-2</v>
      </c>
      <c r="F56" s="5" t="b">
        <f>_xll.qlIndexAddFixings($B$1,D56,E56/100,TRUE,E56)</f>
        <v>1</v>
      </c>
    </row>
    <row r="57" spans="4:6" x14ac:dyDescent="0.2">
      <c r="D57" s="3">
        <v>42228</v>
      </c>
      <c r="E57" s="5">
        <v>-2.4E-2</v>
      </c>
      <c r="F57" s="5" t="b">
        <f>_xll.qlIndexAddFixings($B$1,D57,E57/100,TRUE,E57)</f>
        <v>1</v>
      </c>
    </row>
    <row r="58" spans="4:6" x14ac:dyDescent="0.2">
      <c r="D58" s="3">
        <v>42227</v>
      </c>
      <c r="E58" s="5">
        <v>-2.4E-2</v>
      </c>
      <c r="F58" s="5" t="b">
        <f>_xll.qlIndexAddFixings($B$1,D58,E58/100,TRUE,E58)</f>
        <v>1</v>
      </c>
    </row>
    <row r="59" spans="4:6" x14ac:dyDescent="0.2">
      <c r="D59" s="3">
        <v>42226</v>
      </c>
      <c r="E59" s="5">
        <v>-2.4E-2</v>
      </c>
      <c r="F59" s="5" t="b">
        <f>_xll.qlIndexAddFixings($B$1,D59,E59/100,TRUE,E59)</f>
        <v>1</v>
      </c>
    </row>
    <row r="60" spans="4:6" x14ac:dyDescent="0.2">
      <c r="D60" s="3">
        <v>42223</v>
      </c>
      <c r="E60" s="5">
        <v>-2.4E-2</v>
      </c>
      <c r="F60" s="5" t="b">
        <f>_xll.qlIndexAddFixings($B$1,D60,E60/100,TRUE,E60)</f>
        <v>1</v>
      </c>
    </row>
    <row r="61" spans="4:6" x14ac:dyDescent="0.2">
      <c r="D61" s="3">
        <v>42222</v>
      </c>
      <c r="E61" s="5">
        <v>-2.4E-2</v>
      </c>
      <c r="F61" s="5" t="b">
        <f>_xll.qlIndexAddFixings($B$1,D61,E61/100,TRUE,E61)</f>
        <v>1</v>
      </c>
    </row>
    <row r="62" spans="4:6" x14ac:dyDescent="0.2">
      <c r="D62" s="3">
        <v>42221</v>
      </c>
      <c r="E62" s="5">
        <v>-2.4E-2</v>
      </c>
      <c r="F62" s="5" t="b">
        <f>_xll.qlIndexAddFixings($B$1,D62,E62/100,TRUE,E62)</f>
        <v>1</v>
      </c>
    </row>
    <row r="63" spans="4:6" x14ac:dyDescent="0.2">
      <c r="D63" s="3">
        <v>42220</v>
      </c>
      <c r="E63" s="5">
        <v>-2.3E-2</v>
      </c>
      <c r="F63" s="5" t="b">
        <f>_xll.qlIndexAddFixings($B$1,D63,E63/100,TRUE,E63)</f>
        <v>1</v>
      </c>
    </row>
    <row r="64" spans="4:6" x14ac:dyDescent="0.2">
      <c r="D64" s="3">
        <v>42219</v>
      </c>
      <c r="E64" s="5">
        <v>-2.3E-2</v>
      </c>
      <c r="F64" s="5" t="b">
        <f>_xll.qlIndexAddFixings($B$1,D64,E64/100,TRUE,E64)</f>
        <v>1</v>
      </c>
    </row>
    <row r="65" spans="4:6" x14ac:dyDescent="0.2">
      <c r="D65" s="3">
        <v>42216</v>
      </c>
      <c r="E65" s="5">
        <v>-2.3E-2</v>
      </c>
      <c r="F65" s="5" t="b">
        <f>_xll.qlIndexAddFixings($B$1,D65,E65/100,TRUE,E65)</f>
        <v>1</v>
      </c>
    </row>
    <row r="66" spans="4:6" x14ac:dyDescent="0.2">
      <c r="D66" s="3">
        <v>42215</v>
      </c>
      <c r="E66" s="5">
        <v>-2.3E-2</v>
      </c>
      <c r="F66" s="5" t="b">
        <f>_xll.qlIndexAddFixings($B$1,D66,E66/100,TRUE,E66)</f>
        <v>1</v>
      </c>
    </row>
    <row r="67" spans="4:6" x14ac:dyDescent="0.2">
      <c r="D67" s="3">
        <v>42214</v>
      </c>
      <c r="E67" s="5">
        <v>-2.1999999999999999E-2</v>
      </c>
      <c r="F67" s="5" t="b">
        <f>_xll.qlIndexAddFixings($B$1,D67,E67/100,TRUE,E67)</f>
        <v>1</v>
      </c>
    </row>
    <row r="68" spans="4:6" x14ac:dyDescent="0.2">
      <c r="D68" s="3">
        <v>42213</v>
      </c>
      <c r="E68" s="5">
        <v>-2.1000000000000001E-2</v>
      </c>
      <c r="F68" s="5" t="b">
        <f>_xll.qlIndexAddFixings($B$1,D68,E68/100,TRUE,E68)</f>
        <v>1</v>
      </c>
    </row>
    <row r="69" spans="4:6" x14ac:dyDescent="0.2">
      <c r="D69" s="3">
        <v>42212</v>
      </c>
      <c r="E69" s="5">
        <v>-0.02</v>
      </c>
      <c r="F69" s="5" t="b">
        <f>_xll.qlIndexAddFixings($B$1,D69,E69/100,TRUE,E69)</f>
        <v>1</v>
      </c>
    </row>
    <row r="70" spans="4:6" x14ac:dyDescent="0.2">
      <c r="D70" s="3">
        <v>42209</v>
      </c>
      <c r="E70" s="5">
        <v>-1.9E-2</v>
      </c>
      <c r="F70" s="5" t="b">
        <f>_xll.qlIndexAddFixings($B$1,D70,E70/100,TRUE,E70)</f>
        <v>1</v>
      </c>
    </row>
    <row r="71" spans="4:6" x14ac:dyDescent="0.2">
      <c r="D71" s="3">
        <v>42208</v>
      </c>
      <c r="E71" s="5">
        <v>-1.9E-2</v>
      </c>
      <c r="F71" s="5" t="b">
        <f>_xll.qlIndexAddFixings($B$1,D71,E71/100,TRUE,E71)</f>
        <v>1</v>
      </c>
    </row>
    <row r="72" spans="4:6" x14ac:dyDescent="0.2">
      <c r="D72" s="3">
        <v>42207</v>
      </c>
      <c r="E72" s="5">
        <v>-1.9E-2</v>
      </c>
      <c r="F72" s="5" t="b">
        <f>_xll.qlIndexAddFixings($B$1,D72,E72/100,TRUE,E72)</f>
        <v>1</v>
      </c>
    </row>
    <row r="73" spans="4:6" x14ac:dyDescent="0.2">
      <c r="D73" s="3">
        <v>42206</v>
      </c>
      <c r="E73" s="5">
        <v>-1.9E-2</v>
      </c>
      <c r="F73" s="5" t="b">
        <f>_xll.qlIndexAddFixings($B$1,D73,E73/100,TRUE,E73)</f>
        <v>1</v>
      </c>
    </row>
    <row r="74" spans="4:6" x14ac:dyDescent="0.2">
      <c r="D74" s="3">
        <v>42205</v>
      </c>
      <c r="E74" s="5">
        <v>-1.9E-2</v>
      </c>
      <c r="F74" s="5" t="b">
        <f>_xll.qlIndexAddFixings($B$1,D74,E74/100,TRUE,E74)</f>
        <v>1</v>
      </c>
    </row>
    <row r="75" spans="4:6" x14ac:dyDescent="0.2">
      <c r="D75" s="3">
        <v>42202</v>
      </c>
      <c r="E75" s="5">
        <v>-1.9E-2</v>
      </c>
      <c r="F75" s="5" t="b">
        <f>_xll.qlIndexAddFixings($B$1,D75,E75/100,TRUE,E75)</f>
        <v>1</v>
      </c>
    </row>
    <row r="76" spans="4:6" x14ac:dyDescent="0.2">
      <c r="D76" s="3">
        <v>42201</v>
      </c>
      <c r="E76" s="5">
        <v>-1.9E-2</v>
      </c>
      <c r="F76" s="5" t="b">
        <f>_xll.qlIndexAddFixings($B$1,D76,E76/100,TRUE,E76)</f>
        <v>1</v>
      </c>
    </row>
    <row r="77" spans="4:6" x14ac:dyDescent="0.2">
      <c r="D77" s="3">
        <v>42200</v>
      </c>
      <c r="E77" s="5">
        <v>-1.9E-2</v>
      </c>
      <c r="F77" s="5" t="b">
        <f>_xll.qlIndexAddFixings($B$1,D77,E77/100,TRUE,E77)</f>
        <v>1</v>
      </c>
    </row>
    <row r="78" spans="4:6" x14ac:dyDescent="0.2">
      <c r="D78" s="3">
        <v>42199</v>
      </c>
      <c r="E78" s="5">
        <v>-1.9E-2</v>
      </c>
      <c r="F78" s="5" t="b">
        <f>_xll.qlIndexAddFixings($B$1,D78,E78/100,TRUE,E78)</f>
        <v>1</v>
      </c>
    </row>
    <row r="79" spans="4:6" x14ac:dyDescent="0.2">
      <c r="D79" s="3">
        <v>42198</v>
      </c>
      <c r="E79" s="5">
        <v>-1.9E-2</v>
      </c>
      <c r="F79" s="5" t="b">
        <f>_xll.qlIndexAddFixings($B$1,D79,E79/100,TRUE,E79)</f>
        <v>1</v>
      </c>
    </row>
    <row r="80" spans="4:6" x14ac:dyDescent="0.2">
      <c r="D80" s="3">
        <v>42195</v>
      </c>
      <c r="E80" s="5">
        <v>-1.7999999999999999E-2</v>
      </c>
      <c r="F80" s="5" t="b">
        <f>_xll.qlIndexAddFixings($B$1,D80,E80/100,TRUE,E80)</f>
        <v>1</v>
      </c>
    </row>
    <row r="81" spans="4:6" x14ac:dyDescent="0.2">
      <c r="D81" s="3">
        <v>42194</v>
      </c>
      <c r="E81" s="5">
        <v>-1.7999999999999999E-2</v>
      </c>
      <c r="F81" s="5" t="b">
        <f>_xll.qlIndexAddFixings($B$1,D81,E81/100,TRUE,E81)</f>
        <v>1</v>
      </c>
    </row>
    <row r="82" spans="4:6" x14ac:dyDescent="0.2">
      <c r="D82" s="3">
        <v>42193</v>
      </c>
      <c r="E82" s="5">
        <v>-1.7999999999999999E-2</v>
      </c>
      <c r="F82" s="5" t="b">
        <f>_xll.qlIndexAddFixings($B$1,D82,E82/100,TRUE,E82)</f>
        <v>1</v>
      </c>
    </row>
    <row r="83" spans="4:6" x14ac:dyDescent="0.2">
      <c r="D83" s="3">
        <v>42192</v>
      </c>
      <c r="E83" s="5">
        <v>-1.7999999999999999E-2</v>
      </c>
      <c r="F83" s="5" t="b">
        <f>_xll.qlIndexAddFixings($B$1,D83,E83/100,TRUE,E83)</f>
        <v>1</v>
      </c>
    </row>
    <row r="84" spans="4:6" x14ac:dyDescent="0.2">
      <c r="D84" s="3">
        <v>42191</v>
      </c>
      <c r="E84" s="5">
        <v>-1.6E-2</v>
      </c>
      <c r="F84" s="5" t="b">
        <f>_xll.qlIndexAddFixings($B$1,D84,E84/100,TRUE,E84)</f>
        <v>1</v>
      </c>
    </row>
    <row r="85" spans="4:6" x14ac:dyDescent="0.2">
      <c r="D85" s="3">
        <v>42188</v>
      </c>
      <c r="E85" s="5">
        <v>-1.4999999999999999E-2</v>
      </c>
      <c r="F85" s="5" t="b">
        <f>_xll.qlIndexAddFixings($B$1,D85,E85/100,TRUE,E85)</f>
        <v>1</v>
      </c>
    </row>
    <row r="86" spans="4:6" x14ac:dyDescent="0.2">
      <c r="D86" s="3">
        <v>42187</v>
      </c>
      <c r="E86" s="5">
        <v>-1.4999999999999999E-2</v>
      </c>
      <c r="F86" s="5" t="b">
        <f>_xll.qlIndexAddFixings($B$1,D86,E86/100,TRUE,E86)</f>
        <v>1</v>
      </c>
    </row>
    <row r="87" spans="4:6" x14ac:dyDescent="0.2">
      <c r="D87" s="3">
        <v>42186</v>
      </c>
      <c r="E87" s="5">
        <v>-1.4E-2</v>
      </c>
      <c r="F87" s="5" t="b">
        <f>_xll.qlIndexAddFixings($B$1,D87,E87/100,TRUE,E87)</f>
        <v>1</v>
      </c>
    </row>
    <row r="88" spans="4:6" x14ac:dyDescent="0.2">
      <c r="D88" s="3">
        <v>42185</v>
      </c>
      <c r="E88" s="5">
        <v>-1.4E-2</v>
      </c>
      <c r="F88" s="5" t="b">
        <f>_xll.qlIndexAddFixings($B$1,D88,E88/100,TRUE,E88)</f>
        <v>1</v>
      </c>
    </row>
    <row r="89" spans="4:6" x14ac:dyDescent="0.2">
      <c r="D89" s="3">
        <v>42184</v>
      </c>
      <c r="E89" s="5">
        <v>-1.6E-2</v>
      </c>
      <c r="F89" s="5" t="b">
        <f>_xll.qlIndexAddFixings($B$1,D89,E89/100,TRUE,E89)</f>
        <v>1</v>
      </c>
    </row>
    <row r="90" spans="4:6" x14ac:dyDescent="0.2">
      <c r="D90" s="3">
        <v>42181</v>
      </c>
      <c r="E90" s="5">
        <v>-1.4999999999999999E-2</v>
      </c>
      <c r="F90" s="5" t="b">
        <f>_xll.qlIndexAddFixings($B$1,D90,E90/100,TRUE,E90)</f>
        <v>1</v>
      </c>
    </row>
    <row r="91" spans="4:6" x14ac:dyDescent="0.2">
      <c r="D91" s="3">
        <v>42180</v>
      </c>
      <c r="E91" s="5">
        <v>-1.4999999999999999E-2</v>
      </c>
      <c r="F91" s="5" t="b">
        <f>_xll.qlIndexAddFixings($B$1,D91,E91/100,TRUE,E91)</f>
        <v>1</v>
      </c>
    </row>
    <row r="92" spans="4:6" x14ac:dyDescent="0.2">
      <c r="D92" s="3">
        <v>42179</v>
      </c>
      <c r="E92" s="5">
        <v>-1.4E-2</v>
      </c>
      <c r="F92" s="5" t="b">
        <f>_xll.qlIndexAddFixings($B$1,D92,E92/100,TRUE,E92)</f>
        <v>1</v>
      </c>
    </row>
    <row r="93" spans="4:6" x14ac:dyDescent="0.2">
      <c r="D93" s="3">
        <v>42178</v>
      </c>
      <c r="E93" s="5">
        <v>-1.4E-2</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163</v>
      </c>
      <c r="B1" s="181" t="s">
        <v>164</v>
      </c>
      <c r="D1" s="293"/>
      <c r="E1" s="293"/>
      <c r="F1" s="293"/>
    </row>
    <row r="2" spans="1:6" x14ac:dyDescent="0.2">
      <c r="A2" s="180" t="s">
        <v>151</v>
      </c>
      <c r="B2" s="182">
        <f>_xll.qlCalendarAdvance("TARGET",B3,"-7M","f",FALSE,Trigger)</f>
        <v>42086</v>
      </c>
      <c r="D2" s="9" t="str">
        <f>_xll.RHistory("EURIBOR6MD=",B6:B7,B4,,"CH:In;Fd TSREPEAT:N SORT:"&amp;B5,D3)</f>
        <v>Not Signed In</v>
      </c>
      <c r="E2" s="9"/>
      <c r="F2" s="293"/>
    </row>
    <row r="3" spans="1:6" x14ac:dyDescent="0.2">
      <c r="A3" s="180" t="s">
        <v>152</v>
      </c>
      <c r="B3" s="181">
        <f>_xll.qlSettingsEvaluationDate(Trigger)</f>
        <v>42299</v>
      </c>
      <c r="D3" s="7" t="s">
        <v>165</v>
      </c>
      <c r="E3" s="7" t="s">
        <v>165</v>
      </c>
      <c r="F3" s="293"/>
    </row>
    <row r="4" spans="1:6" ht="24" customHeight="1" x14ac:dyDescent="0.2">
      <c r="A4" s="180" t="s">
        <v>153</v>
      </c>
      <c r="B4" s="183" t="str">
        <f>"START:"&amp;B2&amp; " END:"&amp;B3&amp;" INTERVAL:1D"</f>
        <v>START:42086 END:42299 INTERVAL:1D</v>
      </c>
      <c r="D4" s="8" t="s">
        <v>159</v>
      </c>
      <c r="E4" s="8" t="s">
        <v>160</v>
      </c>
      <c r="F4" s="10" t="s">
        <v>139</v>
      </c>
    </row>
    <row r="5" spans="1:6" x14ac:dyDescent="0.2">
      <c r="A5" s="180" t="s">
        <v>154</v>
      </c>
      <c r="B5" s="181" t="s">
        <v>155</v>
      </c>
      <c r="D5" s="2">
        <v>42300</v>
      </c>
      <c r="E5" s="4">
        <v>0.01</v>
      </c>
      <c r="F5" s="4" t="b">
        <f>_xll.qlIndexAddFixings($B$1,D5,E5/100,TRUE,E5)</f>
        <v>1</v>
      </c>
    </row>
    <row r="6" spans="1:6" x14ac:dyDescent="0.2">
      <c r="A6" s="184" t="s">
        <v>161</v>
      </c>
      <c r="B6" s="185" t="s">
        <v>156</v>
      </c>
      <c r="D6" s="3">
        <v>42299</v>
      </c>
      <c r="E6" s="5">
        <v>1.9E-2</v>
      </c>
      <c r="F6" s="5" t="b">
        <f>_xll.qlIndexAddFixings($B$1,D6,E6/100,TRUE,E6)</f>
        <v>1</v>
      </c>
    </row>
    <row r="7" spans="1:6" x14ac:dyDescent="0.2">
      <c r="A7" s="186"/>
      <c r="B7" s="187" t="s">
        <v>157</v>
      </c>
      <c r="D7" s="3">
        <v>42298</v>
      </c>
      <c r="E7" s="5">
        <v>1.9E-2</v>
      </c>
      <c r="F7" s="5" t="b">
        <f>_xll.qlIndexAddFixings($B$1,D7,E7/100,TRUE,E7)</f>
        <v>1</v>
      </c>
    </row>
    <row r="8" spans="1:6" x14ac:dyDescent="0.2">
      <c r="D8" s="3">
        <v>42297</v>
      </c>
      <c r="E8" s="5">
        <v>1.7999999999999999E-2</v>
      </c>
      <c r="F8" s="5" t="b">
        <f>_xll.qlIndexAddFixings($B$1,D8,E8/100,TRUE,E8)</f>
        <v>1</v>
      </c>
    </row>
    <row r="9" spans="1:6" x14ac:dyDescent="0.2">
      <c r="D9" s="3">
        <v>42296</v>
      </c>
      <c r="E9" s="5">
        <v>1.9E-2</v>
      </c>
      <c r="F9" s="5" t="b">
        <f>_xll.qlIndexAddFixings($B$1,D9,E9/100,TRUE,E9)</f>
        <v>1</v>
      </c>
    </row>
    <row r="10" spans="1:6" x14ac:dyDescent="0.2">
      <c r="D10" s="3">
        <v>42293</v>
      </c>
      <c r="E10" s="5">
        <v>2.1000000000000001E-2</v>
      </c>
      <c r="F10" s="5" t="b">
        <f>_xll.qlIndexAddFixings($B$1,D10,E10/100,TRUE,E10)</f>
        <v>1</v>
      </c>
    </row>
    <row r="11" spans="1:6" x14ac:dyDescent="0.2">
      <c r="D11" s="3">
        <v>42292</v>
      </c>
      <c r="E11" s="5">
        <v>2.4E-2</v>
      </c>
      <c r="F11" s="5" t="b">
        <f>_xll.qlIndexAddFixings($B$1,D11,E11/100,TRUE,E11)</f>
        <v>1</v>
      </c>
    </row>
    <row r="12" spans="1:6" x14ac:dyDescent="0.2">
      <c r="D12" s="3">
        <v>42291</v>
      </c>
      <c r="E12" s="5">
        <v>2.7E-2</v>
      </c>
      <c r="F12" s="5" t="b">
        <f>_xll.qlIndexAddFixings($B$1,D12,E12/100,TRUE,E12)</f>
        <v>1</v>
      </c>
    </row>
    <row r="13" spans="1:6" x14ac:dyDescent="0.2">
      <c r="D13" s="3">
        <v>42290</v>
      </c>
      <c r="E13" s="5">
        <v>2.5999999999999999E-2</v>
      </c>
      <c r="F13" s="5" t="b">
        <f>_xll.qlIndexAddFixings($B$1,D13,E13/100,TRUE,E13)</f>
        <v>1</v>
      </c>
    </row>
    <row r="14" spans="1:6" x14ac:dyDescent="0.2">
      <c r="D14" s="3">
        <v>42289</v>
      </c>
      <c r="E14" s="5">
        <v>2.7E-2</v>
      </c>
      <c r="F14" s="5" t="b">
        <f>_xll.qlIndexAddFixings($B$1,D14,E14/100,TRUE,E14)</f>
        <v>1</v>
      </c>
    </row>
    <row r="15" spans="1:6" x14ac:dyDescent="0.2">
      <c r="D15" s="3">
        <v>42286</v>
      </c>
      <c r="E15" s="5">
        <v>2.8000000000000001E-2</v>
      </c>
      <c r="F15" s="5" t="b">
        <f>_xll.qlIndexAddFixings($B$1,D15,E15/100,TRUE,E15)</f>
        <v>1</v>
      </c>
    </row>
    <row r="16" spans="1:6" x14ac:dyDescent="0.2">
      <c r="D16" s="3">
        <v>42285</v>
      </c>
      <c r="E16" s="5">
        <v>2.8000000000000001E-2</v>
      </c>
      <c r="F16" s="5" t="b">
        <f>_xll.qlIndexAddFixings($B$1,D16,E16/100,TRUE,E16)</f>
        <v>1</v>
      </c>
    </row>
    <row r="17" spans="4:6" x14ac:dyDescent="0.2">
      <c r="D17" s="3">
        <v>42284</v>
      </c>
      <c r="E17" s="5">
        <v>2.8000000000000001E-2</v>
      </c>
      <c r="F17" s="5" t="b">
        <f>_xll.qlIndexAddFixings($B$1,D17,E17/100,TRUE,E17)</f>
        <v>1</v>
      </c>
    </row>
    <row r="18" spans="4:6" x14ac:dyDescent="0.2">
      <c r="D18" s="3">
        <v>42283</v>
      </c>
      <c r="E18" s="5">
        <v>2.7E-2</v>
      </c>
      <c r="F18" s="5" t="b">
        <f>_xll.qlIndexAddFixings($B$1,D18,E18/100,TRUE,E18)</f>
        <v>1</v>
      </c>
    </row>
    <row r="19" spans="4:6" x14ac:dyDescent="0.2">
      <c r="D19" s="3">
        <v>42282</v>
      </c>
      <c r="E19" s="5">
        <v>2.7E-2</v>
      </c>
      <c r="F19" s="5" t="b">
        <f>_xll.qlIndexAddFixings($B$1,D19,E19/100,TRUE,E19)</f>
        <v>1</v>
      </c>
    </row>
    <row r="20" spans="4:6" x14ac:dyDescent="0.2">
      <c r="D20" s="3">
        <v>42279</v>
      </c>
      <c r="E20" s="5">
        <v>2.5999999999999999E-2</v>
      </c>
      <c r="F20" s="5" t="b">
        <f>_xll.qlIndexAddFixings($B$1,D20,E20/100,TRUE,E20)</f>
        <v>1</v>
      </c>
    </row>
    <row r="21" spans="4:6" x14ac:dyDescent="0.2">
      <c r="D21" s="3">
        <v>42278</v>
      </c>
      <c r="E21" s="5">
        <v>2.7E-2</v>
      </c>
      <c r="F21" s="5" t="b">
        <f>_xll.qlIndexAddFixings($B$1,D21,E21/100,TRUE,E21)</f>
        <v>1</v>
      </c>
    </row>
    <row r="22" spans="4:6" x14ac:dyDescent="0.2">
      <c r="D22" s="3">
        <v>42277</v>
      </c>
      <c r="E22" s="5">
        <v>2.9000000000000001E-2</v>
      </c>
      <c r="F22" s="5" t="b">
        <f>_xll.qlIndexAddFixings($B$1,D22,E22/100,TRUE,E22)</f>
        <v>1</v>
      </c>
    </row>
    <row r="23" spans="4:6" x14ac:dyDescent="0.2">
      <c r="D23" s="3">
        <v>42276</v>
      </c>
      <c r="E23" s="5">
        <v>2.9000000000000001E-2</v>
      </c>
      <c r="F23" s="5" t="b">
        <f>_xll.qlIndexAddFixings($B$1,D23,E23/100,TRUE,E23)</f>
        <v>1</v>
      </c>
    </row>
    <row r="24" spans="4:6" x14ac:dyDescent="0.2">
      <c r="D24" s="3">
        <v>42275</v>
      </c>
      <c r="E24" s="5">
        <v>2.9000000000000001E-2</v>
      </c>
      <c r="F24" s="5" t="b">
        <f>_xll.qlIndexAddFixings($B$1,D24,E24/100,TRUE,E24)</f>
        <v>1</v>
      </c>
    </row>
    <row r="25" spans="4:6" x14ac:dyDescent="0.2">
      <c r="D25" s="3">
        <v>42272</v>
      </c>
      <c r="E25" s="5">
        <v>0.03</v>
      </c>
      <c r="F25" s="5" t="b">
        <f>_xll.qlIndexAddFixings($B$1,D25,E25/100,TRUE,E25)</f>
        <v>1</v>
      </c>
    </row>
    <row r="26" spans="4:6" x14ac:dyDescent="0.2">
      <c r="D26" s="3">
        <v>42271</v>
      </c>
      <c r="E26" s="5">
        <v>3.2000000000000001E-2</v>
      </c>
      <c r="F26" s="5" t="b">
        <f>_xll.qlIndexAddFixings($B$1,D26,E26/100,TRUE,E26)</f>
        <v>1</v>
      </c>
    </row>
    <row r="27" spans="4:6" x14ac:dyDescent="0.2">
      <c r="D27" s="3">
        <v>42270</v>
      </c>
      <c r="E27" s="5">
        <v>3.3000000000000002E-2</v>
      </c>
      <c r="F27" s="5" t="b">
        <f>_xll.qlIndexAddFixings($B$1,D27,E27/100,TRUE,E27)</f>
        <v>1</v>
      </c>
    </row>
    <row r="28" spans="4:6" x14ac:dyDescent="0.2">
      <c r="D28" s="3">
        <v>42269</v>
      </c>
      <c r="E28" s="5">
        <v>3.4000000000000002E-2</v>
      </c>
      <c r="F28" s="5" t="b">
        <f>_xll.qlIndexAddFixings($B$1,D28,E28/100,TRUE,E28)</f>
        <v>1</v>
      </c>
    </row>
    <row r="29" spans="4:6" x14ac:dyDescent="0.2">
      <c r="D29" s="3">
        <v>42268</v>
      </c>
      <c r="E29" s="5">
        <v>3.5999999999999997E-2</v>
      </c>
      <c r="F29" s="5" t="b">
        <f>_xll.qlIndexAddFixings($B$1,D29,E29/100,TRUE,E29)</f>
        <v>1</v>
      </c>
    </row>
    <row r="30" spans="4:6" x14ac:dyDescent="0.2">
      <c r="D30" s="3">
        <v>42265</v>
      </c>
      <c r="E30" s="5">
        <v>3.5999999999999997E-2</v>
      </c>
      <c r="F30" s="5" t="b">
        <f>_xll.qlIndexAddFixings($B$1,D30,E30/100,TRUE,E30)</f>
        <v>1</v>
      </c>
    </row>
    <row r="31" spans="4:6" x14ac:dyDescent="0.2">
      <c r="D31" s="3">
        <v>42264</v>
      </c>
      <c r="E31" s="5">
        <v>3.5999999999999997E-2</v>
      </c>
      <c r="F31" s="5" t="b">
        <f>_xll.qlIndexAddFixings($B$1,D31,E31/100,TRUE,E31)</f>
        <v>1</v>
      </c>
    </row>
    <row r="32" spans="4:6" x14ac:dyDescent="0.2">
      <c r="D32" s="3">
        <v>42263</v>
      </c>
      <c r="E32" s="5">
        <v>3.5999999999999997E-2</v>
      </c>
      <c r="F32" s="5" t="b">
        <f>_xll.qlIndexAddFixings($B$1,D32,E32/100,TRUE,E32)</f>
        <v>1</v>
      </c>
    </row>
    <row r="33" spans="4:6" x14ac:dyDescent="0.2">
      <c r="D33" s="3">
        <v>42262</v>
      </c>
      <c r="E33" s="5">
        <v>3.5999999999999997E-2</v>
      </c>
      <c r="F33" s="5" t="b">
        <f>_xll.qlIndexAddFixings($B$1,D33,E33/100,TRUE,E33)</f>
        <v>1</v>
      </c>
    </row>
    <row r="34" spans="4:6" x14ac:dyDescent="0.2">
      <c r="D34" s="3">
        <v>42261</v>
      </c>
      <c r="E34" s="5">
        <v>3.6999999999999998E-2</v>
      </c>
      <c r="F34" s="5" t="b">
        <f>_xll.qlIndexAddFixings($B$1,D34,E34/100,TRUE,E34)</f>
        <v>1</v>
      </c>
    </row>
    <row r="35" spans="4:6" x14ac:dyDescent="0.2">
      <c r="D35" s="3">
        <v>42258</v>
      </c>
      <c r="E35" s="5">
        <v>3.6999999999999998E-2</v>
      </c>
      <c r="F35" s="5" t="b">
        <f>_xll.qlIndexAddFixings($B$1,D35,E35/100,TRUE,E35)</f>
        <v>1</v>
      </c>
    </row>
    <row r="36" spans="4:6" x14ac:dyDescent="0.2">
      <c r="D36" s="3">
        <v>42257</v>
      </c>
      <c r="E36" s="5">
        <v>3.7999999999999999E-2</v>
      </c>
      <c r="F36" s="5" t="b">
        <f>_xll.qlIndexAddFixings($B$1,D36,E36/100,TRUE,E36)</f>
        <v>1</v>
      </c>
    </row>
    <row r="37" spans="4:6" x14ac:dyDescent="0.2">
      <c r="D37" s="3">
        <v>42256</v>
      </c>
      <c r="E37" s="5">
        <v>3.7999999999999999E-2</v>
      </c>
      <c r="F37" s="5" t="b">
        <f>_xll.qlIndexAddFixings($B$1,D37,E37/100,TRUE,E37)</f>
        <v>1</v>
      </c>
    </row>
    <row r="38" spans="4:6" x14ac:dyDescent="0.2">
      <c r="D38" s="3">
        <v>42255</v>
      </c>
      <c r="E38" s="5">
        <v>3.7999999999999999E-2</v>
      </c>
      <c r="F38" s="5" t="b">
        <f>_xll.qlIndexAddFixings($B$1,D38,E38/100,TRUE,E38)</f>
        <v>1</v>
      </c>
    </row>
    <row r="39" spans="4:6" x14ac:dyDescent="0.2">
      <c r="D39" s="3">
        <v>42254</v>
      </c>
      <c r="E39" s="5">
        <v>3.7999999999999999E-2</v>
      </c>
      <c r="F39" s="5" t="b">
        <f>_xll.qlIndexAddFixings($B$1,D39,E39/100,TRUE,E39)</f>
        <v>1</v>
      </c>
    </row>
    <row r="40" spans="4:6" x14ac:dyDescent="0.2">
      <c r="D40" s="3">
        <v>42251</v>
      </c>
      <c r="E40" s="5">
        <v>3.7999999999999999E-2</v>
      </c>
      <c r="F40" s="5" t="b">
        <f>_xll.qlIndexAddFixings($B$1,D40,E40/100,TRUE,E40)</f>
        <v>1</v>
      </c>
    </row>
    <row r="41" spans="4:6" x14ac:dyDescent="0.2">
      <c r="D41" s="3">
        <v>42250</v>
      </c>
      <c r="E41" s="5">
        <v>3.7999999999999999E-2</v>
      </c>
      <c r="F41" s="5" t="b">
        <f>_xll.qlIndexAddFixings($B$1,D41,E41/100,TRUE,E41)</f>
        <v>1</v>
      </c>
    </row>
    <row r="42" spans="4:6" x14ac:dyDescent="0.2">
      <c r="D42" s="3">
        <v>42249</v>
      </c>
      <c r="E42" s="5">
        <v>3.9E-2</v>
      </c>
      <c r="F42" s="5" t="b">
        <f>_xll.qlIndexAddFixings($B$1,D42,E42/100,TRUE,E42)</f>
        <v>1</v>
      </c>
    </row>
    <row r="43" spans="4:6" x14ac:dyDescent="0.2">
      <c r="D43" s="3">
        <v>42248</v>
      </c>
      <c r="E43" s="5">
        <v>3.9E-2</v>
      </c>
      <c r="F43" s="5" t="b">
        <f>_xll.qlIndexAddFixings($B$1,D43,E43/100,TRUE,E43)</f>
        <v>1</v>
      </c>
    </row>
    <row r="44" spans="4:6" x14ac:dyDescent="0.2">
      <c r="D44" s="3">
        <v>42247</v>
      </c>
      <c r="E44" s="5">
        <v>3.9E-2</v>
      </c>
      <c r="F44" s="5" t="b">
        <f>_xll.qlIndexAddFixings($B$1,D44,E44/100,TRUE,E44)</f>
        <v>1</v>
      </c>
    </row>
    <row r="45" spans="4:6" x14ac:dyDescent="0.2">
      <c r="D45" s="3">
        <v>42244</v>
      </c>
      <c r="E45" s="5">
        <v>0.04</v>
      </c>
      <c r="F45" s="5" t="b">
        <f>_xll.qlIndexAddFixings($B$1,D45,E45/100,TRUE,E45)</f>
        <v>1</v>
      </c>
    </row>
    <row r="46" spans="4:6" x14ac:dyDescent="0.2">
      <c r="D46" s="3">
        <v>42243</v>
      </c>
      <c r="E46" s="5">
        <v>3.9E-2</v>
      </c>
      <c r="F46" s="5" t="b">
        <f>_xll.qlIndexAddFixings($B$1,D46,E46/100,TRUE,E46)</f>
        <v>1</v>
      </c>
    </row>
    <row r="47" spans="4:6" x14ac:dyDescent="0.2">
      <c r="D47" s="3">
        <v>42242</v>
      </c>
      <c r="E47" s="5">
        <v>3.9E-2</v>
      </c>
      <c r="F47" s="5" t="b">
        <f>_xll.qlIndexAddFixings($B$1,D47,E47/100,TRUE,E47)</f>
        <v>1</v>
      </c>
    </row>
    <row r="48" spans="4:6" x14ac:dyDescent="0.2">
      <c r="D48" s="3">
        <v>42241</v>
      </c>
      <c r="E48" s="5">
        <v>4.1000000000000002E-2</v>
      </c>
      <c r="F48" s="5" t="b">
        <f>_xll.qlIndexAddFixings($B$1,D48,E48/100,TRUE,E48)</f>
        <v>1</v>
      </c>
    </row>
    <row r="49" spans="4:6" x14ac:dyDescent="0.2">
      <c r="D49" s="3">
        <v>42240</v>
      </c>
      <c r="E49" s="5">
        <v>4.1000000000000002E-2</v>
      </c>
      <c r="F49" s="5" t="b">
        <f>_xll.qlIndexAddFixings($B$1,D49,E49/100,TRUE,E49)</f>
        <v>1</v>
      </c>
    </row>
    <row r="50" spans="4:6" x14ac:dyDescent="0.2">
      <c r="D50" s="3">
        <v>42237</v>
      </c>
      <c r="E50" s="5">
        <v>4.2000000000000003E-2</v>
      </c>
      <c r="F50" s="5" t="b">
        <f>_xll.qlIndexAddFixings($B$1,D50,E50/100,TRUE,E50)</f>
        <v>1</v>
      </c>
    </row>
    <row r="51" spans="4:6" x14ac:dyDescent="0.2">
      <c r="D51" s="3">
        <v>42236</v>
      </c>
      <c r="E51" s="5">
        <v>4.2000000000000003E-2</v>
      </c>
      <c r="F51" s="5" t="b">
        <f>_xll.qlIndexAddFixings($B$1,D51,E51/100,TRUE,E51)</f>
        <v>1</v>
      </c>
    </row>
    <row r="52" spans="4:6" x14ac:dyDescent="0.2">
      <c r="D52" s="3">
        <v>42235</v>
      </c>
      <c r="E52" s="5">
        <v>4.2000000000000003E-2</v>
      </c>
      <c r="F52" s="5" t="b">
        <f>_xll.qlIndexAddFixings($B$1,D52,E52/100,TRUE,E52)</f>
        <v>1</v>
      </c>
    </row>
    <row r="53" spans="4:6" x14ac:dyDescent="0.2">
      <c r="D53" s="3">
        <v>42234</v>
      </c>
      <c r="E53" s="5">
        <v>4.2999999999999997E-2</v>
      </c>
      <c r="F53" s="5" t="b">
        <f>_xll.qlIndexAddFixings($B$1,D53,E53/100,TRUE,E53)</f>
        <v>1</v>
      </c>
    </row>
    <row r="54" spans="4:6" x14ac:dyDescent="0.2">
      <c r="D54" s="3">
        <v>42233</v>
      </c>
      <c r="E54" s="5">
        <v>4.3999999999999997E-2</v>
      </c>
      <c r="F54" s="5" t="b">
        <f>_xll.qlIndexAddFixings($B$1,D54,E54/100,TRUE,E54)</f>
        <v>1</v>
      </c>
    </row>
    <row r="55" spans="4:6" x14ac:dyDescent="0.2">
      <c r="D55" s="3">
        <v>42230</v>
      </c>
      <c r="E55" s="5">
        <v>4.5999999999999999E-2</v>
      </c>
      <c r="F55" s="5" t="b">
        <f>_xll.qlIndexAddFixings($B$1,D55,E55/100,TRUE,E55)</f>
        <v>1</v>
      </c>
    </row>
    <row r="56" spans="4:6" x14ac:dyDescent="0.2">
      <c r="D56" s="3">
        <v>42229</v>
      </c>
      <c r="E56" s="5">
        <v>4.5999999999999999E-2</v>
      </c>
      <c r="F56" s="5" t="b">
        <f>_xll.qlIndexAddFixings($B$1,D56,E56/100,TRUE,E56)</f>
        <v>1</v>
      </c>
    </row>
    <row r="57" spans="4:6" x14ac:dyDescent="0.2">
      <c r="D57" s="3">
        <v>42228</v>
      </c>
      <c r="E57" s="5">
        <v>4.5999999999999999E-2</v>
      </c>
      <c r="F57" s="5" t="b">
        <f>_xll.qlIndexAddFixings($B$1,D57,E57/100,TRUE,E57)</f>
        <v>1</v>
      </c>
    </row>
    <row r="58" spans="4:6" x14ac:dyDescent="0.2">
      <c r="D58" s="3">
        <v>42227</v>
      </c>
      <c r="E58" s="5">
        <v>4.5999999999999999E-2</v>
      </c>
      <c r="F58" s="5" t="b">
        <f>_xll.qlIndexAddFixings($B$1,D58,E58/100,TRUE,E58)</f>
        <v>1</v>
      </c>
    </row>
    <row r="59" spans="4:6" x14ac:dyDescent="0.2">
      <c r="D59" s="3">
        <v>42226</v>
      </c>
      <c r="E59" s="5">
        <v>4.8000000000000001E-2</v>
      </c>
      <c r="F59" s="5" t="b">
        <f>_xll.qlIndexAddFixings($B$1,D59,E59/100,TRUE,E59)</f>
        <v>1</v>
      </c>
    </row>
    <row r="60" spans="4:6" x14ac:dyDescent="0.2">
      <c r="D60" s="3">
        <v>42223</v>
      </c>
      <c r="E60" s="5">
        <v>4.5999999999999999E-2</v>
      </c>
      <c r="F60" s="5" t="b">
        <f>_xll.qlIndexAddFixings($B$1,D60,E60/100,TRUE,E60)</f>
        <v>1</v>
      </c>
    </row>
    <row r="61" spans="4:6" x14ac:dyDescent="0.2">
      <c r="D61" s="3">
        <v>42222</v>
      </c>
      <c r="E61" s="5">
        <v>4.7E-2</v>
      </c>
      <c r="F61" s="5" t="b">
        <f>_xll.qlIndexAddFixings($B$1,D61,E61/100,TRUE,E61)</f>
        <v>1</v>
      </c>
    </row>
    <row r="62" spans="4:6" x14ac:dyDescent="0.2">
      <c r="D62" s="3">
        <v>42221</v>
      </c>
      <c r="E62" s="5">
        <v>4.8000000000000001E-2</v>
      </c>
      <c r="F62" s="5" t="b">
        <f>_xll.qlIndexAddFixings($B$1,D62,E62/100,TRUE,E62)</f>
        <v>1</v>
      </c>
    </row>
    <row r="63" spans="4:6" x14ac:dyDescent="0.2">
      <c r="D63" s="3">
        <v>42220</v>
      </c>
      <c r="E63" s="5">
        <v>4.8000000000000001E-2</v>
      </c>
      <c r="F63" s="5" t="b">
        <f>_xll.qlIndexAddFixings($B$1,D63,E63/100,TRUE,E63)</f>
        <v>1</v>
      </c>
    </row>
    <row r="64" spans="4:6" x14ac:dyDescent="0.2">
      <c r="D64" s="3">
        <v>42219</v>
      </c>
      <c r="E64" s="5">
        <v>4.9000000000000002E-2</v>
      </c>
      <c r="F64" s="5" t="b">
        <f>_xll.qlIndexAddFixings($B$1,D64,E64/100,TRUE,E64)</f>
        <v>1</v>
      </c>
    </row>
    <row r="65" spans="4:6" x14ac:dyDescent="0.2">
      <c r="D65" s="3">
        <v>42216</v>
      </c>
      <c r="E65" s="5">
        <v>4.8000000000000001E-2</v>
      </c>
      <c r="F65" s="5" t="b">
        <f>_xll.qlIndexAddFixings($B$1,D65,E65/100,TRUE,E65)</f>
        <v>1</v>
      </c>
    </row>
    <row r="66" spans="4:6" x14ac:dyDescent="0.2">
      <c r="D66" s="3">
        <v>42215</v>
      </c>
      <c r="E66" s="5">
        <v>4.8000000000000001E-2</v>
      </c>
      <c r="F66" s="5" t="b">
        <f>_xll.qlIndexAddFixings($B$1,D66,E66/100,TRUE,E66)</f>
        <v>1</v>
      </c>
    </row>
    <row r="67" spans="4:6" x14ac:dyDescent="0.2">
      <c r="D67" s="3">
        <v>42214</v>
      </c>
      <c r="E67" s="5">
        <v>4.8000000000000001E-2</v>
      </c>
      <c r="F67" s="5" t="b">
        <f>_xll.qlIndexAddFixings($B$1,D67,E67/100,TRUE,E67)</f>
        <v>1</v>
      </c>
    </row>
    <row r="68" spans="4:6" x14ac:dyDescent="0.2">
      <c r="D68" s="3">
        <v>42213</v>
      </c>
      <c r="E68" s="5">
        <v>4.8000000000000001E-2</v>
      </c>
      <c r="F68" s="5" t="b">
        <f>_xll.qlIndexAddFixings($B$1,D68,E68/100,TRUE,E68)</f>
        <v>1</v>
      </c>
    </row>
    <row r="69" spans="4:6" x14ac:dyDescent="0.2">
      <c r="D69" s="3">
        <v>42212</v>
      </c>
      <c r="E69" s="5">
        <v>4.9000000000000002E-2</v>
      </c>
      <c r="F69" s="5" t="b">
        <f>_xll.qlIndexAddFixings($B$1,D69,E69/100,TRUE,E69)</f>
        <v>1</v>
      </c>
    </row>
    <row r="70" spans="4:6" x14ac:dyDescent="0.2">
      <c r="D70" s="3">
        <v>42209</v>
      </c>
      <c r="E70" s="5">
        <v>4.8000000000000001E-2</v>
      </c>
      <c r="F70" s="5" t="b">
        <f>_xll.qlIndexAddFixings($B$1,D70,E70/100,TRUE,E70)</f>
        <v>1</v>
      </c>
    </row>
    <row r="71" spans="4:6" x14ac:dyDescent="0.2">
      <c r="D71" s="3">
        <v>42208</v>
      </c>
      <c r="E71" s="5">
        <v>4.9000000000000002E-2</v>
      </c>
      <c r="F71" s="5" t="b">
        <f>_xll.qlIndexAddFixings($B$1,D71,E71/100,TRUE,E71)</f>
        <v>1</v>
      </c>
    </row>
    <row r="72" spans="4:6" x14ac:dyDescent="0.2">
      <c r="D72" s="3">
        <v>42207</v>
      </c>
      <c r="E72" s="5">
        <v>4.9000000000000002E-2</v>
      </c>
      <c r="F72" s="5" t="b">
        <f>_xll.qlIndexAddFixings($B$1,D72,E72/100,TRUE,E72)</f>
        <v>1</v>
      </c>
    </row>
    <row r="73" spans="4:6" x14ac:dyDescent="0.2">
      <c r="D73" s="3">
        <v>42206</v>
      </c>
      <c r="E73" s="5">
        <v>4.9000000000000002E-2</v>
      </c>
      <c r="F73" s="5" t="b">
        <f>_xll.qlIndexAddFixings($B$1,D73,E73/100,TRUE,E73)</f>
        <v>1</v>
      </c>
    </row>
    <row r="74" spans="4:6" x14ac:dyDescent="0.2">
      <c r="D74" s="3">
        <v>42205</v>
      </c>
      <c r="E74" s="5">
        <v>4.9000000000000002E-2</v>
      </c>
      <c r="F74" s="5" t="b">
        <f>_xll.qlIndexAddFixings($B$1,D74,E74/100,TRUE,E74)</f>
        <v>1</v>
      </c>
    </row>
    <row r="75" spans="4:6" x14ac:dyDescent="0.2">
      <c r="D75" s="3">
        <v>42202</v>
      </c>
      <c r="E75" s="5">
        <v>4.9000000000000002E-2</v>
      </c>
      <c r="F75" s="5" t="b">
        <f>_xll.qlIndexAddFixings($B$1,D75,E75/100,TRUE,E75)</f>
        <v>1</v>
      </c>
    </row>
    <row r="76" spans="4:6" x14ac:dyDescent="0.2">
      <c r="D76" s="3">
        <v>42201</v>
      </c>
      <c r="E76" s="5">
        <v>4.9000000000000002E-2</v>
      </c>
      <c r="F76" s="5" t="b">
        <f>_xll.qlIndexAddFixings($B$1,D76,E76/100,TRUE,E76)</f>
        <v>1</v>
      </c>
    </row>
    <row r="77" spans="4:6" x14ac:dyDescent="0.2">
      <c r="D77" s="3">
        <v>42200</v>
      </c>
      <c r="E77" s="5">
        <v>4.9000000000000002E-2</v>
      </c>
      <c r="F77" s="5" t="b">
        <f>_xll.qlIndexAddFixings($B$1,D77,E77/100,TRUE,E77)</f>
        <v>1</v>
      </c>
    </row>
    <row r="78" spans="4:6" x14ac:dyDescent="0.2">
      <c r="D78" s="3">
        <v>42199</v>
      </c>
      <c r="E78" s="5">
        <v>4.9000000000000002E-2</v>
      </c>
      <c r="F78" s="5" t="b">
        <f>_xll.qlIndexAddFixings($B$1,D78,E78/100,TRUE,E78)</f>
        <v>1</v>
      </c>
    </row>
    <row r="79" spans="4:6" x14ac:dyDescent="0.2">
      <c r="D79" s="3">
        <v>42198</v>
      </c>
      <c r="E79" s="5">
        <v>4.9000000000000002E-2</v>
      </c>
      <c r="F79" s="5" t="b">
        <f>_xll.qlIndexAddFixings($B$1,D79,E79/100,TRUE,E79)</f>
        <v>1</v>
      </c>
    </row>
    <row r="80" spans="4:6" x14ac:dyDescent="0.2">
      <c r="D80" s="3">
        <v>42195</v>
      </c>
      <c r="E80" s="5">
        <v>4.9000000000000002E-2</v>
      </c>
      <c r="F80" s="5" t="b">
        <f>_xll.qlIndexAddFixings($B$1,D80,E80/100,TRUE,E80)</f>
        <v>1</v>
      </c>
    </row>
    <row r="81" spans="4:6" x14ac:dyDescent="0.2">
      <c r="D81" s="3">
        <v>42194</v>
      </c>
      <c r="E81" s="5">
        <v>4.9000000000000002E-2</v>
      </c>
      <c r="F81" s="5" t="b">
        <f>_xll.qlIndexAddFixings($B$1,D81,E81/100,TRUE,E81)</f>
        <v>1</v>
      </c>
    </row>
    <row r="82" spans="4:6" x14ac:dyDescent="0.2">
      <c r="D82" s="3">
        <v>42193</v>
      </c>
      <c r="E82" s="5">
        <v>4.9000000000000002E-2</v>
      </c>
      <c r="F82" s="5" t="b">
        <f>_xll.qlIndexAddFixings($B$1,D82,E82/100,TRUE,E82)</f>
        <v>1</v>
      </c>
    </row>
    <row r="83" spans="4:6" x14ac:dyDescent="0.2">
      <c r="D83" s="3">
        <v>42192</v>
      </c>
      <c r="E83" s="5">
        <v>4.9000000000000002E-2</v>
      </c>
      <c r="F83" s="5" t="b">
        <f>_xll.qlIndexAddFixings($B$1,D83,E83/100,TRUE,E83)</f>
        <v>1</v>
      </c>
    </row>
    <row r="84" spans="4:6" x14ac:dyDescent="0.2">
      <c r="D84" s="3">
        <v>42191</v>
      </c>
      <c r="E84" s="5">
        <v>4.9000000000000002E-2</v>
      </c>
      <c r="F84" s="5" t="b">
        <f>_xll.qlIndexAddFixings($B$1,D84,E84/100,TRUE,E84)</f>
        <v>1</v>
      </c>
    </row>
    <row r="85" spans="4:6" x14ac:dyDescent="0.2">
      <c r="D85" s="3">
        <v>42188</v>
      </c>
      <c r="E85" s="5">
        <v>4.9000000000000002E-2</v>
      </c>
      <c r="F85" s="5" t="b">
        <f>_xll.qlIndexAddFixings($B$1,D85,E85/100,TRUE,E85)</f>
        <v>1</v>
      </c>
    </row>
    <row r="86" spans="4:6" x14ac:dyDescent="0.2">
      <c r="D86" s="3">
        <v>42187</v>
      </c>
      <c r="E86" s="5">
        <v>4.8000000000000001E-2</v>
      </c>
      <c r="F86" s="5" t="b">
        <f>_xll.qlIndexAddFixings($B$1,D86,E86/100,TRUE,E86)</f>
        <v>1</v>
      </c>
    </row>
    <row r="87" spans="4:6" x14ac:dyDescent="0.2">
      <c r="D87" s="3">
        <v>42186</v>
      </c>
      <c r="E87" s="5">
        <v>4.9000000000000002E-2</v>
      </c>
      <c r="F87" s="5" t="b">
        <f>_xll.qlIndexAddFixings($B$1,D87,E87/100,TRUE,E87)</f>
        <v>1</v>
      </c>
    </row>
    <row r="88" spans="4:6" x14ac:dyDescent="0.2">
      <c r="D88" s="3">
        <v>42185</v>
      </c>
      <c r="E88" s="5">
        <v>0.05</v>
      </c>
      <c r="F88" s="5" t="b">
        <f>_xll.qlIndexAddFixings($B$1,D88,E88/100,TRUE,E88)</f>
        <v>1</v>
      </c>
    </row>
    <row r="89" spans="4:6" x14ac:dyDescent="0.2">
      <c r="D89" s="3">
        <v>42184</v>
      </c>
      <c r="E89" s="5">
        <v>0.05</v>
      </c>
      <c r="F89" s="5" t="b">
        <f>_xll.qlIndexAddFixings($B$1,D89,E89/100,TRUE,E89)</f>
        <v>1</v>
      </c>
    </row>
    <row r="90" spans="4:6" x14ac:dyDescent="0.2">
      <c r="D90" s="3">
        <v>42181</v>
      </c>
      <c r="E90" s="5">
        <v>0.05</v>
      </c>
      <c r="F90" s="5" t="b">
        <f>_xll.qlIndexAddFixings($B$1,D90,E90/100,TRUE,E90)</f>
        <v>1</v>
      </c>
    </row>
    <row r="91" spans="4:6" x14ac:dyDescent="0.2">
      <c r="D91" s="3">
        <v>42180</v>
      </c>
      <c r="E91" s="5">
        <v>4.9000000000000002E-2</v>
      </c>
      <c r="F91" s="5" t="b">
        <f>_xll.qlIndexAddFixings($B$1,D91,E91/100,TRUE,E91)</f>
        <v>1</v>
      </c>
    </row>
    <row r="92" spans="4:6" x14ac:dyDescent="0.2">
      <c r="D92" s="3">
        <v>42179</v>
      </c>
      <c r="E92" s="5">
        <v>4.9000000000000002E-2</v>
      </c>
      <c r="F92" s="5" t="b">
        <f>_xll.qlIndexAddFixings($B$1,D92,E92/100,TRUE,E92)</f>
        <v>1</v>
      </c>
    </row>
    <row r="93" spans="4:6" x14ac:dyDescent="0.2">
      <c r="D93" s="3">
        <v>42178</v>
      </c>
      <c r="E93" s="5">
        <v>4.8000000000000001E-2</v>
      </c>
      <c r="F93" s="5" t="b">
        <f>_xll.qlIndexAddFixings($B$1,D93,E93/100,TRUE,E93)</f>
        <v>1</v>
      </c>
    </row>
    <row r="94" spans="4:6" x14ac:dyDescent="0.2">
      <c r="D94" s="3">
        <v>42177</v>
      </c>
      <c r="E94" s="5">
        <v>4.8000000000000001E-2</v>
      </c>
      <c r="F94" s="5" t="b">
        <f>_xll.qlIndexAddFixings($B$1,D94,E94/100,TRUE,E94)</f>
        <v>1</v>
      </c>
    </row>
    <row r="95" spans="4:6" x14ac:dyDescent="0.2">
      <c r="D95" s="3">
        <v>42174</v>
      </c>
      <c r="E95" s="5">
        <v>0.05</v>
      </c>
      <c r="F95" s="5" t="b">
        <f>_xll.qlIndexAddFixings($B$1,D95,E95/100,TRUE,E95)</f>
        <v>1</v>
      </c>
    </row>
    <row r="96" spans="4:6" x14ac:dyDescent="0.2">
      <c r="D96" s="3">
        <v>42173</v>
      </c>
      <c r="E96" s="5">
        <v>4.9000000000000002E-2</v>
      </c>
      <c r="F96" s="5" t="b">
        <f>_xll.qlIndexAddFixings($B$1,D96,E96/100,TRUE,E96)</f>
        <v>1</v>
      </c>
    </row>
    <row r="97" spans="4:6" x14ac:dyDescent="0.2">
      <c r="D97" s="3">
        <v>42172</v>
      </c>
      <c r="E97" s="5">
        <v>4.9000000000000002E-2</v>
      </c>
      <c r="F97" s="5" t="b">
        <f>_xll.qlIndexAddFixings($B$1,D97,E97/100,TRUE,E97)</f>
        <v>1</v>
      </c>
    </row>
    <row r="98" spans="4:6" x14ac:dyDescent="0.2">
      <c r="D98" s="3">
        <v>42171</v>
      </c>
      <c r="E98" s="5">
        <v>5.0999999999999997E-2</v>
      </c>
      <c r="F98" s="5" t="b">
        <f>_xll.qlIndexAddFixings($B$1,D98,E98/100,TRUE,E98)</f>
        <v>1</v>
      </c>
    </row>
    <row r="99" spans="4:6" x14ac:dyDescent="0.2">
      <c r="D99" s="3">
        <v>42170</v>
      </c>
      <c r="E99" s="5">
        <v>4.9000000000000002E-2</v>
      </c>
      <c r="F99" s="5" t="b">
        <f>_xll.qlIndexAddFixings($B$1,D99,E99/100,TRUE,E99)</f>
        <v>1</v>
      </c>
    </row>
    <row r="100" spans="4:6" x14ac:dyDescent="0.2">
      <c r="D100" s="3">
        <v>42167</v>
      </c>
      <c r="E100" s="5">
        <v>0.05</v>
      </c>
      <c r="F100" s="5" t="b">
        <f>_xll.qlIndexAddFixings($B$1,D100,E100/100,TRUE,E100)</f>
        <v>1</v>
      </c>
    </row>
    <row r="101" spans="4:6" x14ac:dyDescent="0.2">
      <c r="D101" s="3">
        <v>42166</v>
      </c>
      <c r="E101" s="5">
        <v>4.9000000000000002E-2</v>
      </c>
      <c r="F101" s="5" t="b">
        <f>_xll.qlIndexAddFixings($B$1,D101,E101/100,TRUE,E101)</f>
        <v>1</v>
      </c>
    </row>
    <row r="102" spans="4:6" x14ac:dyDescent="0.2">
      <c r="D102" s="3">
        <v>42165</v>
      </c>
      <c r="E102" s="5">
        <v>4.9000000000000002E-2</v>
      </c>
      <c r="F102" s="5" t="b">
        <f>_xll.qlIndexAddFixings($B$1,D102,E102/100,TRUE,E102)</f>
        <v>1</v>
      </c>
    </row>
    <row r="103" spans="4:6" x14ac:dyDescent="0.2">
      <c r="D103" s="3">
        <v>42164</v>
      </c>
      <c r="E103" s="5">
        <v>4.9000000000000002E-2</v>
      </c>
      <c r="F103" s="5" t="b">
        <f>_xll.qlIndexAddFixings($B$1,D103,E103/100,TRUE,E103)</f>
        <v>1</v>
      </c>
    </row>
    <row r="104" spans="4:6" x14ac:dyDescent="0.2">
      <c r="D104" s="3">
        <v>42163</v>
      </c>
      <c r="E104" s="5">
        <v>4.9000000000000002E-2</v>
      </c>
      <c r="F104" s="5" t="b">
        <f>_xll.qlIndexAddFixings($B$1,D104,E104/100,TRUE,E104)</f>
        <v>1</v>
      </c>
    </row>
    <row r="105" spans="4:6" x14ac:dyDescent="0.2">
      <c r="D105" s="3">
        <v>42160</v>
      </c>
      <c r="E105" s="5">
        <v>0.05</v>
      </c>
      <c r="F105" s="5" t="b">
        <f>_xll.qlIndexAddFixings($B$1,D105,E105/100,TRUE,E105)</f>
        <v>1</v>
      </c>
    </row>
    <row r="106" spans="4:6" x14ac:dyDescent="0.2">
      <c r="D106" s="3">
        <v>42159</v>
      </c>
      <c r="E106" s="5">
        <v>4.9000000000000002E-2</v>
      </c>
      <c r="F106" s="5" t="b">
        <f>_xll.qlIndexAddFixings($B$1,D106,E106/100,TRUE,E106)</f>
        <v>1</v>
      </c>
    </row>
    <row r="107" spans="4:6" x14ac:dyDescent="0.2">
      <c r="D107" s="3">
        <v>42158</v>
      </c>
      <c r="E107" s="5">
        <v>4.8000000000000001E-2</v>
      </c>
      <c r="F107" s="5" t="b">
        <f>_xll.qlIndexAddFixings($B$1,D107,E107/100,TRUE,E107)</f>
        <v>1</v>
      </c>
    </row>
    <row r="108" spans="4:6" x14ac:dyDescent="0.2">
      <c r="D108" s="3">
        <v>42157</v>
      </c>
      <c r="E108" s="5">
        <v>4.8000000000000001E-2</v>
      </c>
      <c r="F108" s="5" t="b">
        <f>_xll.qlIndexAddFixings($B$1,D108,E108/100,TRUE,E108)</f>
        <v>1</v>
      </c>
    </row>
    <row r="109" spans="4:6" x14ac:dyDescent="0.2">
      <c r="D109" s="3">
        <v>42156</v>
      </c>
      <c r="E109" s="5">
        <v>4.9000000000000002E-2</v>
      </c>
      <c r="F109" s="5" t="b">
        <f>_xll.qlIndexAddFixings($B$1,D109,E109/100,TRUE,E109)</f>
        <v>1</v>
      </c>
    </row>
    <row r="110" spans="4:6" x14ac:dyDescent="0.2">
      <c r="D110" s="3">
        <v>42153</v>
      </c>
      <c r="E110" s="5">
        <v>4.9000000000000002E-2</v>
      </c>
      <c r="F110" s="5" t="b">
        <f>_xll.qlIndexAddFixings($B$1,D110,E110/100,TRUE,E110)</f>
        <v>1</v>
      </c>
    </row>
    <row r="111" spans="4:6" x14ac:dyDescent="0.2">
      <c r="D111" s="3">
        <v>42152</v>
      </c>
      <c r="E111" s="5">
        <v>4.9000000000000002E-2</v>
      </c>
      <c r="F111" s="5" t="b">
        <f>_xll.qlIndexAddFixings($B$1,D111,E111/100,TRUE,E111)</f>
        <v>1</v>
      </c>
    </row>
    <row r="112" spans="4:6" x14ac:dyDescent="0.2">
      <c r="D112" s="3">
        <v>42151</v>
      </c>
      <c r="E112" s="5">
        <v>0.05</v>
      </c>
      <c r="F112" s="5" t="b">
        <f>_xll.qlIndexAddFixings($B$1,D112,E112/100,TRUE,E112)</f>
        <v>1</v>
      </c>
    </row>
    <row r="113" spans="4:6" x14ac:dyDescent="0.2">
      <c r="D113" s="3">
        <v>42150</v>
      </c>
      <c r="E113" s="5">
        <v>5.1999999999999998E-2</v>
      </c>
      <c r="F113" s="5" t="b">
        <f>_xll.qlIndexAddFixings($B$1,D113,E113/100,TRUE,E113)</f>
        <v>1</v>
      </c>
    </row>
    <row r="114" spans="4:6" x14ac:dyDescent="0.2">
      <c r="D114" s="3">
        <v>42149</v>
      </c>
      <c r="E114" s="5">
        <v>5.3999999999999999E-2</v>
      </c>
      <c r="F114" s="5" t="b">
        <f>_xll.qlIndexAddFixings($B$1,D114,E114/100,TRUE,E114)</f>
        <v>1</v>
      </c>
    </row>
    <row r="115" spans="4:6" x14ac:dyDescent="0.2">
      <c r="D115" s="3">
        <v>42146</v>
      </c>
      <c r="E115" s="5">
        <v>5.3999999999999999E-2</v>
      </c>
      <c r="F115" s="5" t="b">
        <f>_xll.qlIndexAddFixings($B$1,D115,E115/100,TRUE,E115)</f>
        <v>1</v>
      </c>
    </row>
    <row r="116" spans="4:6" x14ac:dyDescent="0.2">
      <c r="D116" s="3">
        <v>42145</v>
      </c>
      <c r="E116" s="5">
        <v>5.3999999999999999E-2</v>
      </c>
      <c r="F116" s="5" t="b">
        <f>_xll.qlIndexAddFixings($B$1,D116,E116/100,TRUE,E116)</f>
        <v>1</v>
      </c>
    </row>
    <row r="117" spans="4:6" x14ac:dyDescent="0.2">
      <c r="D117" s="3">
        <v>42144</v>
      </c>
      <c r="E117" s="5">
        <v>5.5E-2</v>
      </c>
      <c r="F117" s="5" t="b">
        <f>_xll.qlIndexAddFixings($B$1,D117,E117/100,TRUE,E117)</f>
        <v>1</v>
      </c>
    </row>
    <row r="118" spans="4:6" x14ac:dyDescent="0.2">
      <c r="D118" s="3">
        <v>42143</v>
      </c>
      <c r="E118" s="5">
        <v>5.7000000000000002E-2</v>
      </c>
      <c r="F118" s="5" t="b">
        <f>_xll.qlIndexAddFixings($B$1,D118,E118/100,TRUE,E118)</f>
        <v>1</v>
      </c>
    </row>
    <row r="119" spans="4:6" x14ac:dyDescent="0.2">
      <c r="D119" s="3">
        <v>42142</v>
      </c>
      <c r="E119" s="5">
        <v>5.6000000000000001E-2</v>
      </c>
      <c r="F119" s="5" t="b">
        <f>_xll.qlIndexAddFixings($B$1,D119,E119/100,TRUE,E119)</f>
        <v>1</v>
      </c>
    </row>
    <row r="120" spans="4:6" x14ac:dyDescent="0.2">
      <c r="D120" s="3">
        <v>42139</v>
      </c>
      <c r="E120" s="5">
        <v>5.8000000000000003E-2</v>
      </c>
      <c r="F120" s="5" t="b">
        <f>_xll.qlIndexAddFixings($B$1,D120,E120/100,TRUE,E120)</f>
        <v>1</v>
      </c>
    </row>
    <row r="121" spans="4:6" x14ac:dyDescent="0.2">
      <c r="D121" s="3">
        <v>42138</v>
      </c>
      <c r="E121" s="5">
        <v>5.8999999999999997E-2</v>
      </c>
      <c r="F121" s="5" t="b">
        <f>_xll.qlIndexAddFixings($B$1,D121,E121/100,TRUE,E121)</f>
        <v>1</v>
      </c>
    </row>
    <row r="122" spans="4:6" x14ac:dyDescent="0.2">
      <c r="D122" s="3">
        <v>42137</v>
      </c>
      <c r="E122" s="5">
        <v>0.06</v>
      </c>
      <c r="F122" s="5" t="b">
        <f>_xll.qlIndexAddFixings($B$1,D122,E122/100,TRUE,E122)</f>
        <v>1</v>
      </c>
    </row>
    <row r="123" spans="4:6" x14ac:dyDescent="0.2">
      <c r="D123" s="3">
        <v>42136</v>
      </c>
      <c r="E123" s="5">
        <v>6.0999999999999999E-2</v>
      </c>
      <c r="F123" s="5" t="b">
        <f>_xll.qlIndexAddFixings($B$1,D123,E123/100,TRUE,E123)</f>
        <v>1</v>
      </c>
    </row>
    <row r="124" spans="4:6" x14ac:dyDescent="0.2">
      <c r="D124" s="3">
        <v>42135</v>
      </c>
      <c r="E124" s="5">
        <v>6.0999999999999999E-2</v>
      </c>
      <c r="F124" s="5" t="b">
        <f>_xll.qlIndexAddFixings($B$1,D124,E124/100,TRUE,E124)</f>
        <v>1</v>
      </c>
    </row>
    <row r="125" spans="4:6" x14ac:dyDescent="0.2">
      <c r="D125" s="3">
        <v>42132</v>
      </c>
      <c r="E125" s="5">
        <v>6.0999999999999999E-2</v>
      </c>
      <c r="F125" s="5" t="b">
        <f>_xll.qlIndexAddFixings($B$1,D125,E125/100,TRUE,E125)</f>
        <v>1</v>
      </c>
    </row>
    <row r="126" spans="4:6" x14ac:dyDescent="0.2">
      <c r="D126" s="3">
        <v>42131</v>
      </c>
      <c r="E126" s="5">
        <v>6.0999999999999999E-2</v>
      </c>
      <c r="F126" s="5" t="b">
        <f>_xll.qlIndexAddFixings($B$1,D126,E126/100,TRUE,E126)</f>
        <v>1</v>
      </c>
    </row>
    <row r="127" spans="4:6" x14ac:dyDescent="0.2">
      <c r="D127" s="3">
        <v>42130</v>
      </c>
      <c r="E127" s="5">
        <v>6.2E-2</v>
      </c>
      <c r="F127" s="5" t="b">
        <f>_xll.qlIndexAddFixings($B$1,D127,E127/100,TRUE,E127)</f>
        <v>1</v>
      </c>
    </row>
    <row r="128" spans="4:6" x14ac:dyDescent="0.2">
      <c r="D128" s="3">
        <v>42129</v>
      </c>
      <c r="E128" s="5">
        <v>6.0999999999999999E-2</v>
      </c>
      <c r="F128" s="5" t="b">
        <f>_xll.qlIndexAddFixings($B$1,D128,E128/100,TRUE,E128)</f>
        <v>1</v>
      </c>
    </row>
    <row r="129" spans="4:6" x14ac:dyDescent="0.2">
      <c r="D129" s="3">
        <v>42128</v>
      </c>
      <c r="E129" s="5">
        <v>6.4000000000000001E-2</v>
      </c>
      <c r="F129" s="5" t="b">
        <f>_xll.qlIndexAddFixings($B$1,D129,E129/100,TRUE,E129)</f>
        <v>1</v>
      </c>
    </row>
    <row r="130" spans="4:6" x14ac:dyDescent="0.2">
      <c r="D130" s="3">
        <v>42124</v>
      </c>
      <c r="E130" s="5">
        <v>6.4000000000000001E-2</v>
      </c>
      <c r="F130" s="5" t="b">
        <f>_xll.qlIndexAddFixings($B$1,D130,E130/100,TRUE,E130)</f>
        <v>1</v>
      </c>
    </row>
    <row r="131" spans="4:6" x14ac:dyDescent="0.2">
      <c r="D131" s="3">
        <v>42123</v>
      </c>
      <c r="E131" s="5">
        <v>6.0999999999999999E-2</v>
      </c>
      <c r="F131" s="5" t="b">
        <f>_xll.qlIndexAddFixings($B$1,D131,E131/100,TRUE,E131)</f>
        <v>1</v>
      </c>
    </row>
    <row r="132" spans="4:6" x14ac:dyDescent="0.2">
      <c r="D132" s="3">
        <v>42122</v>
      </c>
      <c r="E132" s="5">
        <v>6.2E-2</v>
      </c>
      <c r="F132" s="5" t="b">
        <f>_xll.qlIndexAddFixings($B$1,D132,E132/100,TRUE,E132)</f>
        <v>1</v>
      </c>
    </row>
    <row r="133" spans="4:6" x14ac:dyDescent="0.2">
      <c r="D133" s="3">
        <v>42121</v>
      </c>
      <c r="E133" s="5">
        <v>6.7000000000000004E-2</v>
      </c>
      <c r="F133" s="5" t="b">
        <f>_xll.qlIndexAddFixings($B$1,D133,E133/100,TRUE,E133)</f>
        <v>1</v>
      </c>
    </row>
    <row r="134" spans="4:6" x14ac:dyDescent="0.2">
      <c r="D134" s="3">
        <v>42118</v>
      </c>
      <c r="E134" s="5">
        <v>6.6000000000000003E-2</v>
      </c>
      <c r="F134" s="5" t="b">
        <f>_xll.qlIndexAddFixings($B$1,D134,E134/100,TRUE,E134)</f>
        <v>1</v>
      </c>
    </row>
    <row r="135" spans="4:6" x14ac:dyDescent="0.2">
      <c r="D135" s="3">
        <v>42117</v>
      </c>
      <c r="E135" s="5">
        <v>6.6000000000000003E-2</v>
      </c>
      <c r="F135" s="5" t="b">
        <f>_xll.qlIndexAddFixings($B$1,D135,E135/100,TRUE,E135)</f>
        <v>1</v>
      </c>
    </row>
    <row r="136" spans="4:6" x14ac:dyDescent="0.2">
      <c r="D136" s="3">
        <v>42116</v>
      </c>
      <c r="E136" s="5">
        <v>6.8000000000000005E-2</v>
      </c>
      <c r="F136" s="5" t="b">
        <f>_xll.qlIndexAddFixings($B$1,D136,E136/100,TRUE,E136)</f>
        <v>1</v>
      </c>
    </row>
    <row r="137" spans="4:6" x14ac:dyDescent="0.2">
      <c r="D137" s="3">
        <v>42115</v>
      </c>
      <c r="E137" s="5">
        <v>6.9000000000000006E-2</v>
      </c>
      <c r="F137" s="5" t="b">
        <f>_xll.qlIndexAddFixings($B$1,D137,E137/100,TRUE,E137)</f>
        <v>1</v>
      </c>
    </row>
    <row r="138" spans="4:6" x14ac:dyDescent="0.2">
      <c r="D138" s="3">
        <v>42114</v>
      </c>
      <c r="E138" s="5">
        <v>6.9000000000000006E-2</v>
      </c>
      <c r="F138" s="5" t="b">
        <f>_xll.qlIndexAddFixings($B$1,D138,E138/100,TRUE,E138)</f>
        <v>1</v>
      </c>
    </row>
    <row r="139" spans="4:6" x14ac:dyDescent="0.2">
      <c r="D139" s="3">
        <v>42111</v>
      </c>
      <c r="E139" s="5">
        <v>6.8000000000000005E-2</v>
      </c>
      <c r="F139" s="5" t="b">
        <f>_xll.qlIndexAddFixings($B$1,D139,E139/100,TRUE,E139)</f>
        <v>1</v>
      </c>
    </row>
    <row r="140" spans="4:6" x14ac:dyDescent="0.2">
      <c r="D140" s="3">
        <v>42110</v>
      </c>
      <c r="E140" s="5">
        <v>7.0000000000000007E-2</v>
      </c>
      <c r="F140" s="5" t="b">
        <f>_xll.qlIndexAddFixings($B$1,D140,E140/100,TRUE,E140)</f>
        <v>1</v>
      </c>
    </row>
    <row r="141" spans="4:6" x14ac:dyDescent="0.2">
      <c r="D141" s="3">
        <v>42109</v>
      </c>
      <c r="E141" s="5">
        <v>7.1999999999999995E-2</v>
      </c>
      <c r="F141" s="5" t="b">
        <f>_xll.qlIndexAddFixings($B$1,D141,E141/100,TRUE,E141)</f>
        <v>1</v>
      </c>
    </row>
    <row r="142" spans="4:6" x14ac:dyDescent="0.2">
      <c r="D142" s="3">
        <v>42108</v>
      </c>
      <c r="E142" s="5">
        <v>7.5999999999999998E-2</v>
      </c>
      <c r="F142" s="5" t="b">
        <f>_xll.qlIndexAddFixings($B$1,D142,E142/100,TRUE,E142)</f>
        <v>1</v>
      </c>
    </row>
    <row r="143" spans="4:6" x14ac:dyDescent="0.2">
      <c r="D143" s="3">
        <v>42107</v>
      </c>
      <c r="E143" s="5">
        <v>7.8E-2</v>
      </c>
      <c r="F143" s="5" t="b">
        <f>_xll.qlIndexAddFixings($B$1,D143,E143/100,TRUE,E143)</f>
        <v>1</v>
      </c>
    </row>
    <row r="144" spans="4:6" x14ac:dyDescent="0.2">
      <c r="D144" s="3">
        <v>42104</v>
      </c>
      <c r="E144" s="5">
        <v>7.9000000000000001E-2</v>
      </c>
      <c r="F144" s="5" t="b">
        <f>_xll.qlIndexAddFixings($B$1,D144,E144/100,TRUE,E144)</f>
        <v>1</v>
      </c>
    </row>
    <row r="145" spans="4:6" x14ac:dyDescent="0.2">
      <c r="D145" s="3">
        <v>42103</v>
      </c>
      <c r="E145" s="5">
        <v>8.1000000000000003E-2</v>
      </c>
      <c r="F145" s="5" t="b">
        <f>_xll.qlIndexAddFixings($B$1,D145,E145/100,TRUE,E145)</f>
        <v>1</v>
      </c>
    </row>
    <row r="146" spans="4:6" x14ac:dyDescent="0.2">
      <c r="D146" s="3">
        <v>42102</v>
      </c>
      <c r="E146" s="5">
        <v>8.1000000000000003E-2</v>
      </c>
      <c r="F146" s="5" t="b">
        <f>_xll.qlIndexAddFixings($B$1,D146,E146/100,TRUE,E146)</f>
        <v>1</v>
      </c>
    </row>
    <row r="147" spans="4:6" x14ac:dyDescent="0.2">
      <c r="D147" s="3">
        <v>42101</v>
      </c>
      <c r="E147" s="5">
        <v>8.5000000000000006E-2</v>
      </c>
      <c r="F147" s="5" t="b">
        <f>_xll.qlIndexAddFixings($B$1,D147,E147/100,TRUE,E147)</f>
        <v>1</v>
      </c>
    </row>
    <row r="148" spans="4:6" x14ac:dyDescent="0.2">
      <c r="D148" s="3">
        <v>42096</v>
      </c>
      <c r="E148" s="5">
        <v>8.5999999999999993E-2</v>
      </c>
      <c r="F148" s="5" t="b">
        <f>_xll.qlIndexAddFixings($B$1,D148,E148/100,TRUE,E148)</f>
        <v>1</v>
      </c>
    </row>
    <row r="149" spans="4:6" x14ac:dyDescent="0.2">
      <c r="D149" s="3">
        <v>42095</v>
      </c>
      <c r="E149" s="5">
        <v>8.7999999999999995E-2</v>
      </c>
      <c r="F149" s="5" t="b">
        <f>_xll.qlIndexAddFixings($B$1,D149,E149/100,TRUE,E149)</f>
        <v>1</v>
      </c>
    </row>
    <row r="150" spans="4:6" x14ac:dyDescent="0.2">
      <c r="D150" s="3">
        <v>42094</v>
      </c>
      <c r="E150" s="5">
        <v>8.6999999999999994E-2</v>
      </c>
      <c r="F150" s="5" t="b">
        <f>_xll.qlIndexAddFixings($B$1,D150,E150/100,TRUE,E150)</f>
        <v>1</v>
      </c>
    </row>
    <row r="151" spans="4:6" x14ac:dyDescent="0.2">
      <c r="D151" s="3">
        <v>42093</v>
      </c>
      <c r="E151" s="5">
        <v>8.6999999999999994E-2</v>
      </c>
      <c r="F151" s="5" t="b">
        <f>_xll.qlIndexAddFixings($B$1,D151,E151/100,TRUE,E151)</f>
        <v>1</v>
      </c>
    </row>
    <row r="152" spans="4:6" x14ac:dyDescent="0.2">
      <c r="D152" s="3">
        <v>42090</v>
      </c>
      <c r="E152" s="5">
        <v>8.7999999999999995E-2</v>
      </c>
      <c r="F152" s="5" t="b">
        <f>_xll.qlIndexAddFixings($B$1,D152,E152/100,TRUE,E152)</f>
        <v>1</v>
      </c>
    </row>
    <row r="153" spans="4:6" x14ac:dyDescent="0.2">
      <c r="D153" s="3">
        <v>42089</v>
      </c>
      <c r="E153" s="5">
        <v>8.8999999999999996E-2</v>
      </c>
      <c r="F153" s="5" t="b">
        <f>_xll.qlIndexAddFixings($B$1,D153,E153/100,TRUE,E153)</f>
        <v>1</v>
      </c>
    </row>
    <row r="154" spans="4:6" x14ac:dyDescent="0.2">
      <c r="D154" s="3">
        <v>42088</v>
      </c>
      <c r="E154" s="5">
        <v>8.7999999999999995E-2</v>
      </c>
      <c r="F154" s="5" t="b">
        <f>_xll.qlIndexAddFixings($B$1,D154,E154/100,TRUE,E154)</f>
        <v>1</v>
      </c>
    </row>
    <row r="155" spans="4:6" x14ac:dyDescent="0.2">
      <c r="D155" s="3">
        <v>42087</v>
      </c>
      <c r="E155" s="5">
        <v>8.8999999999999996E-2</v>
      </c>
      <c r="F155" s="5" t="b">
        <f>_xll.qlIndexAddFixings($B$1,D155,E155/100,TRUE,E155)</f>
        <v>1</v>
      </c>
    </row>
    <row r="156" spans="4:6" x14ac:dyDescent="0.2">
      <c r="D156" s="3">
        <v>42086</v>
      </c>
      <c r="E156" s="5">
        <v>8.8999999999999996E-2</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293" bestFit="1" customWidth="1"/>
    <col min="5" max="5" width="12" style="293" bestFit="1" customWidth="1"/>
    <col min="6" max="16384" width="9.140625" style="293"/>
  </cols>
  <sheetData>
    <row r="1" spans="1:15" x14ac:dyDescent="0.2">
      <c r="A1" s="180" t="s">
        <v>163</v>
      </c>
      <c r="B1" s="188" t="s">
        <v>172</v>
      </c>
    </row>
    <row r="2" spans="1:15" x14ac:dyDescent="0.2">
      <c r="A2" s="180" t="s">
        <v>174</v>
      </c>
      <c r="B2" s="188" t="s">
        <v>173</v>
      </c>
    </row>
    <row r="3" spans="1:15" x14ac:dyDescent="0.2">
      <c r="A3" s="180" t="s">
        <v>151</v>
      </c>
      <c r="B3" s="189">
        <f>_xll.qlCalendarAdvance("TARGET",B4,"-13M","f",FALSE,Trigger)</f>
        <v>41904</v>
      </c>
      <c r="D3" s="9" t="str">
        <f>_xll.RHistory(B2,B7:B8,B5,,"CH:In;Fd TSREPEAT:N SORT:"&amp;B6,D4)</f>
        <v>Not Signed In</v>
      </c>
      <c r="E3" s="9"/>
    </row>
    <row r="4" spans="1:15" x14ac:dyDescent="0.2">
      <c r="A4" s="180" t="s">
        <v>152</v>
      </c>
      <c r="B4" s="188">
        <f>_xll.qlSettingsEvaluationDate(Trigger)</f>
        <v>42299</v>
      </c>
      <c r="D4" s="7" t="s">
        <v>173</v>
      </c>
      <c r="E4" s="7" t="s">
        <v>173</v>
      </c>
    </row>
    <row r="5" spans="1:15" ht="24" customHeight="1" x14ac:dyDescent="0.2">
      <c r="A5" s="180" t="s">
        <v>153</v>
      </c>
      <c r="B5" s="190" t="str">
        <f>"START:"&amp;B3&amp; " END:"&amp;B4&amp;" INTERVAL:1D"</f>
        <v>START:41904 END:42299 INTERVAL:1D</v>
      </c>
      <c r="D5" s="8" t="s">
        <v>159</v>
      </c>
      <c r="E5" s="8" t="s">
        <v>160</v>
      </c>
      <c r="F5" s="10" t="s">
        <v>139</v>
      </c>
    </row>
    <row r="6" spans="1:15" ht="15" x14ac:dyDescent="0.25">
      <c r="A6" s="180" t="s">
        <v>154</v>
      </c>
      <c r="B6" s="188" t="s">
        <v>155</v>
      </c>
      <c r="D6" s="2">
        <v>42300</v>
      </c>
      <c r="E6" s="11">
        <v>-0.122</v>
      </c>
      <c r="F6" s="4" t="b">
        <f>_xll.qlIndexAddFixings($B$1,D6,E6/100,TRUE,E6)</f>
        <v>1</v>
      </c>
      <c r="O6" s="365"/>
    </row>
    <row r="7" spans="1:15" x14ac:dyDescent="0.2">
      <c r="A7" s="184" t="s">
        <v>161</v>
      </c>
      <c r="B7" s="191" t="s">
        <v>156</v>
      </c>
      <c r="D7" s="3">
        <v>42299</v>
      </c>
      <c r="E7" s="12">
        <v>-7.2999999999999995E-2</v>
      </c>
      <c r="F7" s="5" t="b">
        <f>_xll.qlIndexAddFixings($B$1,D7,E7/100,TRUE,E7)</f>
        <v>1</v>
      </c>
    </row>
    <row r="8" spans="1:15" x14ac:dyDescent="0.2">
      <c r="A8" s="186"/>
      <c r="B8" s="192" t="s">
        <v>157</v>
      </c>
      <c r="D8" s="3">
        <v>42298</v>
      </c>
      <c r="E8" s="12">
        <v>-7.0000000000000007E-2</v>
      </c>
      <c r="F8" s="5" t="b">
        <f>_xll.qlIndexAddFixings($B$1,D8,E8/100,TRUE,E8)</f>
        <v>1</v>
      </c>
    </row>
    <row r="9" spans="1:15" x14ac:dyDescent="0.2">
      <c r="D9" s="3">
        <v>42297</v>
      </c>
      <c r="E9" s="12">
        <v>-7.6999999999999999E-2</v>
      </c>
      <c r="F9" s="5" t="b">
        <f>_xll.qlIndexAddFixings($B$1,D9,E9/100,TRUE,E9)</f>
        <v>1</v>
      </c>
    </row>
    <row r="10" spans="1:15" x14ac:dyDescent="0.2">
      <c r="D10" s="3">
        <v>42296</v>
      </c>
      <c r="E10" s="12">
        <v>-7.6999999999999999E-2</v>
      </c>
      <c r="F10" s="5" t="b">
        <f>_xll.qlIndexAddFixings($B$1,D10,E10/100,TRUE,E10)</f>
        <v>1</v>
      </c>
    </row>
    <row r="11" spans="1:15" x14ac:dyDescent="0.2">
      <c r="D11" s="3">
        <v>42293</v>
      </c>
      <c r="E11" s="12">
        <v>-7.8E-2</v>
      </c>
      <c r="F11" s="5" t="b">
        <f>_xll.qlIndexAddFixings($B$1,D11,E11/100,TRUE,E11)</f>
        <v>1</v>
      </c>
    </row>
    <row r="12" spans="1:15" x14ac:dyDescent="0.2">
      <c r="D12" s="3">
        <v>42292</v>
      </c>
      <c r="E12" s="12">
        <v>-7.1999999999999995E-2</v>
      </c>
      <c r="F12" s="5" t="b">
        <f>_xll.qlIndexAddFixings($B$1,D12,E12/100,TRUE,E12)</f>
        <v>1</v>
      </c>
    </row>
    <row r="13" spans="1:15" x14ac:dyDescent="0.2">
      <c r="D13" s="3">
        <v>42291</v>
      </c>
      <c r="E13" s="12">
        <v>-6.4000000000000001E-2</v>
      </c>
      <c r="F13" s="5" t="b">
        <f>_xll.qlIndexAddFixings($B$1,D13,E13/100,TRUE,E13)</f>
        <v>1</v>
      </c>
    </row>
    <row r="14" spans="1:15" x14ac:dyDescent="0.2">
      <c r="D14" s="3">
        <v>42290</v>
      </c>
      <c r="E14" s="12">
        <v>-5.8999999999999997E-2</v>
      </c>
      <c r="F14" s="5" t="b">
        <f>_xll.qlIndexAddFixings($B$1,D14,E14/100,TRUE,E14)</f>
        <v>1</v>
      </c>
    </row>
    <row r="15" spans="1:15" x14ac:dyDescent="0.2">
      <c r="D15" s="3">
        <v>42289</v>
      </c>
      <c r="E15" s="12">
        <v>-5.8000000000000003E-2</v>
      </c>
      <c r="F15" s="5" t="b">
        <f>_xll.qlIndexAddFixings($B$1,D15,E15/100,TRUE,E15)</f>
        <v>1</v>
      </c>
    </row>
    <row r="16" spans="1:15" x14ac:dyDescent="0.2">
      <c r="D16" s="3">
        <v>42286</v>
      </c>
      <c r="E16" s="12">
        <v>-5.8999999999999997E-2</v>
      </c>
      <c r="F16" s="5" t="b">
        <f>_xll.qlIndexAddFixings($B$1,D16,E16/100,TRUE,E16)</f>
        <v>1</v>
      </c>
    </row>
    <row r="17" spans="4:6" x14ac:dyDescent="0.2">
      <c r="D17" s="3">
        <v>42285</v>
      </c>
      <c r="E17" s="12">
        <v>-5.7000000000000002E-2</v>
      </c>
      <c r="F17" s="5" t="b">
        <f>_xll.qlIndexAddFixings($B$1,D17,E17/100,TRUE,E17)</f>
        <v>1</v>
      </c>
    </row>
    <row r="18" spans="4:6" x14ac:dyDescent="0.2">
      <c r="D18" s="3">
        <v>42284</v>
      </c>
      <c r="E18" s="12">
        <v>-5.7000000000000002E-2</v>
      </c>
      <c r="F18" s="5" t="b">
        <f>_xll.qlIndexAddFixings($B$1,D18,E18/100,TRUE,E18)</f>
        <v>1</v>
      </c>
    </row>
    <row r="19" spans="4:6" x14ac:dyDescent="0.2">
      <c r="D19" s="3">
        <v>42283</v>
      </c>
      <c r="E19" s="12">
        <v>-6.4000000000000001E-2</v>
      </c>
      <c r="F19" s="5" t="b">
        <f>_xll.qlIndexAddFixings($B$1,D19,E19/100,TRUE,E19)</f>
        <v>1</v>
      </c>
    </row>
    <row r="20" spans="4:6" x14ac:dyDescent="0.2">
      <c r="D20" s="3">
        <v>42282</v>
      </c>
      <c r="E20" s="12">
        <v>-6.6000000000000003E-2</v>
      </c>
      <c r="F20" s="5" t="b">
        <f>_xll.qlIndexAddFixings($B$1,D20,E20/100,TRUE,E20)</f>
        <v>1</v>
      </c>
    </row>
    <row r="21" spans="4:6" x14ac:dyDescent="0.2">
      <c r="D21" s="3">
        <v>42279</v>
      </c>
      <c r="E21" s="12">
        <v>-6.0999999999999999E-2</v>
      </c>
      <c r="F21" s="5" t="b">
        <f>_xll.qlIndexAddFixings($B$1,D21,E21/100,TRUE,E21)</f>
        <v>1</v>
      </c>
    </row>
    <row r="22" spans="4:6" x14ac:dyDescent="0.2">
      <c r="D22" s="3">
        <v>42278</v>
      </c>
      <c r="E22" s="12">
        <v>-5.8000000000000003E-2</v>
      </c>
      <c r="F22" s="5" t="b">
        <f>_xll.qlIndexAddFixings($B$1,D22,E22/100,TRUE,E22)</f>
        <v>1</v>
      </c>
    </row>
    <row r="23" spans="4:6" x14ac:dyDescent="0.2">
      <c r="D23" s="3">
        <v>42277</v>
      </c>
      <c r="E23" s="12">
        <v>-5.6000000000000001E-2</v>
      </c>
      <c r="F23" s="5" t="b">
        <f>_xll.qlIndexAddFixings($B$1,D23,E23/100,TRUE,E23)</f>
        <v>1</v>
      </c>
    </row>
    <row r="24" spans="4:6" x14ac:dyDescent="0.2">
      <c r="D24" s="3">
        <v>42276</v>
      </c>
      <c r="E24" s="12">
        <v>-5.8000000000000003E-2</v>
      </c>
      <c r="F24" s="5" t="b">
        <f>_xll.qlIndexAddFixings($B$1,D24,E24/100,TRUE,E24)</f>
        <v>1</v>
      </c>
    </row>
    <row r="25" spans="4:6" x14ac:dyDescent="0.2">
      <c r="D25" s="3">
        <v>42275</v>
      </c>
      <c r="E25" s="12">
        <v>-0.05</v>
      </c>
      <c r="F25" s="5" t="b">
        <f>_xll.qlIndexAddFixings($B$1,D25,E25/100,TRUE,E25)</f>
        <v>1</v>
      </c>
    </row>
    <row r="26" spans="4:6" x14ac:dyDescent="0.2">
      <c r="D26" s="3">
        <v>42272</v>
      </c>
      <c r="E26" s="12">
        <v>-4.5999999999999999E-2</v>
      </c>
      <c r="F26" s="5" t="b">
        <f>_xll.qlIndexAddFixings($B$1,D26,E26/100,TRUE,E26)</f>
        <v>1</v>
      </c>
    </row>
    <row r="27" spans="4:6" x14ac:dyDescent="0.2">
      <c r="D27" s="3">
        <v>42271</v>
      </c>
      <c r="E27" s="12">
        <v>-4.9000000000000002E-2</v>
      </c>
      <c r="F27" s="5" t="b">
        <f>_xll.qlIndexAddFixings($B$1,D27,E27/100,TRUE,E27)</f>
        <v>1</v>
      </c>
    </row>
    <row r="28" spans="4:6" x14ac:dyDescent="0.2">
      <c r="D28" s="3">
        <v>42270</v>
      </c>
      <c r="E28" s="12">
        <v>-5.7000000000000002E-2</v>
      </c>
      <c r="F28" s="5" t="b">
        <f>_xll.qlIndexAddFixings($B$1,D28,E28/100,TRUE,E28)</f>
        <v>1</v>
      </c>
    </row>
    <row r="29" spans="4:6" x14ac:dyDescent="0.2">
      <c r="D29" s="3">
        <v>42269</v>
      </c>
      <c r="E29" s="12">
        <v>-4.7E-2</v>
      </c>
      <c r="F29" s="5" t="b">
        <f>_xll.qlIndexAddFixings($B$1,D29,E29/100,TRUE,E29)</f>
        <v>1</v>
      </c>
    </row>
    <row r="30" spans="4:6" x14ac:dyDescent="0.2">
      <c r="D30" s="3">
        <v>42268</v>
      </c>
      <c r="E30" s="12">
        <v>-0.04</v>
      </c>
      <c r="F30" s="5" t="b">
        <f>_xll.qlIndexAddFixings($B$1,D30,E30/100,TRUE,E30)</f>
        <v>1</v>
      </c>
    </row>
    <row r="31" spans="4:6" x14ac:dyDescent="0.2">
      <c r="D31" s="3">
        <v>42265</v>
      </c>
      <c r="E31" s="12">
        <v>-3.9E-2</v>
      </c>
      <c r="F31" s="5" t="b">
        <f>_xll.qlIndexAddFixings($B$1,D31,E31/100,TRUE,E31)</f>
        <v>1</v>
      </c>
    </row>
    <row r="32" spans="4:6" x14ac:dyDescent="0.2">
      <c r="D32" s="3">
        <v>42264</v>
      </c>
      <c r="E32" s="12">
        <v>-3.3000000000000002E-2</v>
      </c>
      <c r="F32" s="5" t="b">
        <f>_xll.qlIndexAddFixings($B$1,D32,E32/100,TRUE,E32)</f>
        <v>1</v>
      </c>
    </row>
    <row r="33" spans="4:6" x14ac:dyDescent="0.2">
      <c r="D33" s="3">
        <v>42263</v>
      </c>
      <c r="E33" s="12">
        <v>-3.7999999999999999E-2</v>
      </c>
      <c r="F33" s="5" t="b">
        <f>_xll.qlIndexAddFixings($B$1,D33,E33/100,TRUE,E33)</f>
        <v>1</v>
      </c>
    </row>
    <row r="34" spans="4:6" x14ac:dyDescent="0.2">
      <c r="D34" s="3">
        <v>42262</v>
      </c>
      <c r="E34" s="12">
        <v>-4.1000000000000002E-2</v>
      </c>
      <c r="F34" s="5" t="b">
        <f>_xll.qlIndexAddFixings($B$1,D34,E34/100,TRUE,E34)</f>
        <v>1</v>
      </c>
    </row>
    <row r="35" spans="4:6" x14ac:dyDescent="0.2">
      <c r="D35" s="3">
        <v>42261</v>
      </c>
      <c r="E35" s="12">
        <v>-3.7999999999999999E-2</v>
      </c>
      <c r="F35" s="5" t="b">
        <f>_xll.qlIndexAddFixings($B$1,D35,E35/100,TRUE,E35)</f>
        <v>1</v>
      </c>
    </row>
    <row r="36" spans="4:6" x14ac:dyDescent="0.2">
      <c r="D36" s="3">
        <v>42258</v>
      </c>
      <c r="E36" s="12">
        <v>-3.5999999999999997E-2</v>
      </c>
      <c r="F36" s="5" t="b">
        <f>_xll.qlIndexAddFixings($B$1,D36,E36/100,TRUE,E36)</f>
        <v>1</v>
      </c>
    </row>
    <row r="37" spans="4:6" x14ac:dyDescent="0.2">
      <c r="D37" s="3">
        <v>42257</v>
      </c>
      <c r="E37" s="12">
        <v>-3.6999999999999998E-2</v>
      </c>
      <c r="F37" s="5" t="b">
        <f>_xll.qlIndexAddFixings($B$1,D37,E37/100,TRUE,E37)</f>
        <v>1</v>
      </c>
    </row>
    <row r="38" spans="4:6" x14ac:dyDescent="0.2">
      <c r="D38" s="3">
        <v>42256</v>
      </c>
      <c r="E38" s="12">
        <v>-3.6999999999999998E-2</v>
      </c>
      <c r="F38" s="5" t="b">
        <f>_xll.qlIndexAddFixings($B$1,D38,E38/100,TRUE,E38)</f>
        <v>1</v>
      </c>
    </row>
    <row r="39" spans="4:6" x14ac:dyDescent="0.2">
      <c r="D39" s="3">
        <v>42255</v>
      </c>
      <c r="E39" s="12">
        <v>-3.5999999999999997E-2</v>
      </c>
      <c r="F39" s="5" t="b">
        <f>_xll.qlIndexAddFixings($B$1,D39,E39/100,TRUE,E39)</f>
        <v>1</v>
      </c>
    </row>
    <row r="40" spans="4:6" x14ac:dyDescent="0.2">
      <c r="D40" s="3">
        <v>42254</v>
      </c>
      <c r="E40" s="12">
        <v>-3.6999999999999998E-2</v>
      </c>
      <c r="F40" s="5" t="b">
        <f>_xll.qlIndexAddFixings($B$1,D40,E40/100,TRUE,E40)</f>
        <v>1</v>
      </c>
    </row>
    <row r="41" spans="4:6" x14ac:dyDescent="0.2">
      <c r="D41" s="3">
        <v>42251</v>
      </c>
      <c r="E41" s="12">
        <v>-0.04</v>
      </c>
      <c r="F41" s="5" t="b">
        <f>_xll.qlIndexAddFixings($B$1,D41,E41/100,TRUE,E41)</f>
        <v>1</v>
      </c>
    </row>
    <row r="42" spans="4:6" x14ac:dyDescent="0.2">
      <c r="D42" s="3">
        <v>42250</v>
      </c>
      <c r="E42" s="12">
        <v>-3.3000000000000002E-2</v>
      </c>
      <c r="F42" s="5" t="b">
        <f>_xll.qlIndexAddFixings($B$1,D42,E42/100,TRUE,E42)</f>
        <v>1</v>
      </c>
    </row>
    <row r="43" spans="4:6" x14ac:dyDescent="0.2">
      <c r="D43" s="3">
        <v>42249</v>
      </c>
      <c r="E43" s="12">
        <v>-3.3000000000000002E-2</v>
      </c>
      <c r="F43" s="5" t="b">
        <f>_xll.qlIndexAddFixings($B$1,D43,E43/100,TRUE,E43)</f>
        <v>1</v>
      </c>
    </row>
    <row r="44" spans="4:6" x14ac:dyDescent="0.2">
      <c r="D44" s="3">
        <v>42248</v>
      </c>
      <c r="E44" s="12">
        <v>-0.03</v>
      </c>
      <c r="F44" s="5" t="b">
        <f>_xll.qlIndexAddFixings($B$1,D44,E44/100,TRUE,E44)</f>
        <v>1</v>
      </c>
    </row>
    <row r="45" spans="4:6" x14ac:dyDescent="0.2">
      <c r="D45" s="3">
        <v>42247</v>
      </c>
      <c r="E45" s="12">
        <v>-0.03</v>
      </c>
      <c r="F45" s="5" t="b">
        <f>_xll.qlIndexAddFixings($B$1,D45,E45/100,TRUE,E45)</f>
        <v>1</v>
      </c>
    </row>
    <row r="46" spans="4:6" x14ac:dyDescent="0.2">
      <c r="D46" s="3">
        <v>42244</v>
      </c>
      <c r="E46" s="12">
        <v>-3.1E-2</v>
      </c>
      <c r="F46" s="5" t="b">
        <f>_xll.qlIndexAddFixings($B$1,D46,E46/100,TRUE,E46)</f>
        <v>1</v>
      </c>
    </row>
    <row r="47" spans="4:6" x14ac:dyDescent="0.2">
      <c r="D47" s="3">
        <v>42243</v>
      </c>
      <c r="E47" s="12">
        <v>-3.1E-2</v>
      </c>
      <c r="F47" s="5" t="b">
        <f>_xll.qlIndexAddFixings($B$1,D47,E47/100,TRUE,E47)</f>
        <v>1</v>
      </c>
    </row>
    <row r="48" spans="4:6" x14ac:dyDescent="0.2">
      <c r="D48" s="3">
        <v>42242</v>
      </c>
      <c r="E48" s="12">
        <v>-0.03</v>
      </c>
      <c r="F48" s="5" t="b">
        <f>_xll.qlIndexAddFixings($B$1,D48,E48/100,TRUE,E48)</f>
        <v>1</v>
      </c>
    </row>
    <row r="49" spans="4:6" x14ac:dyDescent="0.2">
      <c r="D49" s="3">
        <v>42241</v>
      </c>
      <c r="E49" s="12">
        <v>-2.8000000000000001E-2</v>
      </c>
      <c r="F49" s="5" t="b">
        <f>_xll.qlIndexAddFixings($B$1,D49,E49/100,TRUE,E49)</f>
        <v>1</v>
      </c>
    </row>
    <row r="50" spans="4:6" x14ac:dyDescent="0.2">
      <c r="D50" s="3">
        <v>42240</v>
      </c>
      <c r="E50" s="12">
        <v>-0.03</v>
      </c>
      <c r="F50" s="5" t="b">
        <f>_xll.qlIndexAddFixings($B$1,D50,E50/100,TRUE,E50)</f>
        <v>1</v>
      </c>
    </row>
    <row r="51" spans="4:6" x14ac:dyDescent="0.2">
      <c r="D51" s="3">
        <v>42237</v>
      </c>
      <c r="E51" s="12">
        <v>-3.3000000000000002E-2</v>
      </c>
      <c r="F51" s="5" t="b">
        <f>_xll.qlIndexAddFixings($B$1,D51,E51/100,TRUE,E51)</f>
        <v>1</v>
      </c>
    </row>
    <row r="52" spans="4:6" x14ac:dyDescent="0.2">
      <c r="D52" s="3">
        <v>42236</v>
      </c>
      <c r="E52" s="12">
        <v>-0.03</v>
      </c>
      <c r="F52" s="5" t="b">
        <f>_xll.qlIndexAddFixings($B$1,D52,E52/100,TRUE,E52)</f>
        <v>1</v>
      </c>
    </row>
    <row r="53" spans="4:6" x14ac:dyDescent="0.2">
      <c r="D53" s="3">
        <v>42235</v>
      </c>
      <c r="E53" s="12">
        <v>-0.03</v>
      </c>
      <c r="F53" s="5" t="b">
        <f>_xll.qlIndexAddFixings($B$1,D53,E53/100,TRUE,E53)</f>
        <v>1</v>
      </c>
    </row>
    <row r="54" spans="4:6" x14ac:dyDescent="0.2">
      <c r="D54" s="3">
        <v>42234</v>
      </c>
      <c r="E54" s="12">
        <v>-0.03</v>
      </c>
      <c r="F54" s="5" t="b">
        <f>_xll.qlIndexAddFixings($B$1,D54,E54/100,TRUE,E54)</f>
        <v>1</v>
      </c>
    </row>
    <row r="55" spans="4:6" x14ac:dyDescent="0.2">
      <c r="D55" s="3">
        <v>42233</v>
      </c>
      <c r="E55" s="12">
        <v>-2.8000000000000001E-2</v>
      </c>
      <c r="F55" s="5" t="b">
        <f>_xll.qlIndexAddFixings($B$1,D55,E55/100,TRUE,E55)</f>
        <v>1</v>
      </c>
    </row>
    <row r="56" spans="4:6" x14ac:dyDescent="0.2">
      <c r="D56" s="3">
        <v>42230</v>
      </c>
      <c r="E56" s="12">
        <v>-2.8000000000000001E-2</v>
      </c>
      <c r="F56" s="5" t="b">
        <f>_xll.qlIndexAddFixings($B$1,D56,E56/100,TRUE,E56)</f>
        <v>1</v>
      </c>
    </row>
    <row r="57" spans="4:6" x14ac:dyDescent="0.2">
      <c r="D57" s="3">
        <v>42229</v>
      </c>
      <c r="E57" s="12">
        <v>-2.9000000000000001E-2</v>
      </c>
      <c r="F57" s="5" t="b">
        <f>_xll.qlIndexAddFixings($B$1,D57,E57/100,TRUE,E57)</f>
        <v>1</v>
      </c>
    </row>
    <row r="58" spans="4:6" x14ac:dyDescent="0.2">
      <c r="D58" s="3">
        <v>42228</v>
      </c>
      <c r="E58" s="12">
        <v>-2.9000000000000001E-2</v>
      </c>
      <c r="F58" s="5" t="b">
        <f>_xll.qlIndexAddFixings($B$1,D58,E58/100,TRUE,E58)</f>
        <v>1</v>
      </c>
    </row>
    <row r="59" spans="4:6" x14ac:dyDescent="0.2">
      <c r="D59" s="3">
        <v>42227</v>
      </c>
      <c r="E59" s="12">
        <v>-2.7E-2</v>
      </c>
      <c r="F59" s="5" t="b">
        <f>_xll.qlIndexAddFixings($B$1,D59,E59/100,TRUE,E59)</f>
        <v>1</v>
      </c>
    </row>
    <row r="60" spans="4:6" x14ac:dyDescent="0.2">
      <c r="D60" s="3">
        <v>42226</v>
      </c>
      <c r="E60" s="12">
        <v>-2.5999999999999999E-2</v>
      </c>
      <c r="F60" s="5" t="b">
        <f>_xll.qlIndexAddFixings($B$1,D60,E60/100,TRUE,E60)</f>
        <v>1</v>
      </c>
    </row>
    <row r="61" spans="4:6" x14ac:dyDescent="0.2">
      <c r="D61" s="3">
        <v>42223</v>
      </c>
      <c r="E61" s="12">
        <v>-2.1999999999999999E-2</v>
      </c>
      <c r="F61" s="5" t="b">
        <f>_xll.qlIndexAddFixings($B$1,D61,E61/100,TRUE,E61)</f>
        <v>1</v>
      </c>
    </row>
    <row r="62" spans="4:6" x14ac:dyDescent="0.2">
      <c r="D62" s="3">
        <v>42222</v>
      </c>
      <c r="E62" s="12">
        <v>-2.3E-2</v>
      </c>
      <c r="F62" s="5" t="b">
        <f>_xll.qlIndexAddFixings($B$1,D62,E62/100,TRUE,E62)</f>
        <v>1</v>
      </c>
    </row>
    <row r="63" spans="4:6" x14ac:dyDescent="0.2">
      <c r="D63" s="3">
        <v>42221</v>
      </c>
      <c r="E63" s="12">
        <v>-2.4E-2</v>
      </c>
      <c r="F63" s="5" t="b">
        <f>_xll.qlIndexAddFixings($B$1,D63,E63/100,TRUE,E63)</f>
        <v>1</v>
      </c>
    </row>
    <row r="64" spans="4:6" x14ac:dyDescent="0.2">
      <c r="D64" s="3">
        <v>42220</v>
      </c>
      <c r="E64" s="12">
        <v>-2.4E-2</v>
      </c>
      <c r="F64" s="5" t="b">
        <f>_xll.qlIndexAddFixings($B$1,D64,E64/100,TRUE,E64)</f>
        <v>1</v>
      </c>
    </row>
    <row r="65" spans="4:6" x14ac:dyDescent="0.2">
      <c r="D65" s="3">
        <v>42219</v>
      </c>
      <c r="E65" s="12">
        <v>-2.1999999999999999E-2</v>
      </c>
      <c r="F65" s="5" t="b">
        <f>_xll.qlIndexAddFixings($B$1,D65,E65/100,TRUE,E65)</f>
        <v>1</v>
      </c>
    </row>
    <row r="66" spans="4:6" x14ac:dyDescent="0.2">
      <c r="D66" s="3">
        <v>42216</v>
      </c>
      <c r="E66" s="12">
        <v>-2.1999999999999999E-2</v>
      </c>
      <c r="F66" s="5" t="b">
        <f>_xll.qlIndexAddFixings($B$1,D66,E66/100,TRUE,E66)</f>
        <v>1</v>
      </c>
    </row>
    <row r="67" spans="4:6" x14ac:dyDescent="0.2">
      <c r="D67" s="3">
        <v>42215</v>
      </c>
      <c r="E67" s="12">
        <v>-1.9E-2</v>
      </c>
      <c r="F67" s="5" t="b">
        <f>_xll.qlIndexAddFixings($B$1,D67,E67/100,TRUE,E67)</f>
        <v>1</v>
      </c>
    </row>
    <row r="68" spans="4:6" x14ac:dyDescent="0.2">
      <c r="D68" s="3">
        <v>42214</v>
      </c>
      <c r="E68" s="12">
        <v>-1.4E-2</v>
      </c>
      <c r="F68" s="5" t="b">
        <f>_xll.qlIndexAddFixings($B$1,D68,E68/100,TRUE,E68)</f>
        <v>1</v>
      </c>
    </row>
    <row r="69" spans="4:6" x14ac:dyDescent="0.2">
      <c r="D69" s="3">
        <v>42213</v>
      </c>
      <c r="E69" s="12">
        <v>-0.01</v>
      </c>
      <c r="F69" s="5" t="b">
        <f>_xll.qlIndexAddFixings($B$1,D69,E69/100,TRUE,E69)</f>
        <v>1</v>
      </c>
    </row>
    <row r="70" spans="4:6" x14ac:dyDescent="0.2">
      <c r="D70" s="3">
        <v>42212</v>
      </c>
      <c r="E70" s="12">
        <v>-8.0000000000000002E-3</v>
      </c>
      <c r="F70" s="5" t="b">
        <f>_xll.qlIndexAddFixings($B$1,D70,E70/100,TRUE,E70)</f>
        <v>1</v>
      </c>
    </row>
    <row r="71" spans="4:6" x14ac:dyDescent="0.2">
      <c r="D71" s="3">
        <v>42209</v>
      </c>
      <c r="E71" s="12">
        <v>-1.0999999999999999E-2</v>
      </c>
      <c r="F71" s="5" t="b">
        <f>_xll.qlIndexAddFixings($B$1,D71,E71/100,TRUE,E71)</f>
        <v>1</v>
      </c>
    </row>
    <row r="72" spans="4:6" x14ac:dyDescent="0.2">
      <c r="D72" s="3">
        <v>42208</v>
      </c>
      <c r="E72" s="12">
        <v>-0.01</v>
      </c>
      <c r="F72" s="5" t="b">
        <f>_xll.qlIndexAddFixings($B$1,D72,E72/100,TRUE,E72)</f>
        <v>1</v>
      </c>
    </row>
    <row r="73" spans="4:6" x14ac:dyDescent="0.2">
      <c r="D73" s="3">
        <v>42207</v>
      </c>
      <c r="E73" s="12">
        <v>-1.2E-2</v>
      </c>
      <c r="F73" s="5" t="b">
        <f>_xll.qlIndexAddFixings($B$1,D73,E73/100,TRUE,E73)</f>
        <v>1</v>
      </c>
    </row>
    <row r="74" spans="4:6" x14ac:dyDescent="0.2">
      <c r="D74" s="3">
        <v>42206</v>
      </c>
      <c r="E74" s="12">
        <v>-1.4E-2</v>
      </c>
      <c r="F74" s="5" t="b">
        <f>_xll.qlIndexAddFixings($B$1,D74,E74/100,TRUE,E74)</f>
        <v>1</v>
      </c>
    </row>
    <row r="75" spans="4:6" x14ac:dyDescent="0.2">
      <c r="D75" s="3">
        <v>42205</v>
      </c>
      <c r="E75" s="12">
        <v>-1.4999999999999999E-2</v>
      </c>
      <c r="F75" s="5" t="b">
        <f>_xll.qlIndexAddFixings($B$1,D75,E75/100,TRUE,E75)</f>
        <v>1</v>
      </c>
    </row>
    <row r="76" spans="4:6" x14ac:dyDescent="0.2">
      <c r="D76" s="3">
        <v>42202</v>
      </c>
      <c r="E76" s="12">
        <v>-1.7999999999999999E-2</v>
      </c>
      <c r="F76" s="5" t="b">
        <f>_xll.qlIndexAddFixings($B$1,D76,E76/100,TRUE,E76)</f>
        <v>1</v>
      </c>
    </row>
    <row r="77" spans="4:6" x14ac:dyDescent="0.2">
      <c r="D77" s="3">
        <v>42201</v>
      </c>
      <c r="E77" s="12">
        <v>-1.7999999999999999E-2</v>
      </c>
      <c r="F77" s="5" t="b">
        <f>_xll.qlIndexAddFixings($B$1,D77,E77/100,TRUE,E77)</f>
        <v>1</v>
      </c>
    </row>
    <row r="78" spans="4:6" x14ac:dyDescent="0.2">
      <c r="D78" s="3">
        <v>42200</v>
      </c>
      <c r="E78" s="12">
        <v>-1.7999999999999999E-2</v>
      </c>
      <c r="F78" s="5" t="b">
        <f>_xll.qlIndexAddFixings($B$1,D78,E78/100,TRUE,E78)</f>
        <v>1</v>
      </c>
    </row>
    <row r="79" spans="4:6" x14ac:dyDescent="0.2">
      <c r="D79" s="3">
        <v>42199</v>
      </c>
      <c r="E79" s="12">
        <v>-1.4999999999999999E-2</v>
      </c>
      <c r="F79" s="5" t="b">
        <f>_xll.qlIndexAddFixings($B$1,D79,E79/100,TRUE,E79)</f>
        <v>1</v>
      </c>
    </row>
    <row r="80" spans="4:6" x14ac:dyDescent="0.2">
      <c r="D80" s="3">
        <v>42198</v>
      </c>
      <c r="E80" s="12">
        <v>-8.9999999999999993E-3</v>
      </c>
      <c r="F80" s="5" t="b">
        <f>_xll.qlIndexAddFixings($B$1,D80,E80/100,TRUE,E80)</f>
        <v>1</v>
      </c>
    </row>
    <row r="81" spans="4:6" x14ac:dyDescent="0.2">
      <c r="D81" s="3">
        <v>42195</v>
      </c>
      <c r="E81" s="12">
        <v>-3.0000000000000001E-3</v>
      </c>
      <c r="F81" s="5" t="b">
        <f>_xll.qlIndexAddFixings($B$1,D81,E81/100,TRUE,E81)</f>
        <v>1</v>
      </c>
    </row>
    <row r="82" spans="4:6" x14ac:dyDescent="0.2">
      <c r="D82" s="3">
        <v>42194</v>
      </c>
      <c r="E82" s="12">
        <v>0</v>
      </c>
      <c r="F82" s="5" t="b">
        <f>_xll.qlIndexAddFixings($B$1,D82,E82/100,TRUE,E82)</f>
        <v>1</v>
      </c>
    </row>
    <row r="83" spans="4:6" x14ac:dyDescent="0.2">
      <c r="D83" s="3">
        <v>42193</v>
      </c>
      <c r="E83" s="12">
        <v>7.0000000000000001E-3</v>
      </c>
      <c r="F83" s="5" t="b">
        <f>_xll.qlIndexAddFixings($B$1,D83,E83/100,TRUE,E83)</f>
        <v>1</v>
      </c>
    </row>
    <row r="84" spans="4:6" x14ac:dyDescent="0.2">
      <c r="D84" s="3">
        <v>42192</v>
      </c>
      <c r="E84" s="12">
        <v>0.01</v>
      </c>
      <c r="F84" s="5" t="b">
        <f>_xll.qlIndexAddFixings($B$1,D84,E84/100,TRUE,E84)</f>
        <v>1</v>
      </c>
    </row>
    <row r="85" spans="4:6" x14ac:dyDescent="0.2">
      <c r="D85" s="3">
        <v>42191</v>
      </c>
      <c r="E85" s="12">
        <v>1.0999999999999999E-2</v>
      </c>
      <c r="F85" s="5" t="b">
        <f>_xll.qlIndexAddFixings($B$1,D85,E85/100,TRUE,E85)</f>
        <v>1</v>
      </c>
    </row>
    <row r="86" spans="4:6" x14ac:dyDescent="0.2">
      <c r="D86" s="3">
        <v>42188</v>
      </c>
      <c r="E86" s="12">
        <v>6.0000000000000001E-3</v>
      </c>
      <c r="F86" s="5" t="b">
        <f>_xll.qlIndexAddFixings($B$1,D86,E86/100,TRUE,E86)</f>
        <v>1</v>
      </c>
    </row>
    <row r="87" spans="4:6" x14ac:dyDescent="0.2">
      <c r="D87" s="3">
        <v>42187</v>
      </c>
      <c r="E87" s="12">
        <v>6.0000000000000001E-3</v>
      </c>
      <c r="F87" s="5" t="b">
        <f>_xll.qlIndexAddFixings($B$1,D87,E87/100,TRUE,E87)</f>
        <v>1</v>
      </c>
    </row>
    <row r="88" spans="4:6" x14ac:dyDescent="0.2">
      <c r="D88" s="3">
        <v>42186</v>
      </c>
      <c r="E88" s="12">
        <v>8.9999999999999993E-3</v>
      </c>
      <c r="F88" s="5" t="b">
        <f>_xll.qlIndexAddFixings($B$1,D88,E88/100,TRUE,E88)</f>
        <v>1</v>
      </c>
    </row>
    <row r="89" spans="4:6" x14ac:dyDescent="0.2">
      <c r="D89" s="3">
        <v>42185</v>
      </c>
      <c r="E89" s="12">
        <v>1.2999999999999999E-2</v>
      </c>
      <c r="F89" s="5" t="b">
        <f>_xll.qlIndexAddFixings($B$1,D89,E89/100,TRUE,E89)</f>
        <v>1</v>
      </c>
    </row>
    <row r="90" spans="4:6" x14ac:dyDescent="0.2">
      <c r="D90" s="3">
        <v>42184</v>
      </c>
      <c r="E90" s="12">
        <v>1.9E-2</v>
      </c>
      <c r="F90" s="5" t="b">
        <f>_xll.qlIndexAddFixings($B$1,D90,E90/100,TRUE,E90)</f>
        <v>1</v>
      </c>
    </row>
    <row r="91" spans="4:6" x14ac:dyDescent="0.2">
      <c r="D91" s="3">
        <v>42181</v>
      </c>
      <c r="E91" s="12">
        <v>6.0000000000000001E-3</v>
      </c>
      <c r="F91" s="5" t="b">
        <f>_xll.qlIndexAddFixings($B$1,D91,E91/100,TRUE,E91)</f>
        <v>1</v>
      </c>
    </row>
    <row r="92" spans="4:6" x14ac:dyDescent="0.2">
      <c r="D92" s="3">
        <v>42180</v>
      </c>
      <c r="E92" s="12">
        <v>0.01</v>
      </c>
      <c r="F92" s="5" t="b">
        <f>_xll.qlIndexAddFixings($B$1,D92,E92/100,TRUE,E92)</f>
        <v>1</v>
      </c>
    </row>
    <row r="93" spans="4:6" x14ac:dyDescent="0.2">
      <c r="D93" s="3">
        <v>42179</v>
      </c>
      <c r="E93" s="12">
        <v>5.0000000000000001E-3</v>
      </c>
      <c r="F93" s="5" t="b">
        <f>_xll.qlIndexAddFixings($B$1,D93,E93/100,TRUE,E93)</f>
        <v>1</v>
      </c>
    </row>
    <row r="94" spans="4:6" x14ac:dyDescent="0.2">
      <c r="D94" s="3">
        <v>42178</v>
      </c>
      <c r="E94" s="12">
        <v>5.0000000000000001E-3</v>
      </c>
      <c r="F94" s="5" t="b">
        <f>_xll.qlIndexAddFixings($B$1,D94,E94/100,TRUE,E94)</f>
        <v>1</v>
      </c>
    </row>
    <row r="95" spans="4:6" x14ac:dyDescent="0.2">
      <c r="D95" s="3">
        <v>42177</v>
      </c>
      <c r="E95" s="12">
        <v>1.0999999999999999E-2</v>
      </c>
      <c r="F95" s="5" t="b">
        <f>_xll.qlIndexAddFixings($B$1,D95,E95/100,TRUE,E95)</f>
        <v>1</v>
      </c>
    </row>
    <row r="96" spans="4:6" x14ac:dyDescent="0.2">
      <c r="D96" s="3">
        <v>42174</v>
      </c>
      <c r="E96" s="12">
        <v>2.1000000000000001E-2</v>
      </c>
      <c r="F96" s="5" t="b">
        <f>_xll.qlIndexAddFixings($B$1,D96,E96/100,TRUE,E96)</f>
        <v>1</v>
      </c>
    </row>
    <row r="97" spans="4:6" x14ac:dyDescent="0.2">
      <c r="D97" s="3">
        <v>42173</v>
      </c>
      <c r="E97" s="12">
        <v>3.1E-2</v>
      </c>
      <c r="F97" s="5" t="b">
        <f>_xll.qlIndexAddFixings($B$1,D97,E97/100,TRUE,E97)</f>
        <v>1</v>
      </c>
    </row>
    <row r="98" spans="4:6" x14ac:dyDescent="0.2">
      <c r="D98" s="3">
        <v>42172</v>
      </c>
      <c r="E98" s="12">
        <v>3.9E-2</v>
      </c>
      <c r="F98" s="5" t="b">
        <f>_xll.qlIndexAddFixings($B$1,D98,E98/100,TRUE,E98)</f>
        <v>1</v>
      </c>
    </row>
    <row r="99" spans="4:6" x14ac:dyDescent="0.2">
      <c r="D99" s="3">
        <v>42171</v>
      </c>
      <c r="E99" s="12">
        <v>4.2999999999999997E-2</v>
      </c>
      <c r="F99" s="5" t="b">
        <f>_xll.qlIndexAddFixings($B$1,D99,E99/100,TRUE,E99)</f>
        <v>1</v>
      </c>
    </row>
    <row r="100" spans="4:6" x14ac:dyDescent="0.2">
      <c r="D100" s="3">
        <v>42170</v>
      </c>
      <c r="E100" s="12">
        <v>4.3999999999999997E-2</v>
      </c>
      <c r="F100" s="5" t="b">
        <f>_xll.qlIndexAddFixings($B$1,D100,E100/100,TRUE,E100)</f>
        <v>1</v>
      </c>
    </row>
    <row r="101" spans="4:6" x14ac:dyDescent="0.2">
      <c r="D101" s="3">
        <v>42167</v>
      </c>
      <c r="E101" s="12">
        <v>2.8000000000000001E-2</v>
      </c>
      <c r="F101" s="5" t="b">
        <f>_xll.qlIndexAddFixings($B$1,D101,E101/100,TRUE,E101)</f>
        <v>1</v>
      </c>
    </row>
    <row r="102" spans="4:6" x14ac:dyDescent="0.2">
      <c r="D102" s="3">
        <v>42166</v>
      </c>
      <c r="E102" s="12">
        <v>1.4999999999999999E-2</v>
      </c>
      <c r="F102" s="5" t="b">
        <f>_xll.qlIndexAddFixings($B$1,D102,E102/100,TRUE,E102)</f>
        <v>1</v>
      </c>
    </row>
    <row r="103" spans="4:6" x14ac:dyDescent="0.2">
      <c r="D103" s="3">
        <v>42165</v>
      </c>
      <c r="E103" s="12">
        <v>2.1999999999999999E-2</v>
      </c>
      <c r="F103" s="5" t="b">
        <f>_xll.qlIndexAddFixings($B$1,D103,E103/100,TRUE,E103)</f>
        <v>1</v>
      </c>
    </row>
    <row r="104" spans="4:6" x14ac:dyDescent="0.2">
      <c r="D104" s="3">
        <v>42164</v>
      </c>
      <c r="E104" s="12">
        <v>1.7999999999999999E-2</v>
      </c>
      <c r="F104" s="5" t="b">
        <f>_xll.qlIndexAddFixings($B$1,D104,E104/100,TRUE,E104)</f>
        <v>1</v>
      </c>
    </row>
    <row r="105" spans="4:6" x14ac:dyDescent="0.2">
      <c r="D105" s="3">
        <v>42163</v>
      </c>
      <c r="E105" s="12">
        <v>0.01</v>
      </c>
      <c r="F105" s="5" t="b">
        <f>_xll.qlIndexAddFixings($B$1,D105,E105/100,TRUE,E105)</f>
        <v>1</v>
      </c>
    </row>
    <row r="106" spans="4:6" x14ac:dyDescent="0.2">
      <c r="D106" s="3">
        <v>42160</v>
      </c>
      <c r="E106" s="12">
        <v>8.9999999999999993E-3</v>
      </c>
      <c r="F106" s="5" t="b">
        <f>_xll.qlIndexAddFixings($B$1,D106,E106/100,TRUE,E106)</f>
        <v>1</v>
      </c>
    </row>
    <row r="107" spans="4:6" x14ac:dyDescent="0.2">
      <c r="D107" s="3">
        <v>42159</v>
      </c>
      <c r="E107" s="12">
        <v>8.9999999999999993E-3</v>
      </c>
      <c r="F107" s="5" t="b">
        <f>_xll.qlIndexAddFixings($B$1,D107,E107/100,TRUE,E107)</f>
        <v>1</v>
      </c>
    </row>
    <row r="108" spans="4:6" x14ac:dyDescent="0.2">
      <c r="D108" s="3">
        <v>42158</v>
      </c>
      <c r="E108" s="12">
        <v>3.0000000000000001E-3</v>
      </c>
      <c r="F108" s="5" t="b">
        <f>_xll.qlIndexAddFixings($B$1,D108,E108/100,TRUE,E108)</f>
        <v>1</v>
      </c>
    </row>
    <row r="109" spans="4:6" x14ac:dyDescent="0.2">
      <c r="D109" s="3">
        <v>42157</v>
      </c>
      <c r="E109" s="12">
        <v>6.0000000000000001E-3</v>
      </c>
      <c r="F109" s="5" t="b">
        <f>_xll.qlIndexAddFixings($B$1,D109,E109/100,TRUE,E109)</f>
        <v>1</v>
      </c>
    </row>
    <row r="110" spans="4:6" x14ac:dyDescent="0.2">
      <c r="D110" s="3">
        <v>42156</v>
      </c>
      <c r="E110" s="12">
        <v>7.0000000000000001E-3</v>
      </c>
      <c r="F110" s="5" t="b">
        <f>_xll.qlIndexAddFixings($B$1,D110,E110/100,TRUE,E110)</f>
        <v>1</v>
      </c>
    </row>
    <row r="111" spans="4:6" x14ac:dyDescent="0.2">
      <c r="D111" s="3">
        <v>42153</v>
      </c>
      <c r="E111" s="12">
        <v>4.0000000000000001E-3</v>
      </c>
      <c r="F111" s="5" t="b">
        <f>_xll.qlIndexAddFixings($B$1,D111,E111/100,TRUE,E111)</f>
        <v>1</v>
      </c>
    </row>
    <row r="112" spans="4:6" x14ac:dyDescent="0.2">
      <c r="D112" s="3">
        <v>42152</v>
      </c>
      <c r="E112" s="12">
        <v>-3.0000000000000001E-3</v>
      </c>
      <c r="F112" s="5" t="b">
        <f>_xll.qlIndexAddFixings($B$1,D112,E112/100,TRUE,E112)</f>
        <v>1</v>
      </c>
    </row>
    <row r="113" spans="4:6" x14ac:dyDescent="0.2">
      <c r="D113" s="3">
        <v>42151</v>
      </c>
      <c r="E113" s="12">
        <v>1E-3</v>
      </c>
      <c r="F113" s="5" t="b">
        <f>_xll.qlIndexAddFixings($B$1,D113,E113/100,TRUE,E113)</f>
        <v>1</v>
      </c>
    </row>
    <row r="114" spans="4:6" x14ac:dyDescent="0.2">
      <c r="D114" s="3">
        <v>42150</v>
      </c>
      <c r="E114" s="12">
        <v>6.0000000000000001E-3</v>
      </c>
      <c r="F114" s="5" t="b">
        <f>_xll.qlIndexAddFixings($B$1,D114,E114/100,TRUE,E114)</f>
        <v>1</v>
      </c>
    </row>
    <row r="115" spans="4:6" x14ac:dyDescent="0.2">
      <c r="D115" s="3">
        <v>42146</v>
      </c>
      <c r="E115" s="12">
        <v>-1E-3</v>
      </c>
      <c r="F115" s="5" t="b">
        <f>_xll.qlIndexAddFixings($B$1,D115,E115/100,TRUE,E115)</f>
        <v>1</v>
      </c>
    </row>
    <row r="116" spans="4:6" x14ac:dyDescent="0.2">
      <c r="D116" s="3">
        <v>42145</v>
      </c>
      <c r="E116" s="12">
        <v>-3.0000000000000001E-3</v>
      </c>
      <c r="F116" s="5" t="b">
        <f>_xll.qlIndexAddFixings($B$1,D116,E116/100,TRUE,E116)</f>
        <v>1</v>
      </c>
    </row>
    <row r="117" spans="4:6" x14ac:dyDescent="0.2">
      <c r="D117" s="3">
        <v>42144</v>
      </c>
      <c r="E117" s="12">
        <v>-4.0000000000000001E-3</v>
      </c>
      <c r="F117" s="5" t="b">
        <f>_xll.qlIndexAddFixings($B$1,D117,E117/100,TRUE,E117)</f>
        <v>1</v>
      </c>
    </row>
    <row r="118" spans="4:6" x14ac:dyDescent="0.2">
      <c r="D118" s="3">
        <v>42143</v>
      </c>
      <c r="E118" s="12">
        <v>-3.0000000000000001E-3</v>
      </c>
      <c r="F118" s="5" t="b">
        <f>_xll.qlIndexAddFixings($B$1,D118,E118/100,TRUE,E118)</f>
        <v>1</v>
      </c>
    </row>
    <row r="119" spans="4:6" x14ac:dyDescent="0.2">
      <c r="D119" s="3">
        <v>42142</v>
      </c>
      <c r="E119" s="12">
        <v>4.0000000000000001E-3</v>
      </c>
      <c r="F119" s="5" t="b">
        <f>_xll.qlIndexAddFixings($B$1,D119,E119/100,TRUE,E119)</f>
        <v>1</v>
      </c>
    </row>
    <row r="120" spans="4:6" x14ac:dyDescent="0.2">
      <c r="D120" s="3">
        <v>42139</v>
      </c>
      <c r="E120" s="12">
        <v>2E-3</v>
      </c>
      <c r="F120" s="5" t="b">
        <f>_xll.qlIndexAddFixings($B$1,D120,E120/100,TRUE,E120)</f>
        <v>1</v>
      </c>
    </row>
    <row r="121" spans="4:6" x14ac:dyDescent="0.2">
      <c r="D121" s="3">
        <v>42138</v>
      </c>
      <c r="E121" s="12">
        <v>3.0000000000000001E-3</v>
      </c>
      <c r="F121" s="5" t="b">
        <f>_xll.qlIndexAddFixings($B$1,D121,E121/100,TRUE,E121)</f>
        <v>1</v>
      </c>
    </row>
    <row r="122" spans="4:6" x14ac:dyDescent="0.2">
      <c r="D122" s="3">
        <v>42137</v>
      </c>
      <c r="E122" s="12">
        <v>-4.0000000000000001E-3</v>
      </c>
      <c r="F122" s="5" t="b">
        <f>_xll.qlIndexAddFixings($B$1,D122,E122/100,TRUE,E122)</f>
        <v>1</v>
      </c>
    </row>
    <row r="123" spans="4:6" x14ac:dyDescent="0.2">
      <c r="D123" s="3">
        <v>42136</v>
      </c>
      <c r="E123" s="12">
        <v>-4.0000000000000001E-3</v>
      </c>
      <c r="F123" s="5" t="b">
        <f>_xll.qlIndexAddFixings($B$1,D123,E123/100,TRUE,E123)</f>
        <v>1</v>
      </c>
    </row>
    <row r="124" spans="4:6" x14ac:dyDescent="0.2">
      <c r="D124" s="3">
        <v>42135</v>
      </c>
      <c r="E124" s="12">
        <v>-6.0000000000000001E-3</v>
      </c>
      <c r="F124" s="5" t="b">
        <f>_xll.qlIndexAddFixings($B$1,D124,E124/100,TRUE,E124)</f>
        <v>1</v>
      </c>
    </row>
    <row r="125" spans="4:6" x14ac:dyDescent="0.2">
      <c r="D125" s="3">
        <v>42132</v>
      </c>
      <c r="E125" s="12">
        <v>-6.0000000000000001E-3</v>
      </c>
      <c r="F125" s="5" t="b">
        <f>_xll.qlIndexAddFixings($B$1,D125,E125/100,TRUE,E125)</f>
        <v>1</v>
      </c>
    </row>
    <row r="126" spans="4:6" x14ac:dyDescent="0.2">
      <c r="D126" s="3">
        <v>42131</v>
      </c>
      <c r="E126" s="12">
        <v>-6.0000000000000001E-3</v>
      </c>
      <c r="F126" s="5" t="b">
        <f>_xll.qlIndexAddFixings($B$1,D126,E126/100,TRUE,E126)</f>
        <v>1</v>
      </c>
    </row>
    <row r="127" spans="4:6" x14ac:dyDescent="0.2">
      <c r="D127" s="3">
        <v>42130</v>
      </c>
      <c r="E127" s="12">
        <v>-2E-3</v>
      </c>
      <c r="F127" s="5" t="b">
        <f>_xll.qlIndexAddFixings($B$1,D127,E127/100,TRUE,E127)</f>
        <v>1</v>
      </c>
    </row>
    <row r="128" spans="4:6" x14ac:dyDescent="0.2">
      <c r="D128" s="3">
        <v>42129</v>
      </c>
      <c r="E128" s="12">
        <v>-1.2E-2</v>
      </c>
      <c r="F128" s="5" t="b">
        <f>_xll.qlIndexAddFixings($B$1,D128,E128/100,TRUE,E128)</f>
        <v>1</v>
      </c>
    </row>
    <row r="129" spans="4:6" x14ac:dyDescent="0.2">
      <c r="D129" s="3">
        <v>42128</v>
      </c>
      <c r="E129" s="12">
        <v>-1E-3</v>
      </c>
      <c r="F129" s="5" t="b">
        <f>_xll.qlIndexAddFixings($B$1,D129,E129/100,TRUE,E129)</f>
        <v>1</v>
      </c>
    </row>
    <row r="130" spans="4:6" x14ac:dyDescent="0.2">
      <c r="D130" s="3">
        <v>42124</v>
      </c>
      <c r="E130" s="12">
        <v>-6.0000000000000001E-3</v>
      </c>
      <c r="F130" s="5" t="b">
        <f>_xll.qlIndexAddFixings($B$1,D130,E130/100,TRUE,E130)</f>
        <v>1</v>
      </c>
    </row>
    <row r="131" spans="4:6" x14ac:dyDescent="0.2">
      <c r="D131" s="3">
        <v>42123</v>
      </c>
      <c r="E131" s="12">
        <v>-1.4E-2</v>
      </c>
      <c r="F131" s="5" t="b">
        <f>_xll.qlIndexAddFixings($B$1,D131,E131/100,TRUE,E131)</f>
        <v>1</v>
      </c>
    </row>
    <row r="132" spans="4:6" x14ac:dyDescent="0.2">
      <c r="D132" s="3">
        <v>42122</v>
      </c>
      <c r="E132" s="12">
        <v>-1.4E-2</v>
      </c>
      <c r="F132" s="5" t="b">
        <f>_xll.qlIndexAddFixings($B$1,D132,E132/100,TRUE,E132)</f>
        <v>1</v>
      </c>
    </row>
    <row r="133" spans="4:6" x14ac:dyDescent="0.2">
      <c r="D133" s="3">
        <v>42121</v>
      </c>
      <c r="E133" s="12">
        <v>-2E-3</v>
      </c>
      <c r="F133" s="5" t="b">
        <f>_xll.qlIndexAddFixings($B$1,D133,E133/100,TRUE,E133)</f>
        <v>1</v>
      </c>
    </row>
    <row r="134" spans="4:6" x14ac:dyDescent="0.2">
      <c r="D134" s="3">
        <v>42118</v>
      </c>
      <c r="E134" s="12">
        <v>-3.0000000000000001E-3</v>
      </c>
      <c r="F134" s="5" t="b">
        <f>_xll.qlIndexAddFixings($B$1,D134,E134/100,TRUE,E134)</f>
        <v>1</v>
      </c>
    </row>
    <row r="135" spans="4:6" x14ac:dyDescent="0.2">
      <c r="D135" s="3">
        <v>42117</v>
      </c>
      <c r="E135" s="12">
        <v>-8.0000000000000002E-3</v>
      </c>
      <c r="F135" s="5" t="b">
        <f>_xll.qlIndexAddFixings($B$1,D135,E135/100,TRUE,E135)</f>
        <v>1</v>
      </c>
    </row>
    <row r="136" spans="4:6" x14ac:dyDescent="0.2">
      <c r="D136" s="3">
        <v>42116</v>
      </c>
      <c r="E136" s="12">
        <v>-3.0000000000000001E-3</v>
      </c>
      <c r="F136" s="5" t="b">
        <f>_xll.qlIndexAddFixings($B$1,D136,E136/100,TRUE,E136)</f>
        <v>1</v>
      </c>
    </row>
    <row r="137" spans="4:6" x14ac:dyDescent="0.2">
      <c r="D137" s="3">
        <v>42115</v>
      </c>
      <c r="E137" s="12">
        <v>1E-3</v>
      </c>
      <c r="F137" s="5" t="b">
        <f>_xll.qlIndexAddFixings($B$1,D137,E137/100,TRUE,E137)</f>
        <v>1</v>
      </c>
    </row>
    <row r="138" spans="4:6" x14ac:dyDescent="0.2">
      <c r="D138" s="3">
        <v>42114</v>
      </c>
      <c r="E138" s="12">
        <v>-3.0000000000000001E-3</v>
      </c>
      <c r="F138" s="5" t="b">
        <f>_xll.qlIndexAddFixings($B$1,D138,E138/100,TRUE,E138)</f>
        <v>1</v>
      </c>
    </row>
    <row r="139" spans="4:6" x14ac:dyDescent="0.2">
      <c r="D139" s="3">
        <v>42111</v>
      </c>
      <c r="E139" s="12">
        <v>-6.0000000000000001E-3</v>
      </c>
      <c r="F139" s="5" t="b">
        <f>_xll.qlIndexAddFixings($B$1,D139,E139/100,TRUE,E139)</f>
        <v>1</v>
      </c>
    </row>
    <row r="140" spans="4:6" x14ac:dyDescent="0.2">
      <c r="D140" s="3">
        <v>42110</v>
      </c>
      <c r="E140" s="12">
        <v>-1.2E-2</v>
      </c>
      <c r="F140" s="5" t="b">
        <f>_xll.qlIndexAddFixings($B$1,D140,E140/100,TRUE,E140)</f>
        <v>1</v>
      </c>
    </row>
    <row r="141" spans="4:6" x14ac:dyDescent="0.2">
      <c r="D141" s="3">
        <v>42109</v>
      </c>
      <c r="E141" s="12">
        <v>-1.2E-2</v>
      </c>
      <c r="F141" s="5" t="b">
        <f>_xll.qlIndexAddFixings($B$1,D141,E141/100,TRUE,E141)</f>
        <v>1</v>
      </c>
    </row>
    <row r="142" spans="4:6" x14ac:dyDescent="0.2">
      <c r="D142" s="3">
        <v>42108</v>
      </c>
      <c r="E142" s="12">
        <v>-8.0000000000000002E-3</v>
      </c>
      <c r="F142" s="5" t="b">
        <f>_xll.qlIndexAddFixings($B$1,D142,E142/100,TRUE,E142)</f>
        <v>1</v>
      </c>
    </row>
    <row r="143" spans="4:6" x14ac:dyDescent="0.2">
      <c r="D143" s="3">
        <v>42107</v>
      </c>
      <c r="E143" s="12">
        <v>1E-3</v>
      </c>
      <c r="F143" s="5" t="b">
        <f>_xll.qlIndexAddFixings($B$1,D143,E143/100,TRUE,E143)</f>
        <v>1</v>
      </c>
    </row>
    <row r="144" spans="4:6" x14ac:dyDescent="0.2">
      <c r="D144" s="3">
        <v>42104</v>
      </c>
      <c r="E144" s="12">
        <v>-2E-3</v>
      </c>
      <c r="F144" s="5" t="b">
        <f>_xll.qlIndexAddFixings($B$1,D144,E144/100,TRUE,E144)</f>
        <v>1</v>
      </c>
    </row>
    <row r="145" spans="4:6" x14ac:dyDescent="0.2">
      <c r="D145" s="3">
        <v>42103</v>
      </c>
      <c r="E145" s="12">
        <v>0</v>
      </c>
      <c r="F145" s="5" t="b">
        <f>_xll.qlIndexAddFixings($B$1,D145,E145/100,TRUE,E145)</f>
        <v>1</v>
      </c>
    </row>
    <row r="146" spans="4:6" x14ac:dyDescent="0.2">
      <c r="D146" s="3">
        <v>42102</v>
      </c>
      <c r="E146" s="12">
        <v>4.0000000000000001E-3</v>
      </c>
      <c r="F146" s="5" t="b">
        <f>_xll.qlIndexAddFixings($B$1,D146,E146/100,TRUE,E146)</f>
        <v>1</v>
      </c>
    </row>
    <row r="147" spans="4:6" x14ac:dyDescent="0.2">
      <c r="D147" s="3">
        <v>42101</v>
      </c>
      <c r="E147" s="12">
        <v>1.0999999999999999E-2</v>
      </c>
      <c r="F147" s="5" t="b">
        <f>_xll.qlIndexAddFixings($B$1,D147,E147/100,TRUE,E147)</f>
        <v>1</v>
      </c>
    </row>
    <row r="148" spans="4:6" x14ac:dyDescent="0.2">
      <c r="D148" s="3">
        <v>42096</v>
      </c>
      <c r="E148" s="12">
        <v>7.0000000000000001E-3</v>
      </c>
      <c r="F148" s="5" t="b">
        <f>_xll.qlIndexAddFixings($B$1,D148,E148/100,TRUE,E148)</f>
        <v>1</v>
      </c>
    </row>
    <row r="149" spans="4:6" x14ac:dyDescent="0.2">
      <c r="D149" s="3">
        <v>42095</v>
      </c>
      <c r="E149" s="12">
        <v>6.0000000000000001E-3</v>
      </c>
      <c r="F149" s="5" t="b">
        <f>_xll.qlIndexAddFixings($B$1,D149,E149/100,TRUE,E149)</f>
        <v>1</v>
      </c>
    </row>
    <row r="150" spans="4:6" x14ac:dyDescent="0.2">
      <c r="D150" s="3">
        <v>42094</v>
      </c>
      <c r="E150" s="12">
        <v>6.0000000000000001E-3</v>
      </c>
      <c r="F150" s="5" t="b">
        <f>_xll.qlIndexAddFixings($B$1,D150,E150/100,TRUE,E150)</f>
        <v>1</v>
      </c>
    </row>
    <row r="151" spans="4:6" x14ac:dyDescent="0.2">
      <c r="D151" s="3">
        <v>42093</v>
      </c>
      <c r="E151" s="12">
        <v>8.0000000000000002E-3</v>
      </c>
      <c r="F151" s="5" t="b">
        <f>_xll.qlIndexAddFixings($B$1,D151,E151/100,TRUE,E151)</f>
        <v>1</v>
      </c>
    </row>
    <row r="152" spans="4:6" x14ac:dyDescent="0.2">
      <c r="D152" s="3">
        <v>42090</v>
      </c>
      <c r="E152" s="12">
        <v>6.0000000000000001E-3</v>
      </c>
      <c r="F152" s="5" t="b">
        <f>_xll.qlIndexAddFixings($B$1,D152,E152/100,TRUE,E152)</f>
        <v>1</v>
      </c>
    </row>
    <row r="153" spans="4:6" x14ac:dyDescent="0.2">
      <c r="D153" s="3">
        <v>42089</v>
      </c>
      <c r="E153" s="12">
        <v>8.9999999999999993E-3</v>
      </c>
      <c r="F153" s="5" t="b">
        <f>_xll.qlIndexAddFixings($B$1,D153,E153/100,TRUE,E153)</f>
        <v>1</v>
      </c>
    </row>
    <row r="154" spans="4:6" x14ac:dyDescent="0.2">
      <c r="D154" s="3">
        <v>42088</v>
      </c>
      <c r="E154" s="12">
        <v>0.01</v>
      </c>
      <c r="F154" s="5" t="b">
        <f>_xll.qlIndexAddFixings($B$1,D154,E154/100,TRUE,E154)</f>
        <v>1</v>
      </c>
    </row>
    <row r="155" spans="4:6" x14ac:dyDescent="0.2">
      <c r="D155" s="3">
        <v>42087</v>
      </c>
      <c r="E155" s="12">
        <v>1.0999999999999999E-2</v>
      </c>
      <c r="F155" s="5" t="b">
        <f>_xll.qlIndexAddFixings($B$1,D155,E155/100,TRUE,E155)</f>
        <v>1</v>
      </c>
    </row>
    <row r="156" spans="4:6" x14ac:dyDescent="0.2">
      <c r="D156" s="3">
        <v>42086</v>
      </c>
      <c r="E156" s="5">
        <v>8.0000000000000002E-3</v>
      </c>
      <c r="F156" s="5" t="b">
        <f>_xll.qlIndexAddFixings($B$1,D156,E156/100,TRUE,E156)</f>
        <v>1</v>
      </c>
    </row>
    <row r="157" spans="4:6" x14ac:dyDescent="0.2">
      <c r="D157" s="3">
        <v>42083</v>
      </c>
      <c r="E157" s="5">
        <v>8.9999999999999993E-3</v>
      </c>
      <c r="F157" s="5" t="b">
        <f>_xll.qlIndexAddFixings($B$1,D157,E157/100,TRUE,E157)</f>
        <v>1</v>
      </c>
    </row>
    <row r="158" spans="4:6" x14ac:dyDescent="0.2">
      <c r="D158" s="3">
        <v>42082</v>
      </c>
      <c r="E158" s="5">
        <v>1.2999999999999999E-2</v>
      </c>
      <c r="F158" s="5" t="b">
        <f>_xll.qlIndexAddFixings($B$1,D158,E158/100,TRUE,E158)</f>
        <v>1</v>
      </c>
    </row>
    <row r="159" spans="4:6" x14ac:dyDescent="0.2">
      <c r="D159" s="3">
        <v>42081</v>
      </c>
      <c r="E159" s="5">
        <v>2.1000000000000001E-2</v>
      </c>
      <c r="F159" s="5" t="b">
        <f>_xll.qlIndexAddFixings($B$1,D159,E159/100,TRUE,E159)</f>
        <v>1</v>
      </c>
    </row>
    <row r="160" spans="4:6" x14ac:dyDescent="0.2">
      <c r="D160" s="3">
        <v>42080</v>
      </c>
      <c r="E160" s="5">
        <v>4.0000000000000001E-3</v>
      </c>
      <c r="F160" s="5" t="b">
        <f>_xll.qlIndexAddFixings($B$1,D160,E160/100,TRUE,E160)</f>
        <v>1</v>
      </c>
    </row>
    <row r="161" spans="4:6" x14ac:dyDescent="0.2">
      <c r="D161" s="3">
        <v>42079</v>
      </c>
      <c r="E161" s="5">
        <v>2E-3</v>
      </c>
      <c r="F161" s="5" t="b">
        <f>_xll.qlIndexAddFixings($B$1,D161,E161/100,TRUE,E161)</f>
        <v>1</v>
      </c>
    </row>
    <row r="162" spans="4:6" x14ac:dyDescent="0.2">
      <c r="D162" s="3">
        <v>42076</v>
      </c>
      <c r="E162" s="5">
        <v>5.0000000000000001E-3</v>
      </c>
      <c r="F162" s="5" t="b">
        <f>_xll.qlIndexAddFixings($B$1,D162,E162/100,TRUE,E162)</f>
        <v>1</v>
      </c>
    </row>
    <row r="163" spans="4:6" x14ac:dyDescent="0.2">
      <c r="D163" s="3">
        <v>42075</v>
      </c>
      <c r="E163" s="5">
        <v>4.0000000000000001E-3</v>
      </c>
      <c r="F163" s="5" t="b">
        <f>_xll.qlIndexAddFixings($B$1,D163,E163/100,TRUE,E163)</f>
        <v>1</v>
      </c>
    </row>
    <row r="164" spans="4:6" x14ac:dyDescent="0.2">
      <c r="D164" s="3">
        <v>42074</v>
      </c>
      <c r="E164" s="5">
        <v>7.0000000000000001E-3</v>
      </c>
      <c r="F164" s="5" t="b">
        <f>_xll.qlIndexAddFixings($B$1,D164,E164/100,TRUE,E164)</f>
        <v>1</v>
      </c>
    </row>
    <row r="165" spans="4:6" x14ac:dyDescent="0.2">
      <c r="D165" s="3">
        <v>42073</v>
      </c>
      <c r="E165" s="5">
        <v>0.01</v>
      </c>
      <c r="F165" s="5" t="b">
        <f>_xll.qlIndexAddFixings($B$1,D165,E165/100,TRUE,E165)</f>
        <v>1</v>
      </c>
    </row>
    <row r="166" spans="4:6" x14ac:dyDescent="0.2">
      <c r="D166" s="3">
        <v>42072</v>
      </c>
      <c r="E166" s="5">
        <v>1.2999999999999999E-2</v>
      </c>
      <c r="F166" s="5" t="b">
        <f>_xll.qlIndexAddFixings($B$1,D166,E166/100,TRUE,E166)</f>
        <v>1</v>
      </c>
    </row>
    <row r="167" spans="4:6" x14ac:dyDescent="0.2">
      <c r="D167" s="3">
        <v>42069</v>
      </c>
      <c r="E167" s="5">
        <v>1.4E-2</v>
      </c>
      <c r="F167" s="5" t="b">
        <f>_xll.qlIndexAddFixings($B$1,D167,E167/100,TRUE,E167)</f>
        <v>1</v>
      </c>
    </row>
    <row r="168" spans="4:6" x14ac:dyDescent="0.2">
      <c r="D168" s="3">
        <v>42068</v>
      </c>
      <c r="E168" s="5">
        <v>1.7000000000000001E-2</v>
      </c>
      <c r="F168" s="5" t="b">
        <f>_xll.qlIndexAddFixings($B$1,D168,E168/100,TRUE,E168)</f>
        <v>1</v>
      </c>
    </row>
    <row r="169" spans="4:6" x14ac:dyDescent="0.2">
      <c r="D169" s="3">
        <v>42067</v>
      </c>
      <c r="E169" s="5">
        <v>1.7000000000000001E-2</v>
      </c>
      <c r="F169" s="5" t="b">
        <f>_xll.qlIndexAddFixings($B$1,D169,E169/100,TRUE,E169)</f>
        <v>1</v>
      </c>
    </row>
    <row r="170" spans="4:6" x14ac:dyDescent="0.2">
      <c r="D170" s="3">
        <v>42066</v>
      </c>
      <c r="E170" s="5">
        <v>1.7000000000000001E-2</v>
      </c>
      <c r="F170" s="5" t="b">
        <f>_xll.qlIndexAddFixings($B$1,D170,E170/100,TRUE,E170)</f>
        <v>1</v>
      </c>
    </row>
    <row r="171" spans="4:6" x14ac:dyDescent="0.2">
      <c r="D171" s="3">
        <v>42065</v>
      </c>
      <c r="E171" s="5">
        <v>1.4999999999999999E-2</v>
      </c>
      <c r="F171" s="5" t="b">
        <f>_xll.qlIndexAddFixings($B$1,D171,E171/100,TRUE,E171)</f>
        <v>1</v>
      </c>
    </row>
    <row r="172" spans="4:6" x14ac:dyDescent="0.2">
      <c r="D172" s="3">
        <v>42062</v>
      </c>
      <c r="E172" s="5">
        <v>1.2E-2</v>
      </c>
      <c r="F172" s="5" t="b">
        <f>_xll.qlIndexAddFixings($B$1,D172,E172/100,TRUE,E172)</f>
        <v>1</v>
      </c>
    </row>
    <row r="173" spans="4:6" x14ac:dyDescent="0.2">
      <c r="D173" s="3">
        <v>42061</v>
      </c>
      <c r="E173" s="5">
        <v>1.4999999999999999E-2</v>
      </c>
      <c r="F173" s="5" t="b">
        <f>_xll.qlIndexAddFixings($B$1,D173,E173/100,TRUE,E173)</f>
        <v>1</v>
      </c>
    </row>
    <row r="174" spans="4:6" x14ac:dyDescent="0.2">
      <c r="D174" s="3">
        <v>42060</v>
      </c>
      <c r="E174" s="5">
        <v>2.5000000000000001E-2</v>
      </c>
      <c r="F174" s="5" t="b">
        <f>_xll.qlIndexAddFixings($B$1,D174,E174/100,TRUE,E174)</f>
        <v>1</v>
      </c>
    </row>
    <row r="175" spans="4:6" x14ac:dyDescent="0.2">
      <c r="D175" s="3">
        <v>42059</v>
      </c>
      <c r="E175" s="5">
        <v>3.5000000000000003E-2</v>
      </c>
      <c r="F175" s="5" t="b">
        <f>_xll.qlIndexAddFixings($B$1,D175,E175/100,TRUE,E175)</f>
        <v>1</v>
      </c>
    </row>
    <row r="176" spans="4:6" x14ac:dyDescent="0.2">
      <c r="D176" s="3">
        <v>42058</v>
      </c>
      <c r="E176" s="5">
        <v>3.6999999999999998E-2</v>
      </c>
      <c r="F176" s="5" t="b">
        <f>_xll.qlIndexAddFixings($B$1,D176,E176/100,TRUE,E176)</f>
        <v>1</v>
      </c>
    </row>
    <row r="177" spans="4:6" x14ac:dyDescent="0.2">
      <c r="D177" s="3">
        <v>42055</v>
      </c>
      <c r="E177" s="5">
        <v>0.05</v>
      </c>
      <c r="F177" s="5" t="b">
        <f>_xll.qlIndexAddFixings($B$1,D177,E177/100,TRUE,E177)</f>
        <v>1</v>
      </c>
    </row>
    <row r="178" spans="4:6" x14ac:dyDescent="0.2">
      <c r="D178" s="3">
        <v>42054</v>
      </c>
      <c r="E178" s="5">
        <v>4.1000000000000002E-2</v>
      </c>
      <c r="F178" s="5" t="b">
        <f>_xll.qlIndexAddFixings($B$1,D178,E178/100,TRUE,E178)</f>
        <v>1</v>
      </c>
    </row>
    <row r="179" spans="4:6" x14ac:dyDescent="0.2">
      <c r="D179" s="3">
        <v>42053</v>
      </c>
      <c r="E179" s="5">
        <v>4.1000000000000002E-2</v>
      </c>
      <c r="F179" s="5" t="b">
        <f>_xll.qlIndexAddFixings($B$1,D179,E179/100,TRUE,E179)</f>
        <v>1</v>
      </c>
    </row>
    <row r="180" spans="4:6" x14ac:dyDescent="0.2">
      <c r="D180" s="3">
        <v>42052</v>
      </c>
      <c r="E180" s="5">
        <v>4.5999999999999999E-2</v>
      </c>
      <c r="F180" s="5" t="b">
        <f>_xll.qlIndexAddFixings($B$1,D180,E180/100,TRUE,E180)</f>
        <v>1</v>
      </c>
    </row>
    <row r="181" spans="4:6" x14ac:dyDescent="0.2">
      <c r="D181" s="3">
        <v>42051</v>
      </c>
      <c r="E181" s="5">
        <v>4.2000000000000003E-2</v>
      </c>
      <c r="F181" s="5" t="b">
        <f>_xll.qlIndexAddFixings($B$1,D181,E181/100,TRUE,E181)</f>
        <v>1</v>
      </c>
    </row>
    <row r="182" spans="4:6" x14ac:dyDescent="0.2">
      <c r="D182" s="3">
        <v>42048</v>
      </c>
      <c r="E182" s="5">
        <v>4.2000000000000003E-2</v>
      </c>
      <c r="F182" s="5" t="b">
        <f>_xll.qlIndexAddFixings($B$1,D182,E182/100,TRUE,E182)</f>
        <v>1</v>
      </c>
    </row>
    <row r="183" spans="4:6" x14ac:dyDescent="0.2">
      <c r="D183" s="3">
        <v>42047</v>
      </c>
      <c r="E183" s="5">
        <v>4.2999999999999997E-2</v>
      </c>
      <c r="F183" s="5" t="b">
        <f>_xll.qlIndexAddFixings($B$1,D183,E183/100,TRUE,E183)</f>
        <v>1</v>
      </c>
    </row>
    <row r="184" spans="4:6" x14ac:dyDescent="0.2">
      <c r="D184" s="3">
        <v>42046</v>
      </c>
      <c r="E184" s="5">
        <v>4.9000000000000002E-2</v>
      </c>
      <c r="F184" s="5" t="b">
        <f>_xll.qlIndexAddFixings($B$1,D184,E184/100,TRUE,E184)</f>
        <v>1</v>
      </c>
    </row>
    <row r="185" spans="4:6" x14ac:dyDescent="0.2">
      <c r="D185" s="3">
        <v>42045</v>
      </c>
      <c r="E185" s="5">
        <v>5.6000000000000001E-2</v>
      </c>
      <c r="F185" s="5" t="b">
        <f>_xll.qlIndexAddFixings($B$1,D185,E185/100,TRUE,E185)</f>
        <v>1</v>
      </c>
    </row>
    <row r="186" spans="4:6" x14ac:dyDescent="0.2">
      <c r="D186" s="3">
        <v>42044</v>
      </c>
      <c r="E186" s="5">
        <v>5.2999999999999999E-2</v>
      </c>
      <c r="F186" s="5" t="b">
        <f>_xll.qlIndexAddFixings($B$1,D186,E186/100,TRUE,E186)</f>
        <v>1</v>
      </c>
    </row>
    <row r="187" spans="4:6" x14ac:dyDescent="0.2">
      <c r="D187" s="3">
        <v>42041</v>
      </c>
      <c r="E187" s="5">
        <v>4.7E-2</v>
      </c>
      <c r="F187" s="5" t="b">
        <f>_xll.qlIndexAddFixings($B$1,D187,E187/100,TRUE,E187)</f>
        <v>1</v>
      </c>
    </row>
    <row r="188" spans="4:6" x14ac:dyDescent="0.2">
      <c r="D188" s="3">
        <v>42040</v>
      </c>
      <c r="E188" s="5">
        <v>0.05</v>
      </c>
      <c r="F188" s="5" t="b">
        <f>_xll.qlIndexAddFixings($B$1,D188,E188/100,TRUE,E188)</f>
        <v>1</v>
      </c>
    </row>
    <row r="189" spans="4:6" x14ac:dyDescent="0.2">
      <c r="D189" s="3">
        <v>42039</v>
      </c>
      <c r="E189" s="5">
        <v>4.2000000000000003E-2</v>
      </c>
      <c r="F189" s="5" t="b">
        <f>_xll.qlIndexAddFixings($B$1,D189,E189/100,TRUE,E189)</f>
        <v>1</v>
      </c>
    </row>
    <row r="190" spans="4:6" x14ac:dyDescent="0.2">
      <c r="D190" s="3">
        <v>42038</v>
      </c>
      <c r="E190" s="5">
        <v>4.2999999999999997E-2</v>
      </c>
      <c r="F190" s="5" t="b">
        <f>_xll.qlIndexAddFixings($B$1,D190,E190/100,TRUE,E190)</f>
        <v>1</v>
      </c>
    </row>
    <row r="191" spans="4:6" x14ac:dyDescent="0.2">
      <c r="D191" s="3">
        <v>42037</v>
      </c>
      <c r="E191" s="5">
        <v>5.5E-2</v>
      </c>
      <c r="F191" s="5" t="b">
        <f>_xll.qlIndexAddFixings($B$1,D191,E191/100,TRUE,E191)</f>
        <v>1</v>
      </c>
    </row>
    <row r="192" spans="4:6" x14ac:dyDescent="0.2">
      <c r="D192" s="3">
        <v>42034</v>
      </c>
      <c r="E192" s="5">
        <v>3.9E-2</v>
      </c>
      <c r="F192" s="5" t="b">
        <f>_xll.qlIndexAddFixings($B$1,D192,E192/100,TRUE,E192)</f>
        <v>1</v>
      </c>
    </row>
    <row r="193" spans="4:6" x14ac:dyDescent="0.2">
      <c r="D193" s="3">
        <v>42033</v>
      </c>
      <c r="E193" s="5">
        <v>3.6999999999999998E-2</v>
      </c>
      <c r="F193" s="5" t="b">
        <f>_xll.qlIndexAddFixings($B$1,D193,E193/100,TRUE,E193)</f>
        <v>1</v>
      </c>
    </row>
    <row r="194" spans="4:6" x14ac:dyDescent="0.2">
      <c r="D194" s="3">
        <v>42032</v>
      </c>
      <c r="E194" s="5">
        <v>0.03</v>
      </c>
      <c r="F194" s="5" t="b">
        <f>_xll.qlIndexAddFixings($B$1,D194,E194/100,TRUE,E194)</f>
        <v>1</v>
      </c>
    </row>
    <row r="195" spans="4:6" x14ac:dyDescent="0.2">
      <c r="D195" s="3">
        <v>42031</v>
      </c>
      <c r="E195" s="5">
        <v>3.5000000000000003E-2</v>
      </c>
      <c r="F195" s="5" t="b">
        <f>_xll.qlIndexAddFixings($B$1,D195,E195/100,TRUE,E195)</f>
        <v>1</v>
      </c>
    </row>
    <row r="196" spans="4:6" x14ac:dyDescent="0.2">
      <c r="D196" s="3">
        <v>42030</v>
      </c>
      <c r="E196" s="5">
        <v>0.03</v>
      </c>
      <c r="F196" s="5" t="b">
        <f>_xll.qlIndexAddFixings($B$1,D196,E196/100,TRUE,E196)</f>
        <v>1</v>
      </c>
    </row>
    <row r="197" spans="4:6" x14ac:dyDescent="0.2">
      <c r="D197" s="3">
        <v>42027</v>
      </c>
      <c r="E197" s="5">
        <v>0.02</v>
      </c>
      <c r="F197" s="5" t="b">
        <f>_xll.qlIndexAddFixings($B$1,D197,E197/100,TRUE,E197)</f>
        <v>1</v>
      </c>
    </row>
    <row r="198" spans="4:6" x14ac:dyDescent="0.2">
      <c r="D198" s="3">
        <v>42026</v>
      </c>
      <c r="E198" s="5">
        <v>3.4000000000000002E-2</v>
      </c>
      <c r="F198" s="5" t="b">
        <f>_xll.qlIndexAddFixings($B$1,D198,E198/100,TRUE,E198)</f>
        <v>1</v>
      </c>
    </row>
    <row r="199" spans="4:6" x14ac:dyDescent="0.2">
      <c r="D199" s="3">
        <v>42025</v>
      </c>
      <c r="E199" s="5">
        <v>2.7E-2</v>
      </c>
      <c r="F199" s="5" t="b">
        <f>_xll.qlIndexAddFixings($B$1,D199,E199/100,TRUE,E199)</f>
        <v>1</v>
      </c>
    </row>
    <row r="200" spans="4:6" x14ac:dyDescent="0.2">
      <c r="D200" s="3">
        <v>42024</v>
      </c>
      <c r="E200" s="5">
        <v>2.1999999999999999E-2</v>
      </c>
      <c r="F200" s="5" t="b">
        <f>_xll.qlIndexAddFixings($B$1,D200,E200/100,TRUE,E200)</f>
        <v>1</v>
      </c>
    </row>
    <row r="201" spans="4:6" x14ac:dyDescent="0.2">
      <c r="D201" s="3">
        <v>42023</v>
      </c>
      <c r="E201" s="5">
        <v>0.02</v>
      </c>
      <c r="F201" s="5" t="b">
        <f>_xll.qlIndexAddFixings($B$1,D201,E201/100,TRUE,E201)</f>
        <v>1</v>
      </c>
    </row>
    <row r="202" spans="4:6" x14ac:dyDescent="0.2">
      <c r="D202" s="3">
        <v>42020</v>
      </c>
      <c r="E202" s="5">
        <v>2.1000000000000001E-2</v>
      </c>
      <c r="F202" s="5" t="b">
        <f>_xll.qlIndexAddFixings($B$1,D202,E202/100,TRUE,E202)</f>
        <v>1</v>
      </c>
    </row>
    <row r="203" spans="4:6" x14ac:dyDescent="0.2">
      <c r="D203" s="3">
        <v>42019</v>
      </c>
      <c r="E203" s="5">
        <v>2.7E-2</v>
      </c>
      <c r="F203" s="5" t="b">
        <f>_xll.qlIndexAddFixings($B$1,D203,E203/100,TRUE,E203)</f>
        <v>1</v>
      </c>
    </row>
    <row r="204" spans="4:6" x14ac:dyDescent="0.2">
      <c r="D204" s="3">
        <v>42018</v>
      </c>
      <c r="E204" s="5">
        <v>5.1999999999999998E-2</v>
      </c>
      <c r="F204" s="5" t="b">
        <f>_xll.qlIndexAddFixings($B$1,D204,E204/100,TRUE,E204)</f>
        <v>1</v>
      </c>
    </row>
    <row r="205" spans="4:6" x14ac:dyDescent="0.2">
      <c r="D205" s="3">
        <v>42017</v>
      </c>
      <c r="E205" s="5">
        <v>5.1999999999999998E-2</v>
      </c>
      <c r="F205" s="5" t="b">
        <f>_xll.qlIndexAddFixings($B$1,D205,E205/100,TRUE,E205)</f>
        <v>1</v>
      </c>
    </row>
    <row r="206" spans="4:6" x14ac:dyDescent="0.2">
      <c r="D206" s="3">
        <v>42016</v>
      </c>
      <c r="E206" s="5">
        <v>5.5E-2</v>
      </c>
      <c r="F206" s="5" t="b">
        <f>_xll.qlIndexAddFixings($B$1,D206,E206/100,TRUE,E206)</f>
        <v>1</v>
      </c>
    </row>
    <row r="207" spans="4:6" x14ac:dyDescent="0.2">
      <c r="D207" s="3">
        <v>42013</v>
      </c>
      <c r="E207" s="5">
        <v>5.7000000000000002E-2</v>
      </c>
      <c r="F207" s="5" t="b">
        <f>_xll.qlIndexAddFixings($B$1,D207,E207/100,TRUE,E207)</f>
        <v>1</v>
      </c>
    </row>
    <row r="208" spans="4:6" x14ac:dyDescent="0.2">
      <c r="D208" s="3">
        <v>42012</v>
      </c>
      <c r="E208" s="5">
        <v>5.7000000000000002E-2</v>
      </c>
      <c r="F208" s="5" t="b">
        <f>_xll.qlIndexAddFixings($B$1,D208,E208/100,TRUE,E208)</f>
        <v>1</v>
      </c>
    </row>
    <row r="209" spans="4:6" x14ac:dyDescent="0.2">
      <c r="D209" s="3">
        <v>42011</v>
      </c>
      <c r="E209" s="5">
        <v>5.3999999999999999E-2</v>
      </c>
      <c r="F209" s="5" t="b">
        <f>_xll.qlIndexAddFixings($B$1,D209,E209/100,TRUE,E209)</f>
        <v>1</v>
      </c>
    </row>
    <row r="210" spans="4:6" x14ac:dyDescent="0.2">
      <c r="D210" s="3">
        <v>42010</v>
      </c>
      <c r="E210" s="5">
        <v>5.5E-2</v>
      </c>
      <c r="F210" s="5" t="b">
        <f>_xll.qlIndexAddFixings($B$1,D210,E210/100,TRUE,E210)</f>
        <v>1</v>
      </c>
    </row>
    <row r="211" spans="4:6" x14ac:dyDescent="0.2">
      <c r="D211" s="3">
        <v>42009</v>
      </c>
      <c r="E211" s="5">
        <v>5.6000000000000001E-2</v>
      </c>
      <c r="F211" s="5" t="b">
        <f>_xll.qlIndexAddFixings($B$1,D211,E211/100,TRUE,E211)</f>
        <v>1</v>
      </c>
    </row>
    <row r="212" spans="4:6" x14ac:dyDescent="0.2">
      <c r="D212" s="3">
        <v>42006</v>
      </c>
      <c r="E212" s="5">
        <v>5.8000000000000003E-2</v>
      </c>
      <c r="F212" s="5" t="b">
        <f>_xll.qlIndexAddFixings($B$1,D212,E212/100,TRUE,E212)</f>
        <v>1</v>
      </c>
    </row>
    <row r="213" spans="4:6" x14ac:dyDescent="0.2">
      <c r="D213" s="3">
        <v>42003</v>
      </c>
      <c r="E213" s="5">
        <v>6.9000000000000006E-2</v>
      </c>
      <c r="F213" s="5" t="b">
        <f>_xll.qlIndexAddFixings($B$1,D213,E213/100,TRUE,E213)</f>
        <v>1</v>
      </c>
    </row>
    <row r="214" spans="4:6" x14ac:dyDescent="0.2">
      <c r="D214" s="3">
        <v>42002</v>
      </c>
      <c r="E214" s="5">
        <v>7.0000000000000007E-2</v>
      </c>
      <c r="F214" s="5" t="b">
        <f>_xll.qlIndexAddFixings($B$1,D214,E214/100,TRUE,E214)</f>
        <v>1</v>
      </c>
    </row>
    <row r="215" spans="4:6" x14ac:dyDescent="0.2">
      <c r="D215" s="3">
        <v>41996</v>
      </c>
      <c r="E215" s="5">
        <v>7.3999999999999996E-2</v>
      </c>
      <c r="F215" s="5" t="b">
        <f>_xll.qlIndexAddFixings($B$1,D215,E215/100,TRUE,E215)</f>
        <v>1</v>
      </c>
    </row>
    <row r="216" spans="4:6" x14ac:dyDescent="0.2">
      <c r="D216" s="3">
        <v>41995</v>
      </c>
      <c r="E216" s="5">
        <v>7.8E-2</v>
      </c>
      <c r="F216" s="5" t="b">
        <f>_xll.qlIndexAddFixings($B$1,D216,E216/100,TRUE,E216)</f>
        <v>1</v>
      </c>
    </row>
    <row r="217" spans="4:6" x14ac:dyDescent="0.2">
      <c r="D217" s="3">
        <v>41992</v>
      </c>
      <c r="E217" s="5">
        <v>7.9000000000000001E-2</v>
      </c>
      <c r="F217" s="5" t="b">
        <f>_xll.qlIndexAddFixings($B$1,D217,E217/100,TRUE,E217)</f>
        <v>1</v>
      </c>
    </row>
    <row r="218" spans="4:6" x14ac:dyDescent="0.2">
      <c r="D218" s="3">
        <v>41991</v>
      </c>
      <c r="E218" s="5">
        <v>0.08</v>
      </c>
      <c r="F218" s="5" t="b">
        <f>_xll.qlIndexAddFixings($B$1,D218,E218/100,TRUE,E218)</f>
        <v>1</v>
      </c>
    </row>
    <row r="219" spans="4:6" x14ac:dyDescent="0.2">
      <c r="D219" s="3">
        <v>41990</v>
      </c>
      <c r="E219" s="5">
        <v>0.09</v>
      </c>
      <c r="F219" s="5" t="b">
        <f>_xll.qlIndexAddFixings($B$1,D219,E219/100,TRUE,E219)</f>
        <v>1</v>
      </c>
    </row>
    <row r="220" spans="4:6" x14ac:dyDescent="0.2">
      <c r="D220" s="3">
        <v>41989</v>
      </c>
      <c r="E220" s="5">
        <v>8.5000000000000006E-2</v>
      </c>
      <c r="F220" s="5" t="b">
        <f>_xll.qlIndexAddFixings($B$1,D220,E220/100,TRUE,E220)</f>
        <v>1</v>
      </c>
    </row>
    <row r="221" spans="4:6" x14ac:dyDescent="0.2">
      <c r="D221" s="3">
        <v>41988</v>
      </c>
      <c r="E221" s="5">
        <v>8.4000000000000005E-2</v>
      </c>
      <c r="F221" s="5" t="b">
        <f>_xll.qlIndexAddFixings($B$1,D221,E221/100,TRUE,E221)</f>
        <v>1</v>
      </c>
    </row>
    <row r="222" spans="4:6" x14ac:dyDescent="0.2">
      <c r="D222" s="3">
        <v>41985</v>
      </c>
      <c r="E222" s="5">
        <v>8.7999999999999995E-2</v>
      </c>
      <c r="F222" s="5" t="b">
        <f>_xll.qlIndexAddFixings($B$1,D222,E222/100,TRUE,E222)</f>
        <v>1</v>
      </c>
    </row>
    <row r="223" spans="4:6" x14ac:dyDescent="0.2">
      <c r="D223" s="3">
        <v>41984</v>
      </c>
      <c r="E223" s="5">
        <v>8.8999999999999996E-2</v>
      </c>
      <c r="F223" s="5" t="b">
        <f>_xll.qlIndexAddFixings($B$1,D223,E223/100,TRUE,E223)</f>
        <v>1</v>
      </c>
    </row>
    <row r="224" spans="4:6" x14ac:dyDescent="0.2">
      <c r="D224" s="3">
        <v>41983</v>
      </c>
      <c r="E224" s="5">
        <v>8.8999999999999996E-2</v>
      </c>
      <c r="F224" s="5" t="b">
        <f>_xll.qlIndexAddFixings($B$1,D224,E224/100,TRUE,E224)</f>
        <v>1</v>
      </c>
    </row>
    <row r="225" spans="4:6" x14ac:dyDescent="0.2">
      <c r="D225" s="3">
        <v>41982</v>
      </c>
      <c r="E225" s="5">
        <v>8.2000000000000003E-2</v>
      </c>
      <c r="F225" s="5" t="b">
        <f>_xll.qlIndexAddFixings($B$1,D225,E225/100,TRUE,E225)</f>
        <v>1</v>
      </c>
    </row>
    <row r="226" spans="4:6" x14ac:dyDescent="0.2">
      <c r="D226" s="3">
        <v>41981</v>
      </c>
      <c r="E226" s="5">
        <v>8.5000000000000006E-2</v>
      </c>
      <c r="F226" s="5" t="b">
        <f>_xll.qlIndexAddFixings($B$1,D226,E226/100,TRUE,E226)</f>
        <v>1</v>
      </c>
    </row>
    <row r="227" spans="4:6" x14ac:dyDescent="0.2">
      <c r="D227" s="3">
        <v>41978</v>
      </c>
      <c r="E227" s="5">
        <v>8.5999999999999993E-2</v>
      </c>
      <c r="F227" s="5" t="b">
        <f>_xll.qlIndexAddFixings($B$1,D227,E227/100,TRUE,E227)</f>
        <v>1</v>
      </c>
    </row>
    <row r="228" spans="4:6" x14ac:dyDescent="0.2">
      <c r="D228" s="3">
        <v>41977</v>
      </c>
      <c r="E228" s="5">
        <v>7.2999999999999995E-2</v>
      </c>
      <c r="F228" s="5" t="b">
        <f>_xll.qlIndexAddFixings($B$1,D228,E228/100,TRUE,E228)</f>
        <v>1</v>
      </c>
    </row>
    <row r="229" spans="4:6" x14ac:dyDescent="0.2">
      <c r="D229" s="3">
        <v>41976</v>
      </c>
      <c r="E229" s="5">
        <v>7.6999999999999999E-2</v>
      </c>
      <c r="F229" s="5" t="b">
        <f>_xll.qlIndexAddFixings($B$1,D229,E229/100,TRUE,E229)</f>
        <v>1</v>
      </c>
    </row>
    <row r="230" spans="4:6" x14ac:dyDescent="0.2">
      <c r="D230" s="3">
        <v>41975</v>
      </c>
      <c r="E230" s="5">
        <v>8.4000000000000005E-2</v>
      </c>
      <c r="F230" s="5" t="b">
        <f>_xll.qlIndexAddFixings($B$1,D230,E230/100,TRUE,E230)</f>
        <v>1</v>
      </c>
    </row>
    <row r="231" spans="4:6" x14ac:dyDescent="0.2">
      <c r="D231" s="3">
        <v>41974</v>
      </c>
      <c r="E231" s="5">
        <v>0.08</v>
      </c>
      <c r="F231" s="5" t="b">
        <f>_xll.qlIndexAddFixings($B$1,D231,E231/100,TRUE,E231)</f>
        <v>1</v>
      </c>
    </row>
    <row r="232" spans="4:6" x14ac:dyDescent="0.2">
      <c r="D232" s="3">
        <v>41971</v>
      </c>
      <c r="E232" s="5">
        <v>0.08</v>
      </c>
      <c r="F232" s="5" t="b">
        <f>_xll.qlIndexAddFixings($B$1,D232,E232/100,TRUE,E232)</f>
        <v>1</v>
      </c>
    </row>
    <row r="233" spans="4:6" x14ac:dyDescent="0.2">
      <c r="D233" s="3">
        <v>41970</v>
      </c>
      <c r="E233" s="5">
        <v>0.08</v>
      </c>
      <c r="F233" s="5" t="b">
        <f>_xll.qlIndexAddFixings($B$1,D233,E233/100,TRUE,E233)</f>
        <v>1</v>
      </c>
    </row>
    <row r="234" spans="4:6" x14ac:dyDescent="0.2">
      <c r="D234" s="3">
        <v>41969</v>
      </c>
      <c r="E234" s="5">
        <v>8.1000000000000003E-2</v>
      </c>
      <c r="F234" s="5" t="b">
        <f>_xll.qlIndexAddFixings($B$1,D234,E234/100,TRUE,E234)</f>
        <v>1</v>
      </c>
    </row>
    <row r="235" spans="4:6" x14ac:dyDescent="0.2">
      <c r="D235" s="3">
        <v>41968</v>
      </c>
      <c r="E235" s="5">
        <v>7.8E-2</v>
      </c>
      <c r="F235" s="5" t="b">
        <f>_xll.qlIndexAddFixings($B$1,D235,E235/100,TRUE,E235)</f>
        <v>1</v>
      </c>
    </row>
    <row r="236" spans="4:6" x14ac:dyDescent="0.2">
      <c r="D236" s="3">
        <v>41967</v>
      </c>
      <c r="E236" s="5">
        <v>7.5999999999999998E-2</v>
      </c>
      <c r="F236" s="5" t="b">
        <f>_xll.qlIndexAddFixings($B$1,D236,E236/100,TRUE,E236)</f>
        <v>1</v>
      </c>
    </row>
    <row r="237" spans="4:6" x14ac:dyDescent="0.2">
      <c r="D237" s="3">
        <v>41964</v>
      </c>
      <c r="E237" s="5">
        <v>0.08</v>
      </c>
      <c r="F237" s="5" t="b">
        <f>_xll.qlIndexAddFixings($B$1,D237,E237/100,TRUE,E237)</f>
        <v>1</v>
      </c>
    </row>
    <row r="238" spans="4:6" x14ac:dyDescent="0.2">
      <c r="D238" s="3">
        <v>41963</v>
      </c>
      <c r="E238" s="5">
        <v>8.7999999999999995E-2</v>
      </c>
      <c r="F238" s="5" t="b">
        <f>_xll.qlIndexAddFixings($B$1,D238,E238/100,TRUE,E238)</f>
        <v>1</v>
      </c>
    </row>
    <row r="239" spans="4:6" x14ac:dyDescent="0.2">
      <c r="D239" s="3">
        <v>41962</v>
      </c>
      <c r="E239" s="5">
        <v>9.2999999999999999E-2</v>
      </c>
      <c r="F239" s="5" t="b">
        <f>_xll.qlIndexAddFixings($B$1,D239,E239/100,TRUE,E239)</f>
        <v>1</v>
      </c>
    </row>
    <row r="240" spans="4:6" x14ac:dyDescent="0.2">
      <c r="D240" s="3">
        <v>41961</v>
      </c>
      <c r="E240" s="5">
        <v>8.5000000000000006E-2</v>
      </c>
      <c r="F240" s="5" t="b">
        <f>_xll.qlIndexAddFixings($B$1,D240,E240/100,TRUE,E240)</f>
        <v>1</v>
      </c>
    </row>
    <row r="241" spans="4:6" x14ac:dyDescent="0.2">
      <c r="D241" s="3">
        <v>41960</v>
      </c>
      <c r="E241" s="5">
        <v>8.3000000000000004E-2</v>
      </c>
      <c r="F241" s="5" t="b">
        <f>_xll.qlIndexAddFixings($B$1,D241,E241/100,TRUE,E241)</f>
        <v>1</v>
      </c>
    </row>
    <row r="242" spans="4:6" x14ac:dyDescent="0.2">
      <c r="D242" s="3">
        <v>41957</v>
      </c>
      <c r="E242" s="5">
        <v>8.1000000000000003E-2</v>
      </c>
      <c r="F242" s="5" t="b">
        <f>_xll.qlIndexAddFixings($B$1,D242,E242/100,TRUE,E242)</f>
        <v>1</v>
      </c>
    </row>
    <row r="243" spans="4:6" x14ac:dyDescent="0.2">
      <c r="D243" s="3">
        <v>41956</v>
      </c>
      <c r="E243" s="5">
        <v>8.1000000000000003E-2</v>
      </c>
      <c r="F243" s="5" t="b">
        <f>_xll.qlIndexAddFixings($B$1,D243,E243/100,TRUE,E243)</f>
        <v>1</v>
      </c>
    </row>
    <row r="244" spans="4:6" x14ac:dyDescent="0.2">
      <c r="D244" s="3">
        <v>41955</v>
      </c>
      <c r="E244" s="5">
        <v>8.1000000000000003E-2</v>
      </c>
      <c r="F244" s="5" t="b">
        <f>_xll.qlIndexAddFixings($B$1,D244,E244/100,TRUE,E244)</f>
        <v>1</v>
      </c>
    </row>
    <row r="245" spans="4:6" x14ac:dyDescent="0.2">
      <c r="D245" s="3">
        <v>41954</v>
      </c>
      <c r="E245" s="5">
        <v>8.3000000000000004E-2</v>
      </c>
      <c r="F245" s="5" t="b">
        <f>_xll.qlIndexAddFixings($B$1,D245,E245/100,TRUE,E245)</f>
        <v>1</v>
      </c>
    </row>
    <row r="246" spans="4:6" x14ac:dyDescent="0.2">
      <c r="D246" s="3">
        <v>41953</v>
      </c>
      <c r="E246" s="5">
        <v>7.9000000000000001E-2</v>
      </c>
      <c r="F246" s="5" t="b">
        <f>_xll.qlIndexAddFixings($B$1,D246,E246/100,TRUE,E246)</f>
        <v>1</v>
      </c>
    </row>
    <row r="247" spans="4:6" x14ac:dyDescent="0.2">
      <c r="D247" s="3">
        <v>41950</v>
      </c>
      <c r="E247" s="5">
        <v>8.1000000000000003E-2</v>
      </c>
      <c r="F247" s="5" t="b">
        <f>_xll.qlIndexAddFixings($B$1,D247,E247/100,TRUE,E247)</f>
        <v>1</v>
      </c>
    </row>
    <row r="248" spans="4:6" x14ac:dyDescent="0.2">
      <c r="D248" s="3">
        <v>41949</v>
      </c>
      <c r="E248" s="5">
        <v>8.3000000000000004E-2</v>
      </c>
      <c r="F248" s="5" t="b">
        <f>_xll.qlIndexAddFixings($B$1,D248,E248/100,TRUE,E248)</f>
        <v>1</v>
      </c>
    </row>
    <row r="249" spans="4:6" x14ac:dyDescent="0.2">
      <c r="D249" s="3">
        <v>41948</v>
      </c>
      <c r="E249" s="5">
        <v>8.6999999999999994E-2</v>
      </c>
      <c r="F249" s="5" t="b">
        <f>_xll.qlIndexAddFixings($B$1,D249,E249/100,TRUE,E249)</f>
        <v>1</v>
      </c>
    </row>
    <row r="250" spans="4:6" x14ac:dyDescent="0.2">
      <c r="D250" s="3">
        <v>41947</v>
      </c>
      <c r="E250" s="5">
        <v>8.5999999999999993E-2</v>
      </c>
      <c r="F250" s="5" t="b">
        <f>_xll.qlIndexAddFixings($B$1,D250,E250/100,TRUE,E250)</f>
        <v>1</v>
      </c>
    </row>
    <row r="251" spans="4:6" x14ac:dyDescent="0.2">
      <c r="D251" s="3">
        <v>41946</v>
      </c>
      <c r="E251" s="5">
        <v>8.8999999999999996E-2</v>
      </c>
      <c r="F251" s="5" t="b">
        <f>_xll.qlIndexAddFixings($B$1,D251,E251/100,TRUE,E251)</f>
        <v>1</v>
      </c>
    </row>
    <row r="252" spans="4:6" x14ac:dyDescent="0.2">
      <c r="D252" s="3">
        <v>41943</v>
      </c>
      <c r="E252" s="5">
        <v>9.5000000000000001E-2</v>
      </c>
      <c r="F252" s="5" t="b">
        <f>_xll.qlIndexAddFixings($B$1,D252,E252/100,TRUE,E252)</f>
        <v>1</v>
      </c>
    </row>
    <row r="253" spans="4:6" x14ac:dyDescent="0.2">
      <c r="D253" s="3">
        <v>41942</v>
      </c>
      <c r="E253" s="5">
        <v>9.6000000000000002E-2</v>
      </c>
      <c r="F253" s="5" t="b">
        <f>_xll.qlIndexAddFixings($B$1,D253,E253/100,TRUE,E253)</f>
        <v>1</v>
      </c>
    </row>
    <row r="254" spans="4:6" x14ac:dyDescent="0.2">
      <c r="D254" s="3">
        <v>41941</v>
      </c>
      <c r="E254" s="5">
        <v>0.10100000000000001</v>
      </c>
      <c r="F254" s="5" t="b">
        <f>_xll.qlIndexAddFixings($B$1,D254,E254/100,TRUE,E254)</f>
        <v>1</v>
      </c>
    </row>
    <row r="255" spans="4:6" x14ac:dyDescent="0.2">
      <c r="D255" s="3">
        <v>41940</v>
      </c>
      <c r="E255" s="5">
        <v>0.10199999999999999</v>
      </c>
      <c r="F255" s="5" t="b">
        <f>_xll.qlIndexAddFixings($B$1,D255,E255/100,TRUE,E255)</f>
        <v>1</v>
      </c>
    </row>
    <row r="256" spans="4:6" x14ac:dyDescent="0.2">
      <c r="D256" s="3">
        <v>41939</v>
      </c>
      <c r="E256" s="5">
        <v>9.8000000000000004E-2</v>
      </c>
      <c r="F256" s="5" t="b">
        <f>_xll.qlIndexAddFixings($B$1,D256,E256/100,TRUE,E256)</f>
        <v>1</v>
      </c>
    </row>
    <row r="257" spans="4:6" x14ac:dyDescent="0.2">
      <c r="D257" s="3">
        <v>41936</v>
      </c>
      <c r="E257" s="5">
        <v>9.8000000000000004E-2</v>
      </c>
      <c r="F257" s="5" t="b">
        <f>_xll.qlIndexAddFixings($B$1,D257,E257/100,TRUE,E257)</f>
        <v>1</v>
      </c>
    </row>
    <row r="258" spans="4:6" x14ac:dyDescent="0.2">
      <c r="D258" s="3">
        <v>41935</v>
      </c>
      <c r="E258" s="5">
        <v>0.10100000000000001</v>
      </c>
      <c r="F258" s="5" t="b">
        <f>_xll.qlIndexAddFixings($B$1,D258,E258/100,TRUE,E258)</f>
        <v>1</v>
      </c>
    </row>
    <row r="259" spans="4:6" x14ac:dyDescent="0.2">
      <c r="D259" s="3">
        <v>41934</v>
      </c>
      <c r="E259" s="5">
        <v>0.10299999999999999</v>
      </c>
      <c r="F259" s="5" t="b">
        <f>_xll.qlIndexAddFixings($B$1,D259,E259/100,TRUE,E259)</f>
        <v>1</v>
      </c>
    </row>
    <row r="260" spans="4:6" x14ac:dyDescent="0.2">
      <c r="D260" s="3">
        <v>41933</v>
      </c>
      <c r="E260" s="5">
        <v>0.10199999999999999</v>
      </c>
      <c r="F260" s="5" t="b">
        <f>_xll.qlIndexAddFixings($B$1,D260,E260/100,TRUE,E260)</f>
        <v>1</v>
      </c>
    </row>
    <row r="261" spans="4:6" x14ac:dyDescent="0.2">
      <c r="D261" s="3">
        <v>41932</v>
      </c>
      <c r="E261" s="5">
        <v>9.0999999999999998E-2</v>
      </c>
      <c r="F261" s="5" t="b">
        <f>_xll.qlIndexAddFixings($B$1,D261,E261/100,TRUE,E261)</f>
        <v>1</v>
      </c>
    </row>
    <row r="262" spans="4:6" x14ac:dyDescent="0.2">
      <c r="D262" s="3">
        <v>41929</v>
      </c>
      <c r="E262" s="5">
        <v>0.107</v>
      </c>
      <c r="F262" s="5" t="b">
        <f>_xll.qlIndexAddFixings($B$1,D262,E262/100,TRUE,E262)</f>
        <v>1</v>
      </c>
    </row>
    <row r="263" spans="4:6" x14ac:dyDescent="0.2">
      <c r="D263" s="3">
        <v>41928</v>
      </c>
      <c r="E263" s="5">
        <v>9.4E-2</v>
      </c>
      <c r="F263" s="5" t="b">
        <f>_xll.qlIndexAddFixings($B$1,D263,E263/100,TRUE,E263)</f>
        <v>1</v>
      </c>
    </row>
    <row r="264" spans="4:6" x14ac:dyDescent="0.2">
      <c r="D264" s="3">
        <v>41927</v>
      </c>
      <c r="E264" s="5">
        <v>8.3000000000000004E-2</v>
      </c>
      <c r="F264" s="5" t="b">
        <f>_xll.qlIndexAddFixings($B$1,D264,E264/100,TRUE,E264)</f>
        <v>1</v>
      </c>
    </row>
    <row r="265" spans="4:6" x14ac:dyDescent="0.2">
      <c r="D265" s="3">
        <v>41926</v>
      </c>
      <c r="E265" s="5">
        <v>9.4E-2</v>
      </c>
      <c r="F265" s="5" t="b">
        <f>_xll.qlIndexAddFixings($B$1,D265,E265/100,TRUE,E265)</f>
        <v>1</v>
      </c>
    </row>
    <row r="266" spans="4:6" x14ac:dyDescent="0.2">
      <c r="D266" s="3">
        <v>41925</v>
      </c>
      <c r="E266" s="5">
        <v>0.09</v>
      </c>
      <c r="F266" s="5" t="b">
        <f>_xll.qlIndexAddFixings($B$1,D266,E266/100,TRUE,E266)</f>
        <v>1</v>
      </c>
    </row>
    <row r="267" spans="4:6" x14ac:dyDescent="0.2">
      <c r="D267" s="3">
        <v>41922</v>
      </c>
      <c r="E267" s="5">
        <v>8.2000000000000003E-2</v>
      </c>
      <c r="F267" s="5" t="b">
        <f>_xll.qlIndexAddFixings($B$1,D267,E267/100,TRUE,E267)</f>
        <v>1</v>
      </c>
    </row>
    <row r="268" spans="4:6" x14ac:dyDescent="0.2">
      <c r="D268" s="3">
        <v>41921</v>
      </c>
      <c r="E268" s="5">
        <v>7.5999999999999998E-2</v>
      </c>
      <c r="F268" s="5" t="b">
        <f>_xll.qlIndexAddFixings($B$1,D268,E268/100,TRUE,E268)</f>
        <v>1</v>
      </c>
    </row>
    <row r="269" spans="4:6" x14ac:dyDescent="0.2">
      <c r="D269" s="3">
        <v>41920</v>
      </c>
      <c r="E269" s="5">
        <v>7.3999999999999996E-2</v>
      </c>
      <c r="F269" s="5" t="b">
        <f>_xll.qlIndexAddFixings($B$1,D269,E269/100,TRUE,E269)</f>
        <v>1</v>
      </c>
    </row>
    <row r="270" spans="4:6" x14ac:dyDescent="0.2">
      <c r="D270" s="3">
        <v>41919</v>
      </c>
      <c r="E270" s="5">
        <v>7.4999999999999997E-2</v>
      </c>
      <c r="F270" s="5" t="b">
        <f>_xll.qlIndexAddFixings($B$1,D270,E270/100,TRUE,E270)</f>
        <v>1</v>
      </c>
    </row>
    <row r="271" spans="4:6" x14ac:dyDescent="0.2">
      <c r="D271" s="3">
        <v>41918</v>
      </c>
      <c r="E271" s="5">
        <v>7.3999999999999996E-2</v>
      </c>
      <c r="F271" s="5" t="b">
        <f>_xll.qlIndexAddFixings($B$1,D271,E271/100,TRUE,E271)</f>
        <v>1</v>
      </c>
    </row>
    <row r="272" spans="4:6" x14ac:dyDescent="0.2">
      <c r="D272" s="3">
        <v>41915</v>
      </c>
      <c r="E272" s="5">
        <v>7.5999999999999998E-2</v>
      </c>
      <c r="F272" s="5" t="b">
        <f>_xll.qlIndexAddFixings($B$1,D272,E272/100,TRUE,E272)</f>
        <v>1</v>
      </c>
    </row>
    <row r="273" spans="4:6" x14ac:dyDescent="0.2">
      <c r="D273" s="3">
        <v>41914</v>
      </c>
      <c r="E273" s="5">
        <v>6.8000000000000005E-2</v>
      </c>
      <c r="F273" s="5" t="b">
        <f>_xll.qlIndexAddFixings($B$1,D273,E273/100,TRUE,E273)</f>
        <v>1</v>
      </c>
    </row>
    <row r="274" spans="4:6" x14ac:dyDescent="0.2">
      <c r="D274" s="3">
        <v>41913</v>
      </c>
      <c r="E274" s="5">
        <v>7.0000000000000007E-2</v>
      </c>
      <c r="F274" s="5" t="b">
        <f>_xll.qlIndexAddFixings($B$1,D274,E274/100,TRUE,E274)</f>
        <v>1</v>
      </c>
    </row>
    <row r="275" spans="4:6" x14ac:dyDescent="0.2">
      <c r="D275" s="3">
        <v>41912</v>
      </c>
      <c r="E275" s="5">
        <v>7.5999999999999998E-2</v>
      </c>
      <c r="F275" s="5" t="b">
        <f>_xll.qlIndexAddFixings($B$1,D275,E275/100,TRUE,E275)</f>
        <v>1</v>
      </c>
    </row>
    <row r="276" spans="4:6" x14ac:dyDescent="0.2">
      <c r="D276" s="3">
        <v>41911</v>
      </c>
      <c r="E276" s="5">
        <v>7.4999999999999997E-2</v>
      </c>
      <c r="F276" s="5" t="b">
        <f>_xll.qlIndexAddFixings($B$1,D276,E276/100,TRUE,E276)</f>
        <v>1</v>
      </c>
    </row>
    <row r="277" spans="4:6" x14ac:dyDescent="0.2">
      <c r="D277" s="3">
        <v>41908</v>
      </c>
      <c r="E277" s="5">
        <v>7.6999999999999999E-2</v>
      </c>
      <c r="F277" s="5" t="b">
        <f>_xll.qlIndexAddFixings($B$1,D277,E277/100,TRUE,E277)</f>
        <v>1</v>
      </c>
    </row>
    <row r="278" spans="4:6" x14ac:dyDescent="0.2">
      <c r="D278" s="3">
        <v>41907</v>
      </c>
      <c r="E278" s="5">
        <v>7.9000000000000001E-2</v>
      </c>
      <c r="F278" s="5" t="b">
        <f>_xll.qlIndexAddFixings($B$1,D278,E278/100,TRUE,E278)</f>
        <v>1</v>
      </c>
    </row>
    <row r="279" spans="4:6" x14ac:dyDescent="0.2">
      <c r="D279" s="3">
        <v>41906</v>
      </c>
      <c r="E279" s="5">
        <v>8.5999999999999993E-2</v>
      </c>
      <c r="F279" s="5" t="b">
        <f>_xll.qlIndexAddFixings($B$1,D279,E279/100,TRUE,E279)</f>
        <v>1</v>
      </c>
    </row>
    <row r="280" spans="4:6" x14ac:dyDescent="0.2">
      <c r="D280" s="366">
        <v>41905</v>
      </c>
      <c r="E280" s="6">
        <v>7.4999999999999997E-2</v>
      </c>
      <c r="F280" s="6" t="b">
        <f>_xll.qlIndexAddFixings($B$1,D280,E280/100,TRUE,E280)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2015-10-23T16:37:23Z</dcterms:modified>
</cp:coreProperties>
</file>