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  <sheet name="USD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USD1M!$R$3:$R$52</definedName>
    <definedName name="IncludeFlag" localSheetId="5">USD1Y!$R$3:$R$53</definedName>
    <definedName name="IncludeFlag" localSheetId="2">USD3M!$R$3:$R$65</definedName>
    <definedName name="IncludeFlag" localSheetId="3">USD6M!$R$3:$R$59</definedName>
    <definedName name="IncludeFlag" localSheetId="1">USDON!$M$3:$M$77</definedName>
    <definedName name="IncludeFlag" localSheetId="6">USDSTD!$P$3:$P$72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USD1M!$T$3:$T$52</definedName>
    <definedName name="MinDistance" localSheetId="5">USD1Y!$T$3:$T$53</definedName>
    <definedName name="MinDistance" localSheetId="2">USD3M!$T$3:$T$65</definedName>
    <definedName name="MinDistance" localSheetId="3">USD6M!$T$3:$T$59</definedName>
    <definedName name="MinDistance" localSheetId="1">USDON!$O$3:$O$77</definedName>
    <definedName name="MinDistance" localSheetId="6">USDSTD!$R$3:$R$72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USD1M!$S$3:$S$52</definedName>
    <definedName name="Priority" localSheetId="5">USD1Y!$S$3:$S$53</definedName>
    <definedName name="Priority" localSheetId="2">USD3M!$S$3:$S$65</definedName>
    <definedName name="Priority" localSheetId="3">USD6M!$S$3:$S$59</definedName>
    <definedName name="Priority" localSheetId="1">USDON!$N$3:$N$77</definedName>
    <definedName name="Priority" localSheetId="6">USDSTD!$Q$3:$Q$72</definedName>
    <definedName name="QuoteSuffix">GeneralSettings!$I$4</definedName>
    <definedName name="RateHelpers" localSheetId="1">USDON!$J$3:$J$77</definedName>
    <definedName name="RateHelpers">USDSTD!$M$3:$M$72</definedName>
    <definedName name="RateHelpers1" localSheetId="4">USD1M!$N$3:$N$52</definedName>
    <definedName name="RateHelpers1" localSheetId="5">USD1Y!$N$3:$N$53</definedName>
    <definedName name="RateHelpers1" localSheetId="2">USD3M!$N$3:$N$65</definedName>
    <definedName name="RateHelpers1" localSheetId="3">USD6M!$N$3:$N$59</definedName>
    <definedName name="RateHelpers1" localSheetId="6">USDSTD!$M$3:$M$72</definedName>
    <definedName name="RateHelpers2" localSheetId="4">USD1M!$O$3:$O$52</definedName>
    <definedName name="RateHelpers2" localSheetId="5">USD1Y!$O$3:$O$53</definedName>
    <definedName name="RateHelpers2" localSheetId="2">USD3M!$O$3:$O$65</definedName>
    <definedName name="RateHelpers2" localSheetId="3">USD6M!$O$3:$O$59</definedName>
    <definedName name="RateHelpers2" localSheetId="6">USDSTD!#REF!</definedName>
    <definedName name="SettlementDate">GeneralSettings!$D$10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20" i="18"/>
  <c r="J6" i="19"/>
  <c r="J7" i="19"/>
  <c r="J8" i="19"/>
  <c r="J11" i="19"/>
  <c r="AD3" i="19" a="1"/>
  <c r="AH3" i="18" a="1"/>
  <c r="AE3" i="19" a="1"/>
  <c r="AI3" i="18" a="1"/>
  <c r="AK3" i="18" a="1"/>
  <c r="AD3" i="19" l="1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E3" i="19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K10" i="18"/>
  <c r="AK18" i="18"/>
  <c r="AK26" i="18"/>
  <c r="AK34" i="18"/>
  <c r="AK42" i="18"/>
  <c r="AK50" i="18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H16" i="17" l="1"/>
  <c r="H15" i="17"/>
  <c r="H14" i="17"/>
  <c r="H13" i="17"/>
  <c r="H12" i="17"/>
  <c r="H11" i="17"/>
  <c r="H10" i="17"/>
  <c r="H9" i="17"/>
  <c r="H8" i="17"/>
  <c r="H7" i="17"/>
  <c r="H6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19" i="17"/>
  <c r="AK3" i="17" a="1"/>
  <c r="AH3" i="17" a="1"/>
  <c r="AI3" i="17" a="1"/>
  <c r="AK3" i="17" l="1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45" i="14"/>
  <c r="N6" i="1"/>
  <c r="D11" i="1" s="1"/>
  <c r="J30" i="16"/>
  <c r="K29" i="16"/>
  <c r="K58" i="16"/>
  <c r="K28" i="16"/>
  <c r="K61" i="16"/>
  <c r="K62" i="16"/>
  <c r="K60" i="16"/>
  <c r="K57" i="16"/>
  <c r="K39" i="16"/>
  <c r="K43" i="16"/>
  <c r="K48" i="16"/>
  <c r="K36" i="16"/>
  <c r="K45" i="16"/>
  <c r="K33" i="16"/>
  <c r="K54" i="16"/>
  <c r="K42" i="16"/>
  <c r="K51" i="16"/>
  <c r="K46" i="16"/>
  <c r="K40" i="16"/>
  <c r="K32" i="16"/>
  <c r="K44" i="16"/>
  <c r="K41" i="16"/>
  <c r="K47" i="16"/>
  <c r="K63" i="16"/>
  <c r="K49" i="16"/>
  <c r="K37" i="16"/>
  <c r="J28" i="16"/>
  <c r="K53" i="16"/>
  <c r="J27" i="16"/>
  <c r="K55" i="16"/>
  <c r="K35" i="16"/>
  <c r="K50" i="16"/>
  <c r="J29" i="16"/>
  <c r="K34" i="16"/>
  <c r="K26" i="16"/>
  <c r="K59" i="16"/>
  <c r="K38" i="16"/>
  <c r="K52" i="16"/>
  <c r="K56" i="16"/>
  <c r="K27" i="16"/>
  <c r="K30" i="16"/>
  <c r="J26" i="16"/>
  <c r="AI3" i="15" a="1"/>
  <c r="AH3" i="15" a="1"/>
  <c r="AH3" i="16" a="1"/>
  <c r="AE3" i="14" a="1"/>
  <c r="AB3" i="14" a="1"/>
  <c r="AI3" i="16" a="1"/>
  <c r="AC3" i="14" a="1"/>
  <c r="AK3" i="15" a="1"/>
  <c r="AK3" i="16" a="1"/>
  <c r="AK3" i="16" l="1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E3" i="14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60" i="14"/>
  <c r="AC5" i="14"/>
  <c r="AC13" i="14"/>
  <c r="AC29" i="14"/>
  <c r="AC45" i="14"/>
  <c r="AC53" i="14"/>
  <c r="AC61" i="14"/>
  <c r="AC14" i="14"/>
  <c r="AC30" i="14"/>
  <c r="AC46" i="14"/>
  <c r="AC62" i="14"/>
  <c r="AC70" i="14"/>
  <c r="AC15" i="14"/>
  <c r="AC31" i="14"/>
  <c r="AC47" i="14"/>
  <c r="AC63" i="14"/>
  <c r="AC8" i="14"/>
  <c r="AC32" i="14"/>
  <c r="AC48" i="14"/>
  <c r="AC64" i="14"/>
  <c r="AC9" i="14"/>
  <c r="AC25" i="14"/>
  <c r="AC41" i="14"/>
  <c r="AC65" i="14"/>
  <c r="AC18" i="14"/>
  <c r="AC26" i="14"/>
  <c r="AC34" i="14"/>
  <c r="AC50" i="14"/>
  <c r="AC66" i="14"/>
  <c r="AC4" i="14"/>
  <c r="AC12" i="14"/>
  <c r="AC20" i="14"/>
  <c r="AC28" i="14"/>
  <c r="AC36" i="14"/>
  <c r="AC44" i="14"/>
  <c r="AC52" i="14"/>
  <c r="AC68" i="14"/>
  <c r="AC76" i="14"/>
  <c r="AC21" i="14"/>
  <c r="AC37" i="14"/>
  <c r="AC69" i="14"/>
  <c r="AC77" i="14"/>
  <c r="AC6" i="14"/>
  <c r="AC22" i="14"/>
  <c r="AC38" i="14"/>
  <c r="AC54" i="14"/>
  <c r="AC7" i="14"/>
  <c r="AC23" i="14"/>
  <c r="AC39" i="14"/>
  <c r="AC55" i="14"/>
  <c r="AC71" i="14"/>
  <c r="AC16" i="14"/>
  <c r="AC24" i="14"/>
  <c r="AC40" i="14"/>
  <c r="AC56" i="14"/>
  <c r="AC72" i="14"/>
  <c r="AC17" i="14"/>
  <c r="AC33" i="14"/>
  <c r="AC49" i="14"/>
  <c r="AC57" i="14"/>
  <c r="AC73" i="14"/>
  <c r="AC10" i="14"/>
  <c r="AC42" i="14"/>
  <c r="AC58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H16" i="18" s="1"/>
  <c r="G16" i="18"/>
  <c r="J16" i="18"/>
  <c r="N14" i="18" l="1"/>
  <c r="K16" i="18"/>
  <c r="O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J20" i="17"/>
  <c r="K20" i="17"/>
  <c r="Q14" i="18"/>
  <c r="U14" i="18"/>
  <c r="V14" i="18"/>
  <c r="P14" i="18"/>
  <c r="O16" i="17" l="1"/>
  <c r="N16" i="17"/>
  <c r="M23" i="16"/>
  <c r="N23" i="16"/>
  <c r="O23" i="16"/>
  <c r="M24" i="16"/>
  <c r="N24" i="16"/>
  <c r="O24" i="16"/>
  <c r="M25" i="16"/>
  <c r="N25" i="16"/>
  <c r="O25" i="16"/>
  <c r="M26" i="16"/>
  <c r="N26" i="16"/>
  <c r="O26" i="16"/>
  <c r="M27" i="16"/>
  <c r="M28" i="16"/>
  <c r="M29" i="16"/>
  <c r="M30" i="16"/>
  <c r="M31" i="16"/>
  <c r="M32" i="16"/>
  <c r="M33" i="16"/>
  <c r="M34" i="16"/>
  <c r="M35" i="16"/>
  <c r="M36" i="16"/>
  <c r="O36" i="16"/>
  <c r="M37" i="16"/>
  <c r="M38" i="16"/>
  <c r="O38" i="16"/>
  <c r="M39" i="16"/>
  <c r="O39" i="16"/>
  <c r="M40" i="16"/>
  <c r="M41" i="16"/>
  <c r="O41" i="16"/>
  <c r="M42" i="16"/>
  <c r="O42" i="16"/>
  <c r="M43" i="16"/>
  <c r="O43" i="16"/>
  <c r="M44" i="16"/>
  <c r="O44" i="16"/>
  <c r="M45" i="16"/>
  <c r="M46" i="16"/>
  <c r="O46" i="16"/>
  <c r="M47" i="16"/>
  <c r="O47" i="16"/>
  <c r="M48" i="16"/>
  <c r="O48" i="16"/>
  <c r="M49" i="16"/>
  <c r="O49" i="16"/>
  <c r="M50" i="16"/>
  <c r="M51" i="16"/>
  <c r="O51" i="16"/>
  <c r="M52" i="16"/>
  <c r="O52" i="16"/>
  <c r="M53" i="16"/>
  <c r="O53" i="16"/>
  <c r="M54" i="16"/>
  <c r="O54" i="16"/>
  <c r="M55" i="16"/>
  <c r="M56" i="16"/>
  <c r="O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U16" i="17"/>
  <c r="U24" i="16"/>
  <c r="P16" i="17"/>
  <c r="P23" i="16"/>
  <c r="V16" i="17"/>
  <c r="V26" i="16"/>
  <c r="U26" i="16"/>
  <c r="Q23" i="16"/>
  <c r="U25" i="16"/>
  <c r="Q26" i="16"/>
  <c r="V25" i="16"/>
  <c r="V24" i="16"/>
  <c r="Q16" i="17"/>
  <c r="P26" i="16"/>
  <c r="V23" i="16"/>
  <c r="U23" i="16"/>
  <c r="P25" i="16"/>
  <c r="P24" i="16"/>
  <c r="Q25" i="16"/>
  <c r="Q24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20" i="16"/>
  <c r="J23" i="16"/>
  <c r="J13" i="16"/>
  <c r="J14" i="16"/>
  <c r="J11" i="16"/>
  <c r="J10" i="16"/>
  <c r="J12" i="16"/>
  <c r="J21" i="16"/>
  <c r="J17" i="16"/>
  <c r="J7" i="16"/>
  <c r="J18" i="16"/>
  <c r="J9" i="16"/>
  <c r="J19" i="16"/>
  <c r="J22" i="16"/>
  <c r="J15" i="16"/>
  <c r="J16" i="16"/>
  <c r="J8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K22" i="16"/>
  <c r="O20" i="16" s="1"/>
  <c r="K19" i="16"/>
  <c r="O17" i="16" s="1"/>
  <c r="K11" i="16"/>
  <c r="O9" i="16" s="1"/>
  <c r="K17" i="16"/>
  <c r="O15" i="16" s="1"/>
  <c r="K20" i="16"/>
  <c r="O18" i="16" s="1"/>
  <c r="K23" i="16"/>
  <c r="O21" i="16" s="1"/>
  <c r="K21" i="16"/>
  <c r="O19" i="16" s="1"/>
  <c r="K13" i="16"/>
  <c r="O11" i="16" s="1"/>
  <c r="K14" i="16"/>
  <c r="O12" i="16" s="1"/>
  <c r="K9" i="16"/>
  <c r="O7" i="16" s="1"/>
  <c r="K12" i="16"/>
  <c r="O10" i="16" s="1"/>
  <c r="K15" i="16"/>
  <c r="O13" i="16" s="1"/>
  <c r="K7" i="16"/>
  <c r="O5" i="16" s="1"/>
  <c r="K18" i="16"/>
  <c r="O16" i="16" s="1"/>
  <c r="K10" i="16"/>
  <c r="O8" i="16" s="1"/>
  <c r="K16" i="16"/>
  <c r="O14" i="16" s="1"/>
  <c r="K8" i="16"/>
  <c r="O6" i="16" s="1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P13" i="16"/>
  <c r="Q21" i="16"/>
  <c r="U6" i="16"/>
  <c r="U15" i="16"/>
  <c r="U17" i="16"/>
  <c r="G54" i="14"/>
  <c r="Q18" i="16"/>
  <c r="G63" i="14"/>
  <c r="P20" i="16"/>
  <c r="P9" i="16"/>
  <c r="Q15" i="16"/>
  <c r="V16" i="16"/>
  <c r="P6" i="16"/>
  <c r="V13" i="16"/>
  <c r="V21" i="16"/>
  <c r="P14" i="16"/>
  <c r="U14" i="16"/>
  <c r="G60" i="14"/>
  <c r="P12" i="16"/>
  <c r="P18" i="16"/>
  <c r="Q6" i="16"/>
  <c r="Q7" i="16"/>
  <c r="P16" i="16"/>
  <c r="U16" i="16"/>
  <c r="Q20" i="16"/>
  <c r="G62" i="14"/>
  <c r="U21" i="16"/>
  <c r="Q9" i="16"/>
  <c r="U7" i="16"/>
  <c r="V20" i="16"/>
  <c r="V17" i="16"/>
  <c r="Q16" i="16"/>
  <c r="U19" i="16"/>
  <c r="Q8" i="16"/>
  <c r="U18" i="16"/>
  <c r="V18" i="16"/>
  <c r="Q10" i="16"/>
  <c r="Q19" i="16"/>
  <c r="V12" i="16"/>
  <c r="U9" i="16"/>
  <c r="V10" i="16"/>
  <c r="V9" i="16"/>
  <c r="P11" i="16"/>
  <c r="G51" i="14"/>
  <c r="G55" i="14"/>
  <c r="V15" i="16"/>
  <c r="Q17" i="16"/>
  <c r="U8" i="16"/>
  <c r="P19" i="16"/>
  <c r="Q11" i="16"/>
  <c r="G53" i="14"/>
  <c r="U11" i="16"/>
  <c r="P21" i="16"/>
  <c r="V8" i="16"/>
  <c r="P15" i="16"/>
  <c r="V5" i="16"/>
  <c r="P5" i="16"/>
  <c r="V14" i="16"/>
  <c r="U12" i="16"/>
  <c r="U5" i="16"/>
  <c r="G56" i="14"/>
  <c r="G50" i="14"/>
  <c r="G61" i="14"/>
  <c r="V7" i="16"/>
  <c r="U13" i="16"/>
  <c r="U20" i="16"/>
  <c r="V6" i="16"/>
  <c r="G59" i="14"/>
  <c r="Q13" i="16"/>
  <c r="P10" i="16"/>
  <c r="V19" i="16"/>
  <c r="Q5" i="16"/>
  <c r="Q12" i="16"/>
  <c r="G49" i="14"/>
  <c r="V11" i="16"/>
  <c r="G52" i="14"/>
  <c r="P17" i="16"/>
  <c r="P8" i="16"/>
  <c r="P7" i="16"/>
  <c r="U10" i="16"/>
  <c r="G57" i="14"/>
  <c r="Q14" i="16"/>
  <c r="G58" i="14"/>
  <c r="J53" i="14" l="1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P49" i="14"/>
  <c r="Q59" i="14"/>
  <c r="K56" i="14"/>
  <c r="P54" i="14"/>
  <c r="K48" i="14"/>
  <c r="K54" i="14"/>
  <c r="P59" i="14"/>
  <c r="Q51" i="14"/>
  <c r="P58" i="14"/>
  <c r="Q53" i="14"/>
  <c r="P45" i="14"/>
  <c r="L53" i="14"/>
  <c r="Q49" i="14"/>
  <c r="L46" i="14"/>
  <c r="L56" i="14"/>
  <c r="Q52" i="14"/>
  <c r="L58" i="14"/>
  <c r="L47" i="14"/>
  <c r="L51" i="14"/>
  <c r="K59" i="14"/>
  <c r="L45" i="14"/>
  <c r="K51" i="14"/>
  <c r="L52" i="14"/>
  <c r="L50" i="14"/>
  <c r="K50" i="14"/>
  <c r="Q54" i="14"/>
  <c r="K57" i="14"/>
  <c r="P48" i="14"/>
  <c r="K55" i="14"/>
  <c r="K45" i="14"/>
  <c r="K52" i="14"/>
  <c r="L54" i="14"/>
  <c r="Q57" i="14"/>
  <c r="Q48" i="14"/>
  <c r="Q50" i="14"/>
  <c r="K49" i="14"/>
  <c r="P57" i="14"/>
  <c r="Q46" i="14"/>
  <c r="K58" i="14"/>
  <c r="Q45" i="14"/>
  <c r="P51" i="14"/>
  <c r="K46" i="14"/>
  <c r="P55" i="14"/>
  <c r="Q58" i="14"/>
  <c r="P53" i="14"/>
  <c r="P47" i="14"/>
  <c r="Q55" i="14"/>
  <c r="L57" i="14"/>
  <c r="Q56" i="14"/>
  <c r="L59" i="14"/>
  <c r="L49" i="14"/>
  <c r="P52" i="14"/>
  <c r="P46" i="14"/>
  <c r="L55" i="14"/>
  <c r="K53" i="14"/>
  <c r="K47" i="14"/>
  <c r="Q47" i="14"/>
  <c r="P50" i="14"/>
  <c r="P56" i="14"/>
  <c r="L48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51" i="19"/>
  <c r="J53" i="19"/>
  <c r="J69" i="19"/>
  <c r="G9" i="19"/>
  <c r="J55" i="19"/>
  <c r="J48" i="19"/>
  <c r="G10" i="19"/>
  <c r="J71" i="19"/>
  <c r="J67" i="19"/>
  <c r="J40" i="19"/>
  <c r="J56" i="19"/>
  <c r="J65" i="19"/>
  <c r="J74" i="19"/>
  <c r="J73" i="19"/>
  <c r="J60" i="19"/>
  <c r="J43" i="19"/>
  <c r="J68" i="19"/>
  <c r="J54" i="19"/>
  <c r="J41" i="19"/>
  <c r="J70" i="19"/>
  <c r="J66" i="19"/>
  <c r="J62" i="19"/>
  <c r="J75" i="19"/>
  <c r="J72" i="19"/>
  <c r="J57" i="19"/>
  <c r="G4" i="19"/>
  <c r="J47" i="19"/>
  <c r="J61" i="19"/>
  <c r="J45" i="19"/>
  <c r="J46" i="19"/>
  <c r="J5" i="19"/>
  <c r="J64" i="19"/>
  <c r="J44" i="19"/>
  <c r="J50" i="19"/>
  <c r="J49" i="19"/>
  <c r="G3" i="19"/>
  <c r="J63" i="19"/>
  <c r="J59" i="19"/>
  <c r="J58" i="19"/>
  <c r="J52" i="19"/>
  <c r="J76" i="19"/>
  <c r="J42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J10" i="19"/>
  <c r="J9" i="19"/>
  <c r="M9" i="19" l="1"/>
  <c r="M10" i="19"/>
  <c r="H85" i="1"/>
  <c r="I77" i="1"/>
  <c r="C85" i="1"/>
  <c r="D77" i="1"/>
  <c r="M16" i="18"/>
  <c r="H3" i="18" l="1"/>
  <c r="I62" i="1" l="1"/>
  <c r="H70" i="1"/>
  <c r="C70" i="1"/>
  <c r="D62" i="1"/>
  <c r="S44" i="19"/>
  <c r="O38" i="19"/>
  <c r="S64" i="19"/>
  <c r="O11" i="19"/>
  <c r="O70" i="19"/>
  <c r="T38" i="19"/>
  <c r="O46" i="19"/>
  <c r="S56" i="19"/>
  <c r="S51" i="19"/>
  <c r="O63" i="19"/>
  <c r="T53" i="19"/>
  <c r="S40" i="19"/>
  <c r="S10" i="19"/>
  <c r="S60" i="19"/>
  <c r="O48" i="19"/>
  <c r="T69" i="19"/>
  <c r="T10" i="19"/>
  <c r="S54" i="19"/>
  <c r="O71" i="19"/>
  <c r="N59" i="19"/>
  <c r="S69" i="19"/>
  <c r="N9" i="19"/>
  <c r="S68" i="19"/>
  <c r="N71" i="19"/>
  <c r="S9" i="19"/>
  <c r="S62" i="19"/>
  <c r="O66" i="19"/>
  <c r="N64" i="19"/>
  <c r="O41" i="19"/>
  <c r="O9" i="19"/>
  <c r="T65" i="19"/>
  <c r="S50" i="19"/>
  <c r="N72" i="19"/>
  <c r="T64" i="19"/>
  <c r="N6" i="19"/>
  <c r="N68" i="19"/>
  <c r="N48" i="19"/>
  <c r="O7" i="19"/>
  <c r="J3" i="19"/>
  <c r="O49" i="19"/>
  <c r="N65" i="19"/>
  <c r="S47" i="19"/>
  <c r="O57" i="19"/>
  <c r="S70" i="19"/>
  <c r="T40" i="19"/>
  <c r="O45" i="19"/>
  <c r="N42" i="19"/>
  <c r="T63" i="19"/>
  <c r="S39" i="19"/>
  <c r="N39" i="19"/>
  <c r="S57" i="19"/>
  <c r="N43" i="19"/>
  <c r="N66" i="19"/>
  <c r="S55" i="19"/>
  <c r="T37" i="19"/>
  <c r="O37" i="19"/>
  <c r="T9" i="19"/>
  <c r="N52" i="19"/>
  <c r="O8" i="19"/>
  <c r="N40" i="19"/>
  <c r="T68" i="19"/>
  <c r="O39" i="19"/>
  <c r="T66" i="19"/>
  <c r="O58" i="19"/>
  <c r="J4" i="19"/>
  <c r="N41" i="19"/>
  <c r="O6" i="19"/>
  <c r="S52" i="19"/>
  <c r="O72" i="19"/>
  <c r="T8" i="19"/>
  <c r="T42" i="19"/>
  <c r="S72" i="19"/>
  <c r="N8" i="19"/>
  <c r="O54" i="19"/>
  <c r="T67" i="19"/>
  <c r="O59" i="19"/>
  <c r="N53" i="19"/>
  <c r="T46" i="19"/>
  <c r="S8" i="19"/>
  <c r="N58" i="19"/>
  <c r="T7" i="19"/>
  <c r="S67" i="19"/>
  <c r="O60" i="19"/>
  <c r="S6" i="19"/>
  <c r="S41" i="19"/>
  <c r="O68" i="19"/>
  <c r="T71" i="19"/>
  <c r="O56" i="19"/>
  <c r="N44" i="19"/>
  <c r="N61" i="19"/>
  <c r="O47" i="19"/>
  <c r="O53" i="19"/>
  <c r="T39" i="19"/>
  <c r="N49" i="19"/>
  <c r="S58" i="19"/>
  <c r="S71" i="19"/>
  <c r="S48" i="19"/>
  <c r="S5" i="19"/>
  <c r="O36" i="19"/>
  <c r="S38" i="19"/>
  <c r="N11" i="19"/>
  <c r="O43" i="19"/>
  <c r="O51" i="19"/>
  <c r="N69" i="19"/>
  <c r="N57" i="19"/>
  <c r="N45" i="19"/>
  <c r="N10" i="19"/>
  <c r="N63" i="19"/>
  <c r="N60" i="19"/>
  <c r="N36" i="19"/>
  <c r="S46" i="19"/>
  <c r="S63" i="19"/>
  <c r="S7" i="19"/>
  <c r="T44" i="19"/>
  <c r="T72" i="19"/>
  <c r="T56" i="19"/>
  <c r="O69" i="19"/>
  <c r="S36" i="19"/>
  <c r="O10" i="19"/>
  <c r="T58" i="19"/>
  <c r="T5" i="19"/>
  <c r="O65" i="19"/>
  <c r="N62" i="19"/>
  <c r="N38" i="19"/>
  <c r="O5" i="19"/>
  <c r="T50" i="19"/>
  <c r="O67" i="19"/>
  <c r="N55" i="19"/>
  <c r="S45" i="19"/>
  <c r="T51" i="19"/>
  <c r="N7" i="19"/>
  <c r="T55" i="19"/>
  <c r="N51" i="19"/>
  <c r="N70" i="19"/>
  <c r="S37" i="19"/>
  <c r="O52" i="19"/>
  <c r="T52" i="19"/>
  <c r="T36" i="19"/>
  <c r="O44" i="19"/>
  <c r="T62" i="19"/>
  <c r="O50" i="19"/>
  <c r="T59" i="19"/>
  <c r="N50" i="19"/>
  <c r="N56" i="19"/>
  <c r="S65" i="19"/>
  <c r="S11" i="19"/>
  <c r="O64" i="19"/>
  <c r="O55" i="19"/>
  <c r="S66" i="19"/>
  <c r="T43" i="19"/>
  <c r="T54" i="19"/>
  <c r="T49" i="19"/>
  <c r="O40" i="19"/>
  <c r="N54" i="19"/>
  <c r="T11" i="19"/>
  <c r="S53" i="19"/>
  <c r="T47" i="19"/>
  <c r="T6" i="19"/>
  <c r="T60" i="19"/>
  <c r="S59" i="19"/>
  <c r="O61" i="19"/>
  <c r="T70" i="19"/>
  <c r="N46" i="19"/>
  <c r="T45" i="19"/>
  <c r="T57" i="19"/>
  <c r="N67" i="19"/>
  <c r="S49" i="19"/>
  <c r="T48" i="19"/>
  <c r="O42" i="19"/>
  <c r="T61" i="19"/>
  <c r="N47" i="19"/>
  <c r="S43" i="19"/>
  <c r="S61" i="19"/>
  <c r="S42" i="19"/>
  <c r="N5" i="19"/>
  <c r="T41" i="19"/>
  <c r="N37" i="19"/>
  <c r="O62" i="19"/>
  <c r="M4" i="19" l="1"/>
  <c r="M3" i="19"/>
  <c r="H3" i="17"/>
  <c r="I47" i="1"/>
  <c r="C55" i="1"/>
  <c r="O4" i="19"/>
  <c r="O3" i="19"/>
  <c r="N3" i="19"/>
  <c r="T3" i="19"/>
  <c r="S3" i="19"/>
  <c r="N4" i="19"/>
  <c r="T4" i="19"/>
  <c r="S4" i="19"/>
  <c r="O22" i="16" l="1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" i="15"/>
  <c r="C6" i="15"/>
  <c r="J51" i="16"/>
  <c r="J58" i="16"/>
  <c r="J56" i="16"/>
  <c r="J43" i="16"/>
  <c r="J45" i="16"/>
  <c r="J55" i="16"/>
  <c r="J40" i="16"/>
  <c r="J57" i="16"/>
  <c r="J38" i="16"/>
  <c r="J44" i="16"/>
  <c r="J42" i="16"/>
  <c r="J53" i="16"/>
  <c r="J34" i="16"/>
  <c r="J39" i="16"/>
  <c r="J36" i="16"/>
  <c r="J50" i="16"/>
  <c r="J59" i="16"/>
  <c r="J48" i="16"/>
  <c r="J52" i="16"/>
  <c r="J33" i="16"/>
  <c r="J47" i="16"/>
  <c r="J41" i="16"/>
  <c r="J63" i="16"/>
  <c r="J49" i="16"/>
  <c r="J61" i="16"/>
  <c r="J62" i="16"/>
  <c r="J46" i="16"/>
  <c r="J54" i="16"/>
  <c r="J60" i="16"/>
  <c r="J32" i="16"/>
  <c r="J37" i="16"/>
  <c r="J35" i="16"/>
  <c r="H6" i="15" l="1"/>
  <c r="I6" i="15"/>
  <c r="E4" i="14"/>
  <c r="E3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I17" i="1"/>
  <c r="G71" i="14"/>
  <c r="G70" i="14"/>
  <c r="G80" i="14"/>
  <c r="G73" i="14"/>
  <c r="G66" i="14"/>
  <c r="G65" i="14"/>
  <c r="G45" i="14"/>
  <c r="G76" i="14"/>
  <c r="G69" i="14"/>
  <c r="E6" i="15"/>
  <c r="G46" i="14"/>
  <c r="G48" i="14"/>
  <c r="G79" i="14"/>
  <c r="G72" i="14"/>
  <c r="G64" i="14"/>
  <c r="G81" i="14"/>
  <c r="G74" i="14"/>
  <c r="G75" i="14"/>
  <c r="G68" i="14"/>
  <c r="G67" i="14"/>
  <c r="G77" i="14"/>
  <c r="G47" i="14"/>
  <c r="G78" i="14"/>
  <c r="J42" i="14" l="1"/>
  <c r="J41" i="14"/>
  <c r="J61" i="14"/>
  <c r="J60" i="14"/>
  <c r="J44" i="14"/>
  <c r="J43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K60" i="14"/>
  <c r="K75" i="14"/>
  <c r="Q44" i="14"/>
  <c r="Q77" i="14"/>
  <c r="L43" i="14"/>
  <c r="K21" i="18"/>
  <c r="L76" i="14"/>
  <c r="L61" i="14"/>
  <c r="P61" i="14"/>
  <c r="L64" i="14"/>
  <c r="L67" i="14"/>
  <c r="L69" i="14"/>
  <c r="P66" i="14"/>
  <c r="P73" i="14"/>
  <c r="P64" i="14"/>
  <c r="P42" i="14"/>
  <c r="P62" i="14"/>
  <c r="K42" i="14"/>
  <c r="Q43" i="14"/>
  <c r="L41" i="14"/>
  <c r="K65" i="14"/>
  <c r="L71" i="14"/>
  <c r="L62" i="14"/>
  <c r="L66" i="14"/>
  <c r="K71" i="14"/>
  <c r="L73" i="14"/>
  <c r="L77" i="14"/>
  <c r="Q65" i="14"/>
  <c r="K70" i="14"/>
  <c r="K66" i="14"/>
  <c r="Q76" i="14"/>
  <c r="Q61" i="14"/>
  <c r="P72" i="14"/>
  <c r="J21" i="18"/>
  <c r="P74" i="14"/>
  <c r="P67" i="14"/>
  <c r="L74" i="14"/>
  <c r="P63" i="14"/>
  <c r="Q74" i="14"/>
  <c r="Q68" i="14"/>
  <c r="Q69" i="14"/>
  <c r="L42" i="14"/>
  <c r="Q72" i="14"/>
  <c r="P68" i="14"/>
  <c r="P69" i="14"/>
  <c r="P41" i="14"/>
  <c r="P44" i="14"/>
  <c r="K61" i="14"/>
  <c r="L70" i="14"/>
  <c r="Q71" i="14"/>
  <c r="K64" i="14"/>
  <c r="Q66" i="14"/>
  <c r="P70" i="14"/>
  <c r="Q75" i="14"/>
  <c r="L75" i="14"/>
  <c r="P60" i="14"/>
  <c r="Q41" i="14"/>
  <c r="L68" i="14"/>
  <c r="K73" i="14"/>
  <c r="Q60" i="14"/>
  <c r="L72" i="14"/>
  <c r="K41" i="14"/>
  <c r="L60" i="14"/>
  <c r="Q64" i="14"/>
  <c r="K69" i="14"/>
  <c r="K74" i="14"/>
  <c r="K44" i="14"/>
  <c r="Q73" i="14"/>
  <c r="K76" i="14"/>
  <c r="P65" i="14"/>
  <c r="K77" i="14"/>
  <c r="P71" i="14"/>
  <c r="K72" i="14"/>
  <c r="L65" i="14"/>
  <c r="F6" i="15"/>
  <c r="K43" i="14"/>
  <c r="P76" i="14"/>
  <c r="Q63" i="14"/>
  <c r="L44" i="14"/>
  <c r="P77" i="14"/>
  <c r="Q42" i="14"/>
  <c r="K62" i="14"/>
  <c r="Q67" i="14"/>
  <c r="K67" i="14"/>
  <c r="P43" i="14"/>
  <c r="K68" i="14"/>
  <c r="L63" i="14"/>
  <c r="Q62" i="14"/>
  <c r="K63" i="14"/>
  <c r="P75" i="14"/>
  <c r="Q70" i="14"/>
  <c r="N17" i="18" l="1"/>
  <c r="O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54" i="17"/>
  <c r="K55" i="17"/>
  <c r="K47" i="18"/>
  <c r="K39" i="17"/>
  <c r="J52" i="15"/>
  <c r="J63" i="15"/>
  <c r="J65" i="15"/>
  <c r="J53" i="15"/>
  <c r="P17" i="18"/>
  <c r="J47" i="17"/>
  <c r="K25" i="18"/>
  <c r="K33" i="18"/>
  <c r="J45" i="15"/>
  <c r="K24" i="17"/>
  <c r="J56" i="17"/>
  <c r="K41" i="17"/>
  <c r="K50" i="17"/>
  <c r="J37" i="18"/>
  <c r="K48" i="18"/>
  <c r="K42" i="17"/>
  <c r="J35" i="15"/>
  <c r="K22" i="18"/>
  <c r="K44" i="17"/>
  <c r="J35" i="17"/>
  <c r="J21" i="17"/>
  <c r="K52" i="17"/>
  <c r="J43" i="15"/>
  <c r="J42" i="15"/>
  <c r="J40" i="15"/>
  <c r="J34" i="17"/>
  <c r="K53" i="17"/>
  <c r="J19" i="17"/>
  <c r="K29" i="17"/>
  <c r="U17" i="18"/>
  <c r="K53" i="18"/>
  <c r="J30" i="18"/>
  <c r="K36" i="18"/>
  <c r="J51" i="18"/>
  <c r="J58" i="15"/>
  <c r="J41" i="17"/>
  <c r="J35" i="18"/>
  <c r="K55" i="18"/>
  <c r="J49" i="17"/>
  <c r="K27" i="18"/>
  <c r="K50" i="18"/>
  <c r="J25" i="18"/>
  <c r="J36" i="17"/>
  <c r="Q17" i="18"/>
  <c r="J30" i="17"/>
  <c r="K22" i="17"/>
  <c r="J43" i="17"/>
  <c r="J46" i="17"/>
  <c r="J22" i="17"/>
  <c r="J37" i="15"/>
  <c r="K38" i="17"/>
  <c r="K52" i="18"/>
  <c r="K31" i="17"/>
  <c r="K33" i="17"/>
  <c r="K39" i="18"/>
  <c r="J57" i="18"/>
  <c r="K42" i="18"/>
  <c r="J68" i="15"/>
  <c r="K29" i="18"/>
  <c r="K28" i="18"/>
  <c r="K38" i="18"/>
  <c r="J32" i="15"/>
  <c r="J23" i="17"/>
  <c r="K26" i="18"/>
  <c r="J53" i="17"/>
  <c r="J55" i="15"/>
  <c r="K57" i="18"/>
  <c r="J69" i="15"/>
  <c r="J52" i="17"/>
  <c r="J48" i="18"/>
  <c r="J32" i="18"/>
  <c r="J56" i="15"/>
  <c r="K34" i="17"/>
  <c r="K37" i="18"/>
  <c r="J56" i="18"/>
  <c r="J26" i="18"/>
  <c r="J55" i="18"/>
  <c r="J67" i="15"/>
  <c r="K41" i="18"/>
  <c r="K45" i="17"/>
  <c r="J50" i="15"/>
  <c r="J22" i="18"/>
  <c r="K49" i="18"/>
  <c r="J32" i="17"/>
  <c r="J51" i="15"/>
  <c r="J31" i="18"/>
  <c r="J39" i="15"/>
  <c r="J64" i="15"/>
  <c r="J24" i="18"/>
  <c r="K24" i="18"/>
  <c r="J37" i="17"/>
  <c r="J33" i="17"/>
  <c r="J27" i="17"/>
  <c r="K28" i="17"/>
  <c r="K51" i="17"/>
  <c r="J66" i="15"/>
  <c r="K21" i="17"/>
  <c r="J62" i="15"/>
  <c r="J39" i="18"/>
  <c r="K36" i="17"/>
  <c r="J38" i="18"/>
  <c r="J43" i="18"/>
  <c r="J46" i="15"/>
  <c r="K45" i="18"/>
  <c r="J28" i="17"/>
  <c r="J36" i="15"/>
  <c r="K32" i="18"/>
  <c r="K54" i="17"/>
  <c r="J28" i="18"/>
  <c r="J20" i="18"/>
  <c r="J42" i="17"/>
  <c r="K48" i="17"/>
  <c r="J27" i="18"/>
  <c r="K25" i="17"/>
  <c r="J26" i="17"/>
  <c r="K47" i="17"/>
  <c r="K40" i="17"/>
  <c r="K49" i="17"/>
  <c r="J38" i="15"/>
  <c r="J29" i="18"/>
  <c r="K34" i="18"/>
  <c r="J46" i="18"/>
  <c r="J39" i="17"/>
  <c r="K23" i="18"/>
  <c r="J40" i="17"/>
  <c r="J29" i="17"/>
  <c r="K37" i="17"/>
  <c r="K30" i="18"/>
  <c r="K19" i="17"/>
  <c r="J38" i="17"/>
  <c r="J33" i="15"/>
  <c r="J6" i="15"/>
  <c r="K27" i="17"/>
  <c r="J49" i="15"/>
  <c r="J34" i="18"/>
  <c r="K56" i="18"/>
  <c r="K43" i="18"/>
  <c r="K35" i="17"/>
  <c r="J51" i="17"/>
  <c r="K56" i="17"/>
  <c r="J45" i="17"/>
  <c r="J44" i="17"/>
  <c r="K32" i="17"/>
  <c r="J50" i="18"/>
  <c r="K20" i="18"/>
  <c r="K35" i="18"/>
  <c r="J44" i="15"/>
  <c r="K31" i="18"/>
  <c r="K23" i="17"/>
  <c r="J55" i="17"/>
  <c r="K44" i="18"/>
  <c r="J48" i="17"/>
  <c r="J42" i="18"/>
  <c r="K30" i="17"/>
  <c r="V17" i="18"/>
  <c r="J50" i="17"/>
  <c r="J40" i="18"/>
  <c r="J44" i="18"/>
  <c r="J25" i="17"/>
  <c r="J33" i="18"/>
  <c r="J61" i="15"/>
  <c r="J52" i="18"/>
  <c r="J23" i="18"/>
  <c r="J59" i="15"/>
  <c r="J60" i="15"/>
  <c r="J41" i="18"/>
  <c r="K46" i="17"/>
  <c r="J47" i="18"/>
  <c r="J31" i="17"/>
  <c r="K26" i="17"/>
  <c r="J45" i="18"/>
  <c r="J36" i="18"/>
  <c r="K40" i="18"/>
  <c r="K46" i="18"/>
  <c r="J54" i="18"/>
  <c r="J53" i="18"/>
  <c r="K51" i="18"/>
  <c r="J54" i="15"/>
  <c r="J34" i="15"/>
  <c r="J47" i="15"/>
  <c r="J41" i="15"/>
  <c r="J49" i="18"/>
  <c r="K43" i="17"/>
  <c r="K54" i="18"/>
  <c r="J48" i="15"/>
  <c r="J57" i="15"/>
  <c r="O46" i="17" l="1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K37" i="15"/>
  <c r="O33" i="15" s="1"/>
  <c r="K45" i="15"/>
  <c r="O41" i="15" s="1"/>
  <c r="K53" i="15"/>
  <c r="O49" i="15" s="1"/>
  <c r="K61" i="15"/>
  <c r="O57" i="15" s="1"/>
  <c r="K69" i="15"/>
  <c r="O65" i="15" s="1"/>
  <c r="K38" i="15"/>
  <c r="O34" i="15" s="1"/>
  <c r="K46" i="15"/>
  <c r="O42" i="15" s="1"/>
  <c r="K54" i="15"/>
  <c r="O50" i="15" s="1"/>
  <c r="K62" i="15"/>
  <c r="O58" i="15" s="1"/>
  <c r="K55" i="15"/>
  <c r="O51" i="15" s="1"/>
  <c r="K63" i="15"/>
  <c r="O59" i="15" s="1"/>
  <c r="K48" i="15"/>
  <c r="O44" i="15" s="1"/>
  <c r="K56" i="15"/>
  <c r="O52" i="15" s="1"/>
  <c r="K64" i="15"/>
  <c r="O60" i="15" s="1"/>
  <c r="K41" i="15"/>
  <c r="O37" i="15" s="1"/>
  <c r="K65" i="15"/>
  <c r="O61" i="15" s="1"/>
  <c r="K39" i="15"/>
  <c r="O35" i="15" s="1"/>
  <c r="K42" i="15"/>
  <c r="O38" i="15" s="1"/>
  <c r="K50" i="15"/>
  <c r="O46" i="15" s="1"/>
  <c r="K58" i="15"/>
  <c r="O54" i="15" s="1"/>
  <c r="K66" i="15"/>
  <c r="O62" i="15" s="1"/>
  <c r="K32" i="15"/>
  <c r="O28" i="15" s="1"/>
  <c r="K49" i="15"/>
  <c r="O45" i="15" s="1"/>
  <c r="K34" i="15"/>
  <c r="O30" i="15" s="1"/>
  <c r="K35" i="15"/>
  <c r="O31" i="15" s="1"/>
  <c r="K43" i="15"/>
  <c r="O39" i="15" s="1"/>
  <c r="K51" i="15"/>
  <c r="O47" i="15" s="1"/>
  <c r="K59" i="15"/>
  <c r="O55" i="15" s="1"/>
  <c r="K67" i="15"/>
  <c r="O63" i="15" s="1"/>
  <c r="K47" i="15"/>
  <c r="O43" i="15" s="1"/>
  <c r="K40" i="15"/>
  <c r="O36" i="15" s="1"/>
  <c r="K33" i="15"/>
  <c r="O29" i="15" s="1"/>
  <c r="K57" i="15"/>
  <c r="O53" i="15" s="1"/>
  <c r="K36" i="15"/>
  <c r="O32" i="15" s="1"/>
  <c r="K44" i="15"/>
  <c r="O40" i="15" s="1"/>
  <c r="K52" i="15"/>
  <c r="O48" i="15" s="1"/>
  <c r="K60" i="15"/>
  <c r="O56" i="15" s="1"/>
  <c r="K68" i="15"/>
  <c r="O64" i="15" s="1"/>
  <c r="O21" i="18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Q17" i="17"/>
  <c r="P34" i="17"/>
  <c r="P30" i="18"/>
  <c r="U18" i="17"/>
  <c r="V44" i="17"/>
  <c r="U36" i="18"/>
  <c r="V22" i="18"/>
  <c r="U41" i="17"/>
  <c r="P45" i="18"/>
  <c r="U18" i="18"/>
  <c r="Q34" i="18"/>
  <c r="Q19" i="17"/>
  <c r="V36" i="17"/>
  <c r="Q44" i="18"/>
  <c r="Q49" i="18"/>
  <c r="U48" i="18"/>
  <c r="Q46" i="18"/>
  <c r="P42" i="17"/>
  <c r="V32" i="17"/>
  <c r="U36" i="17"/>
  <c r="Q36" i="18"/>
  <c r="V21" i="18"/>
  <c r="Q35" i="18"/>
  <c r="P37" i="17"/>
  <c r="V53" i="18"/>
  <c r="P52" i="18"/>
  <c r="V25" i="18"/>
  <c r="Q43" i="18"/>
  <c r="V47" i="18"/>
  <c r="P37" i="18"/>
  <c r="Q30" i="18"/>
  <c r="U40" i="17"/>
  <c r="P48" i="18"/>
  <c r="P22" i="18"/>
  <c r="P23" i="18"/>
  <c r="Q42" i="18"/>
  <c r="P49" i="18"/>
  <c r="Q40" i="17"/>
  <c r="U34" i="18"/>
  <c r="U35" i="17"/>
  <c r="V46" i="17"/>
  <c r="Q31" i="18"/>
  <c r="U26" i="18"/>
  <c r="Q36" i="17"/>
  <c r="U22" i="18"/>
  <c r="U27" i="18"/>
  <c r="Q48" i="18"/>
  <c r="Q31" i="17"/>
  <c r="V45" i="17"/>
  <c r="P51" i="18"/>
  <c r="Q32" i="18"/>
  <c r="P31" i="18"/>
  <c r="Q40" i="18"/>
  <c r="V47" i="17"/>
  <c r="P27" i="18"/>
  <c r="U31" i="18"/>
  <c r="Q33" i="18"/>
  <c r="U16" i="18"/>
  <c r="Q37" i="17"/>
  <c r="U50" i="18"/>
  <c r="V19" i="17"/>
  <c r="Q53" i="18"/>
  <c r="P19" i="18"/>
  <c r="U32" i="18"/>
  <c r="P25" i="18"/>
  <c r="Q18" i="17"/>
  <c r="U45" i="18"/>
  <c r="P20" i="18"/>
  <c r="Q52" i="18"/>
  <c r="U34" i="17"/>
  <c r="U39" i="17"/>
  <c r="P53" i="18"/>
  <c r="P43" i="18"/>
  <c r="P45" i="17"/>
  <c r="U49" i="18"/>
  <c r="U45" i="17"/>
  <c r="Q47" i="18"/>
  <c r="U42" i="17"/>
  <c r="P28" i="18"/>
  <c r="Q39" i="18"/>
  <c r="Q38" i="18"/>
  <c r="P35" i="18"/>
  <c r="V48" i="18"/>
  <c r="Q16" i="18"/>
  <c r="V29" i="17"/>
  <c r="P32" i="17"/>
  <c r="Q28" i="18"/>
  <c r="Q39" i="17"/>
  <c r="V17" i="17"/>
  <c r="U37" i="17"/>
  <c r="V16" i="18"/>
  <c r="Q26" i="18"/>
  <c r="P19" i="17"/>
  <c r="V26" i="18"/>
  <c r="V29" i="18"/>
  <c r="U52" i="18"/>
  <c r="P36" i="18"/>
  <c r="Q44" i="17"/>
  <c r="V49" i="18"/>
  <c r="V34" i="17"/>
  <c r="Q29" i="18"/>
  <c r="V52" i="18"/>
  <c r="Q46" i="17"/>
  <c r="U40" i="18"/>
  <c r="Q19" i="18"/>
  <c r="Q37" i="18"/>
  <c r="U47" i="18"/>
  <c r="P38" i="18"/>
  <c r="P17" i="17"/>
  <c r="U19" i="18"/>
  <c r="Q45" i="18"/>
  <c r="V42" i="18"/>
  <c r="U43" i="18"/>
  <c r="V39" i="17"/>
  <c r="V49" i="17"/>
  <c r="V31" i="17"/>
  <c r="Q51" i="18"/>
  <c r="P32" i="18"/>
  <c r="U51" i="18"/>
  <c r="U31" i="17"/>
  <c r="V40" i="17"/>
  <c r="P46" i="18"/>
  <c r="U47" i="17"/>
  <c r="V35" i="17"/>
  <c r="U20" i="18"/>
  <c r="U38" i="18"/>
  <c r="P21" i="18"/>
  <c r="V28" i="18"/>
  <c r="U25" i="18"/>
  <c r="Q27" i="18"/>
  <c r="Q35" i="17"/>
  <c r="Q42" i="17"/>
  <c r="Q21" i="18"/>
  <c r="P18" i="18"/>
  <c r="V51" i="18"/>
  <c r="U33" i="18"/>
  <c r="V32" i="18"/>
  <c r="U24" i="18"/>
  <c r="Q20" i="18"/>
  <c r="V38" i="18"/>
  <c r="U35" i="18"/>
  <c r="V42" i="17"/>
  <c r="V35" i="18"/>
  <c r="P34" i="18"/>
  <c r="P29" i="17"/>
  <c r="V45" i="18"/>
  <c r="U21" i="18"/>
  <c r="Q49" i="17"/>
  <c r="P16" i="18"/>
  <c r="P31" i="17"/>
  <c r="Q18" i="18"/>
  <c r="U28" i="18"/>
  <c r="P26" i="18"/>
  <c r="P47" i="18"/>
  <c r="Q24" i="18"/>
  <c r="U17" i="17"/>
  <c r="U44" i="17"/>
  <c r="V20" i="18"/>
  <c r="U53" i="18"/>
  <c r="V34" i="18"/>
  <c r="U44" i="18"/>
  <c r="P42" i="18"/>
  <c r="P44" i="18"/>
  <c r="V40" i="18"/>
  <c r="P24" i="18"/>
  <c r="U30" i="18"/>
  <c r="V18" i="18"/>
  <c r="P46" i="17"/>
  <c r="Q25" i="18"/>
  <c r="V44" i="18"/>
  <c r="V24" i="18"/>
  <c r="Q23" i="18"/>
  <c r="V39" i="18"/>
  <c r="U46" i="17"/>
  <c r="V27" i="18"/>
  <c r="P39" i="17"/>
  <c r="P35" i="17"/>
  <c r="U39" i="18"/>
  <c r="P40" i="17"/>
  <c r="U41" i="18"/>
  <c r="P36" i="17"/>
  <c r="Q34" i="17"/>
  <c r="V31" i="18"/>
  <c r="Q45" i="17"/>
  <c r="U49" i="17"/>
  <c r="U19" i="17"/>
  <c r="P49" i="17"/>
  <c r="P39" i="18"/>
  <c r="P29" i="18"/>
  <c r="U32" i="17"/>
  <c r="P44" i="17"/>
  <c r="U42" i="18"/>
  <c r="V41" i="18"/>
  <c r="V37" i="18"/>
  <c r="V33" i="18"/>
  <c r="V19" i="18"/>
  <c r="Q29" i="17"/>
  <c r="P50" i="18"/>
  <c r="V41" i="17"/>
  <c r="V18" i="17"/>
  <c r="U29" i="17"/>
  <c r="U23" i="18"/>
  <c r="V23" i="18"/>
  <c r="Q47" i="17"/>
  <c r="Q22" i="18"/>
  <c r="U29" i="18"/>
  <c r="P41" i="17"/>
  <c r="P33" i="18"/>
  <c r="U46" i="18"/>
  <c r="P40" i="18"/>
  <c r="Q41" i="18"/>
  <c r="V37" i="17"/>
  <c r="V46" i="18"/>
  <c r="Q41" i="17"/>
  <c r="V43" i="18"/>
  <c r="V50" i="18"/>
  <c r="P18" i="17"/>
  <c r="U37" i="18"/>
  <c r="V30" i="18"/>
  <c r="P47" i="17"/>
  <c r="P41" i="18"/>
  <c r="Q50" i="18"/>
  <c r="V36" i="18"/>
  <c r="Q32" i="17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G36" i="14"/>
  <c r="J16" i="17"/>
  <c r="G9" i="14"/>
  <c r="G32" i="14"/>
  <c r="J9" i="17"/>
  <c r="G19" i="14"/>
  <c r="G29" i="14"/>
  <c r="G34" i="14"/>
  <c r="G22" i="14"/>
  <c r="P15" i="17"/>
  <c r="G17" i="14"/>
  <c r="G13" i="14"/>
  <c r="J13" i="17"/>
  <c r="G33" i="14"/>
  <c r="G10" i="14"/>
  <c r="D9" i="1"/>
  <c r="J24" i="17"/>
  <c r="G15" i="14"/>
  <c r="G20" i="14"/>
  <c r="J11" i="17"/>
  <c r="G39" i="14"/>
  <c r="G18" i="14"/>
  <c r="J14" i="17"/>
  <c r="G25" i="14"/>
  <c r="G38" i="14"/>
  <c r="J12" i="17"/>
  <c r="G41" i="14"/>
  <c r="J10" i="17"/>
  <c r="G23" i="14"/>
  <c r="G24" i="14"/>
  <c r="Q15" i="17"/>
  <c r="J15" i="17"/>
  <c r="G26" i="14"/>
  <c r="G14" i="14"/>
  <c r="G42" i="14"/>
  <c r="G40" i="14"/>
  <c r="G16" i="14"/>
  <c r="G28" i="14"/>
  <c r="G27" i="14"/>
  <c r="G11" i="14"/>
  <c r="G35" i="14"/>
  <c r="U15" i="17"/>
  <c r="J6" i="17"/>
  <c r="G3" i="14"/>
  <c r="G4" i="14"/>
  <c r="G30" i="14"/>
  <c r="V15" i="17"/>
  <c r="G37" i="14"/>
  <c r="G12" i="14"/>
  <c r="J8" i="17"/>
  <c r="G21" i="14"/>
  <c r="J7" i="17"/>
  <c r="G31" i="14"/>
  <c r="G8" i="14"/>
  <c r="J27" i="14" l="1"/>
  <c r="J35" i="14"/>
  <c r="J28" i="14"/>
  <c r="J36" i="14"/>
  <c r="J29" i="14"/>
  <c r="J37" i="14"/>
  <c r="J30" i="14"/>
  <c r="J38" i="14"/>
  <c r="J31" i="14"/>
  <c r="J39" i="14"/>
  <c r="J24" i="14"/>
  <c r="J32" i="14"/>
  <c r="J40" i="14"/>
  <c r="J25" i="14"/>
  <c r="J33" i="14"/>
  <c r="J26" i="14"/>
  <c r="J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K9" i="17"/>
  <c r="O7" i="17" s="1"/>
  <c r="K15" i="17"/>
  <c r="O13" i="17" s="1"/>
  <c r="K10" i="17"/>
  <c r="O8" i="17" s="1"/>
  <c r="K16" i="17"/>
  <c r="O14" i="17" s="1"/>
  <c r="K14" i="17"/>
  <c r="O12" i="17" s="1"/>
  <c r="K8" i="17"/>
  <c r="O6" i="17" s="1"/>
  <c r="K6" i="17"/>
  <c r="O4" i="17" s="1"/>
  <c r="K7" i="17"/>
  <c r="O5" i="17" s="1"/>
  <c r="K11" i="17"/>
  <c r="O9" i="17" s="1"/>
  <c r="K13" i="17"/>
  <c r="O11" i="17" s="1"/>
  <c r="K12" i="17"/>
  <c r="O10" i="17" s="1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Q27" i="14"/>
  <c r="Q27" i="17"/>
  <c r="Q35" i="14"/>
  <c r="K37" i="14"/>
  <c r="K31" i="14"/>
  <c r="J8" i="18"/>
  <c r="V51" i="17"/>
  <c r="Q28" i="17"/>
  <c r="Q48" i="17"/>
  <c r="J10" i="18"/>
  <c r="P25" i="17"/>
  <c r="U23" i="17"/>
  <c r="Q22" i="17"/>
  <c r="J31" i="16"/>
  <c r="D10" i="1"/>
  <c r="K31" i="16"/>
  <c r="V24" i="17"/>
  <c r="L33" i="14"/>
  <c r="Q33" i="14"/>
  <c r="U28" i="17"/>
  <c r="Q51" i="17"/>
  <c r="U25" i="17"/>
  <c r="Q24" i="14"/>
  <c r="L28" i="14"/>
  <c r="K33" i="14"/>
  <c r="P27" i="17"/>
  <c r="Q33" i="17"/>
  <c r="Q26" i="14"/>
  <c r="V33" i="17"/>
  <c r="P32" i="14"/>
  <c r="L40" i="14"/>
  <c r="V22" i="17"/>
  <c r="Q29" i="14"/>
  <c r="P30" i="14"/>
  <c r="Q39" i="14"/>
  <c r="P38" i="17"/>
  <c r="L27" i="14"/>
  <c r="L34" i="14"/>
  <c r="U38" i="17"/>
  <c r="V21" i="17"/>
  <c r="K25" i="14"/>
  <c r="Q32" i="14"/>
  <c r="Q25" i="14"/>
  <c r="P28" i="17"/>
  <c r="Q30" i="14"/>
  <c r="J12" i="18"/>
  <c r="P33" i="14"/>
  <c r="K24" i="14"/>
  <c r="P28" i="14"/>
  <c r="V23" i="17"/>
  <c r="P25" i="14"/>
  <c r="K30" i="14"/>
  <c r="U51" i="17"/>
  <c r="L29" i="14"/>
  <c r="L24" i="14"/>
  <c r="J9" i="18"/>
  <c r="Q43" i="17"/>
  <c r="V30" i="17"/>
  <c r="U24" i="17"/>
  <c r="P26" i="14"/>
  <c r="L30" i="14"/>
  <c r="K38" i="14"/>
  <c r="L31" i="14"/>
  <c r="P48" i="17"/>
  <c r="K40" i="14"/>
  <c r="P52" i="17"/>
  <c r="P34" i="14"/>
  <c r="U48" i="17"/>
  <c r="V20" i="17"/>
  <c r="P24" i="14"/>
  <c r="L26" i="14"/>
  <c r="Q40" i="14"/>
  <c r="U22" i="17"/>
  <c r="U50" i="17"/>
  <c r="P36" i="14"/>
  <c r="L25" i="14"/>
  <c r="V38" i="17"/>
  <c r="K29" i="14"/>
  <c r="Q30" i="17"/>
  <c r="U27" i="17"/>
  <c r="P33" i="17"/>
  <c r="U43" i="17"/>
  <c r="P30" i="17"/>
  <c r="V26" i="17"/>
  <c r="U30" i="17"/>
  <c r="Q37" i="14"/>
  <c r="J7" i="18"/>
  <c r="V27" i="17"/>
  <c r="P43" i="17"/>
  <c r="P24" i="17"/>
  <c r="Q21" i="17"/>
  <c r="Q26" i="17"/>
  <c r="P20" i="17"/>
  <c r="U26" i="17"/>
  <c r="Q36" i="14"/>
  <c r="K27" i="14"/>
  <c r="V50" i="17"/>
  <c r="L36" i="14"/>
  <c r="Q50" i="17"/>
  <c r="P38" i="14"/>
  <c r="J13" i="18"/>
  <c r="Q25" i="17"/>
  <c r="Q52" i="17"/>
  <c r="P29" i="14"/>
  <c r="L39" i="14"/>
  <c r="P22" i="17"/>
  <c r="P21" i="17"/>
  <c r="K35" i="14"/>
  <c r="U33" i="17"/>
  <c r="Q20" i="17"/>
  <c r="P35" i="14"/>
  <c r="Q28" i="14"/>
  <c r="J14" i="18"/>
  <c r="V43" i="17"/>
  <c r="Q38" i="17"/>
  <c r="Q31" i="14"/>
  <c r="L32" i="14"/>
  <c r="V25" i="17"/>
  <c r="P23" i="17"/>
  <c r="K32" i="14"/>
  <c r="J17" i="18"/>
  <c r="P26" i="17"/>
  <c r="Q38" i="14"/>
  <c r="U52" i="17"/>
  <c r="P27" i="14"/>
  <c r="V48" i="17"/>
  <c r="Q34" i="14"/>
  <c r="J15" i="18"/>
  <c r="K39" i="14"/>
  <c r="P31" i="14"/>
  <c r="P39" i="14"/>
  <c r="V52" i="17"/>
  <c r="K36" i="14"/>
  <c r="V28" i="17"/>
  <c r="K28" i="14"/>
  <c r="K34" i="14"/>
  <c r="L38" i="14"/>
  <c r="U20" i="17"/>
  <c r="J11" i="18"/>
  <c r="L37" i="14"/>
  <c r="P40" i="14"/>
  <c r="Q23" i="17"/>
  <c r="P37" i="14"/>
  <c r="P50" i="17"/>
  <c r="U21" i="17"/>
  <c r="P51" i="17"/>
  <c r="L35" i="14"/>
  <c r="K26" i="14"/>
  <c r="C14" i="19"/>
  <c r="Q24" i="17"/>
  <c r="H14" i="19" l="1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K17" i="18"/>
  <c r="O15" i="18" s="1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I4" i="14"/>
  <c r="I3" i="14"/>
  <c r="Q7" i="18"/>
  <c r="P22" i="16"/>
  <c r="U54" i="16"/>
  <c r="V44" i="16"/>
  <c r="Q27" i="16"/>
  <c r="U53" i="16"/>
  <c r="Q15" i="18"/>
  <c r="U38" i="16"/>
  <c r="Q11" i="18"/>
  <c r="Q59" i="16"/>
  <c r="U10" i="18"/>
  <c r="Q10" i="18"/>
  <c r="Q31" i="16"/>
  <c r="P6" i="18"/>
  <c r="C15" i="19"/>
  <c r="J6" i="18"/>
  <c r="Q43" i="16"/>
  <c r="P7" i="18"/>
  <c r="Q41" i="16"/>
  <c r="U39" i="16"/>
  <c r="P48" i="16"/>
  <c r="U43" i="16"/>
  <c r="P34" i="16"/>
  <c r="V48" i="16"/>
  <c r="V59" i="16"/>
  <c r="V29" i="16"/>
  <c r="U22" i="16"/>
  <c r="V12" i="18"/>
  <c r="V27" i="16"/>
  <c r="Q39" i="16"/>
  <c r="U32" i="16"/>
  <c r="Q53" i="16"/>
  <c r="Q46" i="16"/>
  <c r="P54" i="16"/>
  <c r="Q45" i="16"/>
  <c r="V31" i="16"/>
  <c r="Q28" i="16"/>
  <c r="U56" i="16"/>
  <c r="U46" i="16"/>
  <c r="V47" i="16"/>
  <c r="P15" i="18"/>
  <c r="Q6" i="18"/>
  <c r="U12" i="18"/>
  <c r="Q49" i="16"/>
  <c r="V8" i="18"/>
  <c r="P35" i="16"/>
  <c r="J6" i="16"/>
  <c r="U49" i="16"/>
  <c r="P41" i="16"/>
  <c r="P49" i="16"/>
  <c r="Q33" i="16"/>
  <c r="Q50" i="16"/>
  <c r="Q30" i="16"/>
  <c r="P46" i="16"/>
  <c r="Q37" i="16"/>
  <c r="V42" i="16"/>
  <c r="V15" i="18"/>
  <c r="U29" i="16"/>
  <c r="U41" i="16"/>
  <c r="V46" i="16"/>
  <c r="Q29" i="16"/>
  <c r="V10" i="18"/>
  <c r="U40" i="16"/>
  <c r="U9" i="18"/>
  <c r="V22" i="16"/>
  <c r="P28" i="16"/>
  <c r="U47" i="16"/>
  <c r="P5" i="18"/>
  <c r="U15" i="18"/>
  <c r="U8" i="18"/>
  <c r="U13" i="18"/>
  <c r="U42" i="16"/>
  <c r="V7" i="18"/>
  <c r="E14" i="19"/>
  <c r="Q32" i="16"/>
  <c r="V5" i="18"/>
  <c r="P58" i="16"/>
  <c r="Q5" i="18"/>
  <c r="V13" i="18"/>
  <c r="U35" i="16"/>
  <c r="U50" i="16"/>
  <c r="P29" i="16"/>
  <c r="V9" i="18"/>
  <c r="Q22" i="16"/>
  <c r="Q58" i="16"/>
  <c r="U6" i="18"/>
  <c r="V58" i="16"/>
  <c r="U59" i="16"/>
  <c r="P30" i="16"/>
  <c r="P40" i="16"/>
  <c r="P31" i="16"/>
  <c r="U34" i="16"/>
  <c r="P57" i="16"/>
  <c r="U48" i="16"/>
  <c r="Q55" i="16"/>
  <c r="V39" i="16"/>
  <c r="V28" i="16"/>
  <c r="P55" i="16"/>
  <c r="Q51" i="16"/>
  <c r="Q35" i="16"/>
  <c r="V6" i="18"/>
  <c r="P13" i="18"/>
  <c r="P43" i="16"/>
  <c r="P51" i="16"/>
  <c r="Q13" i="18"/>
  <c r="V53" i="16"/>
  <c r="U11" i="18"/>
  <c r="P37" i="16"/>
  <c r="P32" i="16"/>
  <c r="P38" i="16"/>
  <c r="P39" i="16"/>
  <c r="U37" i="16"/>
  <c r="V32" i="16"/>
  <c r="P45" i="16"/>
  <c r="P44" i="16"/>
  <c r="P33" i="16"/>
  <c r="Q12" i="18"/>
  <c r="P42" i="16"/>
  <c r="V36" i="16"/>
  <c r="Q40" i="16"/>
  <c r="P8" i="18"/>
  <c r="U28" i="16"/>
  <c r="V35" i="16"/>
  <c r="V43" i="16"/>
  <c r="Q42" i="16"/>
  <c r="V11" i="18"/>
  <c r="Q36" i="16"/>
  <c r="V40" i="16"/>
  <c r="V37" i="16"/>
  <c r="V34" i="16"/>
  <c r="V57" i="16"/>
  <c r="Q52" i="16"/>
  <c r="V30" i="16"/>
  <c r="P10" i="18"/>
  <c r="V38" i="16"/>
  <c r="V45" i="16"/>
  <c r="Q8" i="18"/>
  <c r="U33" i="16"/>
  <c r="C16" i="19"/>
  <c r="V50" i="16"/>
  <c r="V55" i="16"/>
  <c r="Q48" i="16"/>
  <c r="U5" i="18"/>
  <c r="P53" i="16"/>
  <c r="Q47" i="16"/>
  <c r="Q44" i="16"/>
  <c r="U55" i="16"/>
  <c r="Q57" i="16"/>
  <c r="U52" i="16"/>
  <c r="V54" i="16"/>
  <c r="Q54" i="16"/>
  <c r="Q9" i="18"/>
  <c r="Q56" i="16"/>
  <c r="U51" i="16"/>
  <c r="P56" i="16"/>
  <c r="U31" i="16"/>
  <c r="V49" i="16"/>
  <c r="P9" i="18"/>
  <c r="U57" i="16"/>
  <c r="U44" i="16"/>
  <c r="U58" i="16"/>
  <c r="P12" i="18"/>
  <c r="P52" i="16"/>
  <c r="P47" i="16"/>
  <c r="P11" i="18"/>
  <c r="P27" i="16"/>
  <c r="P59" i="16"/>
  <c r="U7" i="18"/>
  <c r="V56" i="16"/>
  <c r="U30" i="16"/>
  <c r="Q38" i="16"/>
  <c r="P36" i="16"/>
  <c r="Q34" i="16"/>
  <c r="V41" i="16"/>
  <c r="V33" i="16"/>
  <c r="U27" i="16"/>
  <c r="U45" i="16"/>
  <c r="V51" i="16"/>
  <c r="P50" i="16"/>
  <c r="U36" i="16"/>
  <c r="V52" i="16"/>
  <c r="E16" i="19"/>
  <c r="H16" i="19" l="1"/>
  <c r="H15" i="19"/>
  <c r="K6" i="18"/>
  <c r="O4" i="18" s="1"/>
  <c r="K6" i="16"/>
  <c r="O4" i="16" s="1"/>
  <c r="J4" i="14"/>
  <c r="N4" i="16"/>
  <c r="N4" i="18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C17" i="19"/>
  <c r="P44" i="15"/>
  <c r="V44" i="15"/>
  <c r="U32" i="15"/>
  <c r="J3" i="17"/>
  <c r="Q44" i="15"/>
  <c r="U59" i="15"/>
  <c r="V28" i="15"/>
  <c r="P58" i="15"/>
  <c r="V29" i="15"/>
  <c r="Q53" i="15"/>
  <c r="E15" i="19"/>
  <c r="V30" i="15"/>
  <c r="V4" i="18"/>
  <c r="P48" i="15"/>
  <c r="Q54" i="15"/>
  <c r="V52" i="15"/>
  <c r="J3" i="15"/>
  <c r="P47" i="15"/>
  <c r="V54" i="15"/>
  <c r="F15" i="19"/>
  <c r="P57" i="15"/>
  <c r="V49" i="15"/>
  <c r="P49" i="15"/>
  <c r="C18" i="19"/>
  <c r="E18" i="19" s="1"/>
  <c r="Q30" i="15"/>
  <c r="U57" i="15"/>
  <c r="Q4" i="18"/>
  <c r="V57" i="15"/>
  <c r="V48" i="15"/>
  <c r="P52" i="15"/>
  <c r="J3" i="18"/>
  <c r="Q59" i="15"/>
  <c r="V47" i="15"/>
  <c r="Q32" i="15"/>
  <c r="P4" i="18"/>
  <c r="Q31" i="15"/>
  <c r="P32" i="15"/>
  <c r="U44" i="15"/>
  <c r="C19" i="19"/>
  <c r="V4" i="16"/>
  <c r="E19" i="19"/>
  <c r="P54" i="15"/>
  <c r="J15" i="19"/>
  <c r="U47" i="15"/>
  <c r="Q4" i="16"/>
  <c r="P30" i="15"/>
  <c r="U48" i="15"/>
  <c r="U4" i="18"/>
  <c r="P29" i="15"/>
  <c r="C20" i="19"/>
  <c r="F14" i="19"/>
  <c r="J14" i="19" s="1"/>
  <c r="P59" i="15"/>
  <c r="P31" i="15"/>
  <c r="Q52" i="15"/>
  <c r="V53" i="15"/>
  <c r="U58" i="15"/>
  <c r="U4" i="16"/>
  <c r="P4" i="16"/>
  <c r="Q58" i="15"/>
  <c r="Q48" i="15"/>
  <c r="U30" i="15"/>
  <c r="P28" i="15"/>
  <c r="V32" i="15"/>
  <c r="F16" i="19"/>
  <c r="Q28" i="15"/>
  <c r="U54" i="15"/>
  <c r="Q49" i="15"/>
  <c r="Q47" i="15"/>
  <c r="V59" i="15"/>
  <c r="Q57" i="15"/>
  <c r="P53" i="15"/>
  <c r="V31" i="15"/>
  <c r="U52" i="15"/>
  <c r="U29" i="15"/>
  <c r="U28" i="15"/>
  <c r="Q29" i="15"/>
  <c r="V58" i="15"/>
  <c r="U49" i="15"/>
  <c r="J3" i="16"/>
  <c r="U31" i="15"/>
  <c r="U53" i="15"/>
  <c r="H17" i="19" l="1"/>
  <c r="H20" i="19"/>
  <c r="H19" i="19"/>
  <c r="H18" i="19"/>
  <c r="M12" i="19"/>
  <c r="M13" i="19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E17" i="19"/>
  <c r="F17" i="19" s="1"/>
  <c r="V3" i="16"/>
  <c r="P3" i="18"/>
  <c r="Z3" i="16" a="1"/>
  <c r="T13" i="19"/>
  <c r="U3" i="17"/>
  <c r="U3" i="15"/>
  <c r="E20" i="19"/>
  <c r="F20" i="19" s="1"/>
  <c r="P3" i="16"/>
  <c r="J17" i="19"/>
  <c r="N13" i="19"/>
  <c r="Q3" i="15"/>
  <c r="O13" i="19"/>
  <c r="S12" i="19"/>
  <c r="Q3" i="18"/>
  <c r="P3" i="15"/>
  <c r="N12" i="19"/>
  <c r="F19" i="19"/>
  <c r="V3" i="18"/>
  <c r="Q3" i="16"/>
  <c r="V3" i="17"/>
  <c r="J16" i="19"/>
  <c r="Y3" i="16" a="1"/>
  <c r="P3" i="17"/>
  <c r="Z3" i="17" a="1"/>
  <c r="U3" i="18"/>
  <c r="F18" i="19"/>
  <c r="O12" i="19"/>
  <c r="S13" i="19"/>
  <c r="T12" i="19"/>
  <c r="V3" i="15"/>
  <c r="U3" i="16"/>
  <c r="Q3" i="17"/>
  <c r="C21" i="19"/>
  <c r="C22" i="19"/>
  <c r="E21" i="19"/>
  <c r="E22" i="19"/>
  <c r="C23" i="19"/>
  <c r="E23" i="19"/>
  <c r="C24" i="19"/>
  <c r="E24" i="19"/>
  <c r="C25" i="19"/>
  <c r="C26" i="19"/>
  <c r="E25" i="19"/>
  <c r="C27" i="19"/>
  <c r="E26" i="19"/>
  <c r="C28" i="19"/>
  <c r="E27" i="19"/>
  <c r="C29" i="19"/>
  <c r="E28" i="19"/>
  <c r="C30" i="19"/>
  <c r="E29" i="19"/>
  <c r="C31" i="19"/>
  <c r="E30" i="19"/>
  <c r="C32" i="19"/>
  <c r="E31" i="19"/>
  <c r="C33" i="19"/>
  <c r="E32" i="19"/>
  <c r="C34" i="19"/>
  <c r="E33" i="19"/>
  <c r="H33" i="19" l="1"/>
  <c r="H32" i="19"/>
  <c r="H31" i="19"/>
  <c r="H30" i="19"/>
  <c r="H29" i="19"/>
  <c r="H28" i="19"/>
  <c r="H27" i="19"/>
  <c r="H26" i="19"/>
  <c r="H25" i="19"/>
  <c r="H24" i="19"/>
  <c r="H23" i="19"/>
  <c r="H22" i="19"/>
  <c r="H21" i="19"/>
  <c r="H34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M14" i="19"/>
  <c r="M15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F33" i="19"/>
  <c r="F25" i="19"/>
  <c r="AC33" i="16"/>
  <c r="AA20" i="16"/>
  <c r="AE18" i="16"/>
  <c r="AD9" i="16"/>
  <c r="P46" i="15"/>
  <c r="AD42" i="16"/>
  <c r="AA49" i="16"/>
  <c r="AB52" i="16"/>
  <c r="U4" i="17"/>
  <c r="AE53" i="16"/>
  <c r="AE16" i="16"/>
  <c r="AA48" i="16"/>
  <c r="AB57" i="16"/>
  <c r="AE59" i="16"/>
  <c r="AA26" i="16"/>
  <c r="U63" i="15"/>
  <c r="AC21" i="16"/>
  <c r="AB51" i="16"/>
  <c r="AA39" i="16"/>
  <c r="AA30" i="16"/>
  <c r="AA53" i="16"/>
  <c r="AD16" i="16"/>
  <c r="AA57" i="16"/>
  <c r="AE14" i="16"/>
  <c r="AD28" i="16"/>
  <c r="AD6" i="16"/>
  <c r="AC59" i="16"/>
  <c r="AB20" i="16"/>
  <c r="AE47" i="16"/>
  <c r="AE12" i="16"/>
  <c r="AD53" i="16"/>
  <c r="AA18" i="16"/>
  <c r="AC36" i="16"/>
  <c r="AC35" i="16"/>
  <c r="AD31" i="16"/>
  <c r="AC38" i="16"/>
  <c r="AD29" i="16"/>
  <c r="AE26" i="16"/>
  <c r="AC43" i="16"/>
  <c r="AD37" i="16"/>
  <c r="AA56" i="16"/>
  <c r="AC23" i="16"/>
  <c r="F24" i="19"/>
  <c r="AC12" i="16"/>
  <c r="AB54" i="16"/>
  <c r="Q4" i="17"/>
  <c r="AB41" i="16"/>
  <c r="AB46" i="16"/>
  <c r="AE28" i="16"/>
  <c r="AD45" i="16"/>
  <c r="AE56" i="16"/>
  <c r="Q43" i="15"/>
  <c r="AC57" i="16"/>
  <c r="AA24" i="16"/>
  <c r="AB44" i="16"/>
  <c r="AC47" i="16"/>
  <c r="AE32" i="16"/>
  <c r="AC30" i="16"/>
  <c r="AB58" i="16"/>
  <c r="AA52" i="16"/>
  <c r="AC16" i="16"/>
  <c r="AC51" i="16"/>
  <c r="Y3" i="17" a="1"/>
  <c r="U51" i="15"/>
  <c r="AD36" i="16"/>
  <c r="AD35" i="16"/>
  <c r="AC18" i="16"/>
  <c r="AB24" i="16"/>
  <c r="Q61" i="15"/>
  <c r="V51" i="15"/>
  <c r="AB42" i="16"/>
  <c r="F31" i="19"/>
  <c r="AB34" i="16"/>
  <c r="AD15" i="16"/>
  <c r="AC24" i="16"/>
  <c r="AB32" i="16"/>
  <c r="AE29" i="16"/>
  <c r="AC13" i="16"/>
  <c r="AA40" i="16"/>
  <c r="AD8" i="16"/>
  <c r="AC39" i="16"/>
  <c r="AB48" i="16"/>
  <c r="AE10" i="16"/>
  <c r="V46" i="15"/>
  <c r="AA17" i="16"/>
  <c r="AC14" i="16"/>
  <c r="AA59" i="16"/>
  <c r="AA14" i="16"/>
  <c r="AA28" i="16"/>
  <c r="AB17" i="16"/>
  <c r="P63" i="15"/>
  <c r="AE43" i="16"/>
  <c r="AA37" i="16"/>
  <c r="F30" i="19"/>
  <c r="AA31" i="16"/>
  <c r="AD47" i="16"/>
  <c r="AE52" i="16"/>
  <c r="P56" i="15"/>
  <c r="AC9" i="16"/>
  <c r="AC42" i="16"/>
  <c r="AD44" i="16"/>
  <c r="AB50" i="16"/>
  <c r="AD50" i="16"/>
  <c r="AE49" i="16"/>
  <c r="AC54" i="16"/>
  <c r="AA19" i="16"/>
  <c r="V63" i="15"/>
  <c r="AB13" i="16"/>
  <c r="AA21" i="16"/>
  <c r="AC11" i="16"/>
  <c r="AC40" i="16"/>
  <c r="AD43" i="16"/>
  <c r="F29" i="19"/>
  <c r="J29" i="19" s="1"/>
  <c r="AD12" i="16"/>
  <c r="AD49" i="16"/>
  <c r="AC29" i="16"/>
  <c r="AB14" i="16"/>
  <c r="AB45" i="16"/>
  <c r="AC53" i="16"/>
  <c r="J33" i="19"/>
  <c r="AE48" i="16"/>
  <c r="AC32" i="16"/>
  <c r="F32" i="19"/>
  <c r="J32" i="19" s="1"/>
  <c r="AD14" i="16"/>
  <c r="AD54" i="16"/>
  <c r="AE27" i="16"/>
  <c r="AD4" i="16"/>
  <c r="AB26" i="16"/>
  <c r="AE22" i="16"/>
  <c r="AA35" i="16"/>
  <c r="AC25" i="16"/>
  <c r="P61" i="15"/>
  <c r="AA54" i="16"/>
  <c r="AA41" i="16"/>
  <c r="AA45" i="16"/>
  <c r="AA36" i="16"/>
  <c r="F23" i="19"/>
  <c r="J23" i="19" s="1"/>
  <c r="AA11" i="16"/>
  <c r="AA43" i="16"/>
  <c r="AC7" i="16"/>
  <c r="AB37" i="16"/>
  <c r="AC56" i="16"/>
  <c r="AB53" i="16"/>
  <c r="AA10" i="16"/>
  <c r="AA34" i="16"/>
  <c r="AD27" i="16"/>
  <c r="E34" i="19"/>
  <c r="N14" i="19"/>
  <c r="AA58" i="16"/>
  <c r="AB21" i="16"/>
  <c r="AE11" i="16"/>
  <c r="AC15" i="16"/>
  <c r="AE35" i="16"/>
  <c r="J24" i="19"/>
  <c r="AE6" i="16"/>
  <c r="AD10" i="16"/>
  <c r="F22" i="19"/>
  <c r="AC44" i="16"/>
  <c r="J25" i="19"/>
  <c r="AB59" i="16"/>
  <c r="N15" i="19"/>
  <c r="AE40" i="16"/>
  <c r="AD22" i="16"/>
  <c r="AD41" i="16"/>
  <c r="AB10" i="16"/>
  <c r="C35" i="19"/>
  <c r="J18" i="19"/>
  <c r="P43" i="15"/>
  <c r="AE42" i="16"/>
  <c r="O14" i="19"/>
  <c r="AE57" i="16"/>
  <c r="AE23" i="16"/>
  <c r="AA8" i="16"/>
  <c r="AC31" i="16"/>
  <c r="AB47" i="16"/>
  <c r="AE54" i="16"/>
  <c r="AB35" i="16"/>
  <c r="AB4" i="16"/>
  <c r="U56" i="15"/>
  <c r="J19" i="19"/>
  <c r="Q46" i="15"/>
  <c r="AB55" i="16"/>
  <c r="AB33" i="16"/>
  <c r="AB27" i="16"/>
  <c r="AE34" i="16"/>
  <c r="AE20" i="16"/>
  <c r="F21" i="19"/>
  <c r="V43" i="15"/>
  <c r="AD7" i="16"/>
  <c r="F28" i="19"/>
  <c r="J28" i="19" s="1"/>
  <c r="AE8" i="16"/>
  <c r="AD59" i="16"/>
  <c r="AA47" i="16"/>
  <c r="J30" i="19"/>
  <c r="U46" i="15"/>
  <c r="V41" i="15"/>
  <c r="AD33" i="16"/>
  <c r="AE9" i="16"/>
  <c r="AC45" i="16"/>
  <c r="Q56" i="15"/>
  <c r="T15" i="19"/>
  <c r="AD5" i="16"/>
  <c r="U61" i="15"/>
  <c r="AE50" i="16"/>
  <c r="AC58" i="16"/>
  <c r="AE30" i="16"/>
  <c r="AD55" i="16"/>
  <c r="AD26" i="16"/>
  <c r="AD20" i="16"/>
  <c r="AB36" i="16"/>
  <c r="AB6" i="16"/>
  <c r="AE4" i="16"/>
  <c r="AA44" i="16"/>
  <c r="AA23" i="16"/>
  <c r="AC19" i="16"/>
  <c r="AB31" i="16"/>
  <c r="J22" i="19"/>
  <c r="AB5" i="16"/>
  <c r="AD52" i="16"/>
  <c r="P51" i="15"/>
  <c r="AA7" i="16"/>
  <c r="AB7" i="16"/>
  <c r="AB15" i="16"/>
  <c r="AD21" i="16"/>
  <c r="AD51" i="16"/>
  <c r="AC49" i="16"/>
  <c r="AD23" i="16"/>
  <c r="AE45" i="16"/>
  <c r="O15" i="19"/>
  <c r="U41" i="15"/>
  <c r="AD40" i="16"/>
  <c r="AC37" i="16"/>
  <c r="AD32" i="16"/>
  <c r="U43" i="15"/>
  <c r="AA50" i="16"/>
  <c r="AE25" i="16"/>
  <c r="AA46" i="16"/>
  <c r="AD19" i="16"/>
  <c r="J21" i="19"/>
  <c r="AE33" i="16"/>
  <c r="AA38" i="16"/>
  <c r="AB30" i="16"/>
  <c r="AE21" i="16"/>
  <c r="AA12" i="16"/>
  <c r="AA6" i="16"/>
  <c r="AE13" i="16"/>
  <c r="AB39" i="16"/>
  <c r="AE41" i="16"/>
  <c r="J20" i="19"/>
  <c r="AB22" i="16"/>
  <c r="AC20" i="16"/>
  <c r="AD24" i="16"/>
  <c r="F27" i="19"/>
  <c r="AE19" i="16"/>
  <c r="AB49" i="16"/>
  <c r="AD58" i="16"/>
  <c r="AB25" i="16"/>
  <c r="AB28" i="16"/>
  <c r="AB29" i="16"/>
  <c r="AC4" i="16"/>
  <c r="AD38" i="16"/>
  <c r="AC17" i="16"/>
  <c r="AE24" i="16"/>
  <c r="AE46" i="16"/>
  <c r="AB9" i="16"/>
  <c r="AA9" i="16"/>
  <c r="AC6" i="16"/>
  <c r="AB38" i="16"/>
  <c r="V56" i="15"/>
  <c r="AA55" i="16"/>
  <c r="AA16" i="16"/>
  <c r="AA27" i="16"/>
  <c r="AB12" i="16"/>
  <c r="V61" i="15"/>
  <c r="AA51" i="16"/>
  <c r="AE7" i="16"/>
  <c r="AA4" i="16"/>
  <c r="AD48" i="16"/>
  <c r="AE37" i="16"/>
  <c r="AE44" i="16"/>
  <c r="AB43" i="16"/>
  <c r="AE31" i="16"/>
  <c r="Q63" i="15"/>
  <c r="AA32" i="16"/>
  <c r="AA33" i="16"/>
  <c r="AA13" i="16"/>
  <c r="AD39" i="16"/>
  <c r="AB11" i="16"/>
  <c r="AC26" i="16"/>
  <c r="Q51" i="15"/>
  <c r="AD57" i="16"/>
  <c r="AD46" i="16"/>
  <c r="AD13" i="16"/>
  <c r="AB23" i="16"/>
  <c r="AE51" i="16"/>
  <c r="J27" i="19"/>
  <c r="F26" i="19"/>
  <c r="J26" i="19" s="1"/>
  <c r="AD34" i="16"/>
  <c r="AC41" i="16"/>
  <c r="AA22" i="16"/>
  <c r="AC52" i="16"/>
  <c r="AA25" i="16"/>
  <c r="Q41" i="15"/>
  <c r="AC48" i="16"/>
  <c r="AD25" i="16"/>
  <c r="AC27" i="16"/>
  <c r="AC50" i="16"/>
  <c r="S15" i="19"/>
  <c r="AC34" i="16"/>
  <c r="AB56" i="16"/>
  <c r="AC46" i="16"/>
  <c r="AC22" i="16"/>
  <c r="C36" i="19"/>
  <c r="AC28" i="16"/>
  <c r="AB8" i="16"/>
  <c r="AD18" i="16"/>
  <c r="AE58" i="16"/>
  <c r="AE38" i="16"/>
  <c r="AB40" i="16"/>
  <c r="P41" i="15"/>
  <c r="AB18" i="16"/>
  <c r="AA15" i="16"/>
  <c r="AE55" i="16"/>
  <c r="AE17" i="16"/>
  <c r="AB19" i="16"/>
  <c r="AA5" i="16"/>
  <c r="T14" i="19"/>
  <c r="P4" i="17"/>
  <c r="AE36" i="16"/>
  <c r="V4" i="17"/>
  <c r="S14" i="19"/>
  <c r="AE39" i="16"/>
  <c r="AE5" i="16"/>
  <c r="AE15" i="16"/>
  <c r="AD56" i="16"/>
  <c r="AD17" i="16"/>
  <c r="AD11" i="16"/>
  <c r="AD30" i="16"/>
  <c r="AC55" i="16"/>
  <c r="AC8" i="16"/>
  <c r="AC5" i="16"/>
  <c r="AA42" i="16"/>
  <c r="AA29" i="16"/>
  <c r="AC10" i="16"/>
  <c r="J31" i="19"/>
  <c r="AB16" i="16"/>
  <c r="E36" i="19"/>
  <c r="C37" i="19"/>
  <c r="M25" i="19" l="1"/>
  <c r="M22" i="19"/>
  <c r="M29" i="19"/>
  <c r="M20" i="19"/>
  <c r="M21" i="19"/>
  <c r="M17" i="19"/>
  <c r="M30" i="19"/>
  <c r="M19" i="19"/>
  <c r="M26" i="19"/>
  <c r="M27" i="19"/>
  <c r="M28" i="19"/>
  <c r="M23" i="19"/>
  <c r="M16" i="19"/>
  <c r="M24" i="19"/>
  <c r="M18" i="19"/>
  <c r="M31" i="19"/>
  <c r="H37" i="19"/>
  <c r="H36" i="19"/>
  <c r="H35" i="19"/>
  <c r="Y10" i="17"/>
  <c r="Y36" i="17"/>
  <c r="Y23" i="17"/>
  <c r="Y30" i="17"/>
  <c r="Y24" i="17"/>
  <c r="Y52" i="17"/>
  <c r="Y12" i="17"/>
  <c r="Y27" i="17"/>
  <c r="Y6" i="17"/>
  <c r="Y42" i="17"/>
  <c r="Y8" i="17"/>
  <c r="Y49" i="17"/>
  <c r="Y39" i="17"/>
  <c r="Y11" i="17"/>
  <c r="Y44" i="17"/>
  <c r="Y48" i="17"/>
  <c r="Y13" i="17"/>
  <c r="Y7" i="17"/>
  <c r="Y43" i="17"/>
  <c r="Y3" i="17"/>
  <c r="Y31" i="17"/>
  <c r="Y4" i="17"/>
  <c r="Y46" i="17"/>
  <c r="Y32" i="17"/>
  <c r="Y22" i="17"/>
  <c r="Y33" i="17"/>
  <c r="Y50" i="17"/>
  <c r="Y38" i="17"/>
  <c r="Y37" i="17"/>
  <c r="Y34" i="17"/>
  <c r="Y17" i="17"/>
  <c r="Y18" i="17"/>
  <c r="Y29" i="17"/>
  <c r="Y15" i="17"/>
  <c r="Y5" i="17"/>
  <c r="Y25" i="17"/>
  <c r="Y28" i="17"/>
  <c r="Y47" i="17"/>
  <c r="Y19" i="17"/>
  <c r="Y45" i="17"/>
  <c r="Y51" i="17"/>
  <c r="Y16" i="17"/>
  <c r="Y26" i="17"/>
  <c r="Y9" i="17"/>
  <c r="Y21" i="17"/>
  <c r="Y35" i="17"/>
  <c r="Y20" i="17"/>
  <c r="Y40" i="17"/>
  <c r="Y41" i="17"/>
  <c r="Y14" i="17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AE30" i="17"/>
  <c r="AE12" i="17"/>
  <c r="AE14" i="17"/>
  <c r="AB48" i="17"/>
  <c r="AC52" i="17"/>
  <c r="AB52" i="17"/>
  <c r="AD14" i="17"/>
  <c r="N31" i="19"/>
  <c r="AE44" i="17"/>
  <c r="F34" i="19"/>
  <c r="T28" i="19"/>
  <c r="AB7" i="17"/>
  <c r="O23" i="19"/>
  <c r="AE32" i="17"/>
  <c r="T16" i="19"/>
  <c r="AB18" i="17"/>
  <c r="AE33" i="17"/>
  <c r="S19" i="19"/>
  <c r="AD36" i="17"/>
  <c r="O26" i="19"/>
  <c r="AD28" i="17"/>
  <c r="AD17" i="17"/>
  <c r="AE27" i="17"/>
  <c r="AB25" i="17"/>
  <c r="AA44" i="17"/>
  <c r="N20" i="19"/>
  <c r="AD6" i="17"/>
  <c r="AD27" i="17"/>
  <c r="AD11" i="17"/>
  <c r="AC4" i="17"/>
  <c r="AB11" i="17"/>
  <c r="AA23" i="17"/>
  <c r="AB23" i="17"/>
  <c r="AD10" i="17"/>
  <c r="AD41" i="17"/>
  <c r="AA7" i="17"/>
  <c r="AC22" i="17"/>
  <c r="AE15" i="17"/>
  <c r="AB43" i="17"/>
  <c r="AE52" i="17"/>
  <c r="AA25" i="17"/>
  <c r="AA34" i="17"/>
  <c r="AA45" i="17"/>
  <c r="AE20" i="17"/>
  <c r="AB33" i="17"/>
  <c r="AC40" i="17"/>
  <c r="AC6" i="17"/>
  <c r="S28" i="19"/>
  <c r="T23" i="19"/>
  <c r="AA15" i="17"/>
  <c r="AB14" i="17"/>
  <c r="AE6" i="17"/>
  <c r="O19" i="19"/>
  <c r="AB28" i="17"/>
  <c r="AB29" i="17"/>
  <c r="AC41" i="17"/>
  <c r="AB46" i="17"/>
  <c r="AE11" i="17"/>
  <c r="AE7" i="17"/>
  <c r="AE31" i="17"/>
  <c r="AC26" i="17"/>
  <c r="AD40" i="17"/>
  <c r="AC21" i="17"/>
  <c r="AC27" i="17"/>
  <c r="AE22" i="17"/>
  <c r="AD51" i="17"/>
  <c r="AB19" i="17"/>
  <c r="O28" i="19"/>
  <c r="S23" i="19"/>
  <c r="AE19" i="17"/>
  <c r="AA22" i="17"/>
  <c r="S26" i="19"/>
  <c r="AA46" i="17"/>
  <c r="AA9" i="17"/>
  <c r="AB20" i="17"/>
  <c r="AD25" i="17"/>
  <c r="O18" i="19"/>
  <c r="AA24" i="17"/>
  <c r="AC36" i="17"/>
  <c r="T30" i="19"/>
  <c r="AA42" i="17"/>
  <c r="AE25" i="17"/>
  <c r="AD45" i="17"/>
  <c r="AC9" i="17"/>
  <c r="O22" i="19"/>
  <c r="AC50" i="17"/>
  <c r="AD50" i="17"/>
  <c r="S25" i="19"/>
  <c r="AE16" i="17"/>
  <c r="AB21" i="17"/>
  <c r="AA4" i="17"/>
  <c r="T17" i="19"/>
  <c r="S31" i="19"/>
  <c r="N24" i="19"/>
  <c r="AD7" i="17"/>
  <c r="AB40" i="17"/>
  <c r="AA19" i="17"/>
  <c r="AA48" i="17"/>
  <c r="AD39" i="17"/>
  <c r="AD15" i="17"/>
  <c r="AC23" i="17"/>
  <c r="O25" i="19"/>
  <c r="AA26" i="17"/>
  <c r="N27" i="19"/>
  <c r="AB24" i="17"/>
  <c r="AE42" i="17"/>
  <c r="AA39" i="17"/>
  <c r="AC31" i="17"/>
  <c r="AA8" i="17"/>
  <c r="AD32" i="17"/>
  <c r="AC29" i="17"/>
  <c r="AC14" i="17"/>
  <c r="S16" i="19"/>
  <c r="AB10" i="17"/>
  <c r="S27" i="19"/>
  <c r="AE51" i="17"/>
  <c r="AE13" i="17"/>
  <c r="T21" i="19"/>
  <c r="S30" i="19"/>
  <c r="AC30" i="17"/>
  <c r="AB6" i="17"/>
  <c r="AB44" i="17"/>
  <c r="AB13" i="17"/>
  <c r="AD19" i="17"/>
  <c r="AB38" i="17"/>
  <c r="AC39" i="17"/>
  <c r="AA30" i="17"/>
  <c r="AA11" i="17"/>
  <c r="AE50" i="17"/>
  <c r="F36" i="19"/>
  <c r="O24" i="19"/>
  <c r="AB9" i="17"/>
  <c r="AE24" i="17"/>
  <c r="AE36" i="17"/>
  <c r="AB4" i="17"/>
  <c r="AB8" i="17"/>
  <c r="AE37" i="17"/>
  <c r="AB5" i="17"/>
  <c r="AE46" i="17"/>
  <c r="AA18" i="17"/>
  <c r="T26" i="19"/>
  <c r="AC47" i="17"/>
  <c r="S20" i="19"/>
  <c r="O17" i="19"/>
  <c r="AC12" i="17"/>
  <c r="AA52" i="17"/>
  <c r="AB41" i="17"/>
  <c r="AC49" i="17"/>
  <c r="E37" i="19"/>
  <c r="AB31" i="17"/>
  <c r="AA10" i="17"/>
  <c r="AD21" i="17"/>
  <c r="AC33" i="17"/>
  <c r="AB36" i="17"/>
  <c r="AE5" i="17"/>
  <c r="AE34" i="17"/>
  <c r="AC51" i="17"/>
  <c r="AA49" i="17"/>
  <c r="AD46" i="17"/>
  <c r="AB37" i="17"/>
  <c r="AE47" i="17"/>
  <c r="T20" i="19"/>
  <c r="S17" i="19"/>
  <c r="N29" i="19"/>
  <c r="O21" i="19"/>
  <c r="AA12" i="17"/>
  <c r="AB26" i="17"/>
  <c r="AD12" i="17"/>
  <c r="E35" i="19"/>
  <c r="F35" i="19" s="1"/>
  <c r="AC46" i="17"/>
  <c r="AC18" i="17"/>
  <c r="AE35" i="17"/>
  <c r="AC7" i="17"/>
  <c r="AD48" i="17"/>
  <c r="AB16" i="17"/>
  <c r="AE4" i="17"/>
  <c r="S18" i="19"/>
  <c r="AE17" i="17"/>
  <c r="AA40" i="17"/>
  <c r="O30" i="19"/>
  <c r="AB30" i="17"/>
  <c r="AD52" i="17"/>
  <c r="AD16" i="17"/>
  <c r="AC17" i="17"/>
  <c r="S22" i="19"/>
  <c r="AC25" i="17"/>
  <c r="AB45" i="17"/>
  <c r="AE41" i="17"/>
  <c r="AA27" i="17"/>
  <c r="AC35" i="17"/>
  <c r="T31" i="19"/>
  <c r="AD5" i="17"/>
  <c r="N17" i="19"/>
  <c r="T29" i="19"/>
  <c r="S21" i="19"/>
  <c r="T18" i="19"/>
  <c r="N30" i="19"/>
  <c r="AD35" i="17"/>
  <c r="O31" i="19"/>
  <c r="AB22" i="17"/>
  <c r="N22" i="19"/>
  <c r="AC32" i="17"/>
  <c r="N18" i="19"/>
  <c r="AD34" i="17"/>
  <c r="AE8" i="17"/>
  <c r="AA13" i="17"/>
  <c r="AD13" i="17"/>
  <c r="AB50" i="17"/>
  <c r="S24" i="19"/>
  <c r="AA31" i="17"/>
  <c r="AC38" i="17"/>
  <c r="AE43" i="17"/>
  <c r="AB49" i="17"/>
  <c r="AC24" i="17"/>
  <c r="AD31" i="17"/>
  <c r="AA29" i="17"/>
  <c r="N25" i="19"/>
  <c r="AC10" i="17"/>
  <c r="AB12" i="17"/>
  <c r="AA51" i="17"/>
  <c r="AC44" i="17"/>
  <c r="AE39" i="17"/>
  <c r="AC45" i="17"/>
  <c r="AA50" i="17"/>
  <c r="AA35" i="17"/>
  <c r="AC48" i="17"/>
  <c r="N28" i="19"/>
  <c r="N16" i="19"/>
  <c r="AE28" i="17"/>
  <c r="N19" i="19"/>
  <c r="N26" i="19"/>
  <c r="AA14" i="17"/>
  <c r="O20" i="19"/>
  <c r="AC34" i="17"/>
  <c r="AE26" i="17"/>
  <c r="AA6" i="17"/>
  <c r="AE40" i="17"/>
  <c r="T19" i="19"/>
  <c r="AD26" i="17"/>
  <c r="AC20" i="17"/>
  <c r="AC42" i="17"/>
  <c r="AD9" i="17"/>
  <c r="AE29" i="17"/>
  <c r="AB47" i="17"/>
  <c r="AA32" i="17"/>
  <c r="AD8" i="17"/>
  <c r="AC28" i="17"/>
  <c r="O27" i="19"/>
  <c r="AA16" i="17"/>
  <c r="AB15" i="17"/>
  <c r="AA5" i="17"/>
  <c r="S29" i="19"/>
  <c r="N21" i="19"/>
  <c r="AA47" i="17"/>
  <c r="AB35" i="17"/>
  <c r="AA17" i="17"/>
  <c r="AD49" i="17"/>
  <c r="AE48" i="17"/>
  <c r="AB17" i="17"/>
  <c r="AB51" i="17"/>
  <c r="AB27" i="17"/>
  <c r="T24" i="19"/>
  <c r="AD30" i="17"/>
  <c r="AC19" i="17"/>
  <c r="AE21" i="17"/>
  <c r="AB34" i="17"/>
  <c r="AA20" i="17"/>
  <c r="AB32" i="17"/>
  <c r="AE9" i="17"/>
  <c r="AD23" i="17"/>
  <c r="AE18" i="17"/>
  <c r="AA36" i="17"/>
  <c r="O16" i="19"/>
  <c r="AC43" i="17"/>
  <c r="T27" i="19"/>
  <c r="AD47" i="17"/>
  <c r="AC13" i="17"/>
  <c r="AD33" i="17"/>
  <c r="AD24" i="17"/>
  <c r="AD20" i="17"/>
  <c r="AA21" i="17"/>
  <c r="AD42" i="17"/>
  <c r="AC11" i="17"/>
  <c r="AD18" i="17"/>
  <c r="AB42" i="17"/>
  <c r="AD44" i="17"/>
  <c r="AD43" i="17"/>
  <c r="AB39" i="17"/>
  <c r="AC37" i="17"/>
  <c r="AC15" i="17"/>
  <c r="AE10" i="17"/>
  <c r="AE45" i="17"/>
  <c r="AD29" i="17"/>
  <c r="AA43" i="17"/>
  <c r="T25" i="19"/>
  <c r="AD22" i="17"/>
  <c r="AD4" i="17"/>
  <c r="AE38" i="17"/>
  <c r="T22" i="19"/>
  <c r="AA28" i="17"/>
  <c r="AA37" i="17"/>
  <c r="AC5" i="17"/>
  <c r="AA33" i="17"/>
  <c r="AD37" i="17"/>
  <c r="AE49" i="17"/>
  <c r="AC8" i="17"/>
  <c r="O29" i="19"/>
  <c r="AC16" i="17"/>
  <c r="AE23" i="17"/>
  <c r="N23" i="19"/>
  <c r="AA38" i="17"/>
  <c r="AD38" i="17"/>
  <c r="AA41" i="17"/>
  <c r="F37" i="19"/>
  <c r="J37" i="19"/>
  <c r="M35" i="19" l="1"/>
  <c r="J22" i="14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J36" i="19"/>
  <c r="P20" i="14"/>
  <c r="V8" i="17"/>
  <c r="P37" i="15"/>
  <c r="U64" i="15"/>
  <c r="V37" i="15"/>
  <c r="V6" i="17"/>
  <c r="P64" i="15"/>
  <c r="U36" i="15"/>
  <c r="Q36" i="15"/>
  <c r="S35" i="19"/>
  <c r="V7" i="17"/>
  <c r="L23" i="14"/>
  <c r="U39" i="15"/>
  <c r="U34" i="15"/>
  <c r="P12" i="17"/>
  <c r="J34" i="19"/>
  <c r="Q7" i="17"/>
  <c r="Q35" i="15"/>
  <c r="V39" i="15"/>
  <c r="Q65" i="15"/>
  <c r="Q37" i="15"/>
  <c r="V38" i="15"/>
  <c r="P38" i="15"/>
  <c r="U42" i="15"/>
  <c r="Q33" i="15"/>
  <c r="N35" i="19"/>
  <c r="P65" i="15"/>
  <c r="U55" i="15"/>
  <c r="V64" i="15"/>
  <c r="Q5" i="17"/>
  <c r="U37" i="15"/>
  <c r="V35" i="15"/>
  <c r="U40" i="15"/>
  <c r="Q6" i="17"/>
  <c r="U12" i="17"/>
  <c r="Q40" i="15"/>
  <c r="V55" i="15"/>
  <c r="Q22" i="14"/>
  <c r="P33" i="15"/>
  <c r="T35" i="19"/>
  <c r="V10" i="17"/>
  <c r="V34" i="15"/>
  <c r="V65" i="15"/>
  <c r="Q13" i="17"/>
  <c r="P21" i="14"/>
  <c r="U8" i="17"/>
  <c r="L20" i="14"/>
  <c r="Q8" i="17"/>
  <c r="V33" i="15"/>
  <c r="P10" i="17"/>
  <c r="P50" i="15"/>
  <c r="Q34" i="15"/>
  <c r="V50" i="15"/>
  <c r="P40" i="15"/>
  <c r="P9" i="17"/>
  <c r="Q45" i="15"/>
  <c r="J35" i="19"/>
  <c r="V9" i="17"/>
  <c r="U33" i="15"/>
  <c r="P11" i="17"/>
  <c r="P45" i="15"/>
  <c r="Q60" i="15"/>
  <c r="Q21" i="14"/>
  <c r="U60" i="15"/>
  <c r="Q64" i="15"/>
  <c r="L21" i="14"/>
  <c r="P23" i="14"/>
  <c r="V40" i="15"/>
  <c r="P8" i="17"/>
  <c r="P62" i="15"/>
  <c r="V13" i="17"/>
  <c r="P22" i="14"/>
  <c r="V42" i="15"/>
  <c r="V60" i="15"/>
  <c r="P34" i="15"/>
  <c r="U14" i="17"/>
  <c r="P35" i="15"/>
  <c r="U7" i="17"/>
  <c r="V45" i="15"/>
  <c r="U62" i="15"/>
  <c r="P6" i="17"/>
  <c r="P14" i="17"/>
  <c r="P36" i="15"/>
  <c r="Q9" i="17"/>
  <c r="P5" i="17"/>
  <c r="L22" i="14"/>
  <c r="Q14" i="17"/>
  <c r="K23" i="14"/>
  <c r="Q50" i="15"/>
  <c r="U13" i="17"/>
  <c r="K22" i="14"/>
  <c r="U6" i="17"/>
  <c r="P7" i="17"/>
  <c r="P55" i="15"/>
  <c r="Q20" i="14"/>
  <c r="P60" i="15"/>
  <c r="Q11" i="17"/>
  <c r="Q62" i="15"/>
  <c r="P42" i="15"/>
  <c r="U38" i="15"/>
  <c r="U45" i="15"/>
  <c r="V11" i="17"/>
  <c r="Q38" i="15"/>
  <c r="V14" i="17"/>
  <c r="U9" i="17"/>
  <c r="K20" i="14"/>
  <c r="Q39" i="15"/>
  <c r="V36" i="15"/>
  <c r="U11" i="17"/>
  <c r="K21" i="14"/>
  <c r="U50" i="15"/>
  <c r="V62" i="15"/>
  <c r="U65" i="15"/>
  <c r="U35" i="15"/>
  <c r="Q55" i="15"/>
  <c r="U5" i="17"/>
  <c r="O35" i="19"/>
  <c r="Q12" i="17"/>
  <c r="Q42" i="15"/>
  <c r="V12" i="17"/>
  <c r="V5" i="17"/>
  <c r="P39" i="15"/>
  <c r="P13" i="17"/>
  <c r="Q23" i="14"/>
  <c r="Q10" i="17"/>
  <c r="U10" i="17"/>
  <c r="M33" i="19" l="1"/>
  <c r="M32" i="19"/>
  <c r="M34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T33" i="19"/>
  <c r="S33" i="19"/>
  <c r="N33" i="19"/>
  <c r="O33" i="19"/>
  <c r="L18" i="14"/>
  <c r="L9" i="14"/>
  <c r="K10" i="14"/>
  <c r="K15" i="14"/>
  <c r="Q8" i="14"/>
  <c r="P10" i="14"/>
  <c r="Q14" i="14"/>
  <c r="P19" i="14"/>
  <c r="L16" i="14"/>
  <c r="K12" i="14"/>
  <c r="L13" i="14"/>
  <c r="P8" i="14"/>
  <c r="P13" i="14"/>
  <c r="L10" i="14"/>
  <c r="K18" i="14"/>
  <c r="N32" i="19"/>
  <c r="T32" i="19"/>
  <c r="W3" i="19" a="1"/>
  <c r="S32" i="19"/>
  <c r="O32" i="19"/>
  <c r="P16" i="14"/>
  <c r="Q13" i="14"/>
  <c r="N34" i="19"/>
  <c r="S34" i="19"/>
  <c r="O34" i="19"/>
  <c r="T34" i="19"/>
  <c r="L15" i="14"/>
  <c r="Q11" i="14"/>
  <c r="P17" i="14"/>
  <c r="Q17" i="14"/>
  <c r="L7" i="14"/>
  <c r="P14" i="14"/>
  <c r="P7" i="14"/>
  <c r="K11" i="14"/>
  <c r="K9" i="14"/>
  <c r="L6" i="14"/>
  <c r="Q6" i="14"/>
  <c r="P18" i="14"/>
  <c r="K14" i="14"/>
  <c r="Q7" i="14"/>
  <c r="P6" i="14"/>
  <c r="Q16" i="14"/>
  <c r="Q12" i="14"/>
  <c r="L11" i="14"/>
  <c r="P12" i="14"/>
  <c r="L17" i="14"/>
  <c r="K16" i="14"/>
  <c r="Q19" i="14"/>
  <c r="K8" i="14"/>
  <c r="L8" i="14"/>
  <c r="K19" i="14"/>
  <c r="Q9" i="14"/>
  <c r="P11" i="14"/>
  <c r="L19" i="14"/>
  <c r="Q15" i="14"/>
  <c r="K6" i="14"/>
  <c r="K7" i="14"/>
  <c r="K17" i="14"/>
  <c r="Q18" i="14"/>
  <c r="P15" i="14"/>
  <c r="Q10" i="14"/>
  <c r="K13" i="14"/>
  <c r="P9" i="14"/>
  <c r="L14" i="14"/>
  <c r="L12" i="14"/>
  <c r="W66" i="19" l="1"/>
  <c r="W63" i="19"/>
  <c r="W6" i="19"/>
  <c r="W25" i="19"/>
  <c r="W70" i="19"/>
  <c r="W7" i="19"/>
  <c r="W26" i="19"/>
  <c r="W5" i="19"/>
  <c r="W55" i="19"/>
  <c r="W20" i="19"/>
  <c r="W4" i="19"/>
  <c r="W44" i="19"/>
  <c r="W3" i="19"/>
  <c r="W30" i="19"/>
  <c r="W62" i="19"/>
  <c r="W72" i="19"/>
  <c r="W50" i="19"/>
  <c r="W60" i="19"/>
  <c r="W53" i="19"/>
  <c r="W71" i="19"/>
  <c r="W67" i="19"/>
  <c r="W33" i="19"/>
  <c r="W8" i="19"/>
  <c r="W36" i="19"/>
  <c r="W42" i="19"/>
  <c r="W37" i="19"/>
  <c r="W56" i="19"/>
  <c r="W21" i="19"/>
  <c r="W68" i="19"/>
  <c r="W52" i="19"/>
  <c r="W31" i="19"/>
  <c r="W65" i="19"/>
  <c r="W39" i="19"/>
  <c r="W19" i="19"/>
  <c r="W27" i="19"/>
  <c r="W51" i="19"/>
  <c r="W61" i="19"/>
  <c r="W45" i="19"/>
  <c r="W17" i="19"/>
  <c r="W23" i="19"/>
  <c r="W38" i="19"/>
  <c r="W22" i="19"/>
  <c r="W41" i="19"/>
  <c r="W57" i="19"/>
  <c r="W18" i="19"/>
  <c r="W47" i="19"/>
  <c r="W48" i="19"/>
  <c r="W43" i="19"/>
  <c r="W29" i="19"/>
  <c r="W11" i="19"/>
  <c r="W34" i="19"/>
  <c r="W12" i="19"/>
  <c r="W10" i="19"/>
  <c r="W28" i="19"/>
  <c r="W64" i="19"/>
  <c r="W46" i="19"/>
  <c r="W54" i="19"/>
  <c r="W16" i="19"/>
  <c r="W58" i="19"/>
  <c r="W15" i="19"/>
  <c r="W35" i="19"/>
  <c r="W14" i="19"/>
  <c r="W59" i="19"/>
  <c r="W32" i="19"/>
  <c r="W24" i="19"/>
  <c r="W49" i="19"/>
  <c r="W9" i="19"/>
  <c r="W13" i="19"/>
  <c r="W69" i="19"/>
  <c r="W40" i="19"/>
  <c r="N4" i="15"/>
  <c r="Z66" i="19"/>
  <c r="Y66" i="19"/>
  <c r="X66" i="19"/>
  <c r="AB66" i="19"/>
  <c r="AA66" i="19"/>
  <c r="X55" i="19"/>
  <c r="AB55" i="19"/>
  <c r="AA55" i="19"/>
  <c r="Y55" i="19"/>
  <c r="Z55" i="19"/>
  <c r="AB50" i="19"/>
  <c r="X50" i="19"/>
  <c r="Y50" i="19"/>
  <c r="AA50" i="19"/>
  <c r="Z50" i="19"/>
  <c r="Z42" i="19"/>
  <c r="AA42" i="19"/>
  <c r="Y42" i="19"/>
  <c r="AB42" i="19"/>
  <c r="X42" i="19"/>
  <c r="AB39" i="19"/>
  <c r="X39" i="19"/>
  <c r="Z39" i="19"/>
  <c r="Y39" i="19"/>
  <c r="AA39" i="19"/>
  <c r="AB38" i="19"/>
  <c r="X38" i="19"/>
  <c r="Y38" i="19"/>
  <c r="AA38" i="19"/>
  <c r="Z38" i="19"/>
  <c r="Z29" i="19"/>
  <c r="AA29" i="19"/>
  <c r="Y29" i="19"/>
  <c r="AB29" i="19"/>
  <c r="X29" i="19"/>
  <c r="Z54" i="19"/>
  <c r="AA54" i="19"/>
  <c r="AB54" i="19"/>
  <c r="Y54" i="19"/>
  <c r="X54" i="19"/>
  <c r="X24" i="19"/>
  <c r="Y24" i="19"/>
  <c r="AA24" i="19"/>
  <c r="Z24" i="19"/>
  <c r="AB24" i="19"/>
  <c r="Z63" i="19"/>
  <c r="AB63" i="19"/>
  <c r="AA63" i="19"/>
  <c r="Y63" i="19"/>
  <c r="X63" i="19"/>
  <c r="Y20" i="19"/>
  <c r="X20" i="19"/>
  <c r="AA20" i="19"/>
  <c r="Z20" i="19"/>
  <c r="AB20" i="19"/>
  <c r="Y60" i="19"/>
  <c r="AA60" i="19"/>
  <c r="X60" i="19"/>
  <c r="AB60" i="19"/>
  <c r="Z60" i="19"/>
  <c r="AB37" i="19"/>
  <c r="X37" i="19"/>
  <c r="AA37" i="19"/>
  <c r="Y37" i="19"/>
  <c r="Z37" i="19"/>
  <c r="AA19" i="19"/>
  <c r="Y19" i="19"/>
  <c r="AB19" i="19"/>
  <c r="Z19" i="19"/>
  <c r="X19" i="19"/>
  <c r="X22" i="19"/>
  <c r="AB22" i="19"/>
  <c r="AA22" i="19"/>
  <c r="Y22" i="19"/>
  <c r="Z22" i="19"/>
  <c r="Y11" i="19"/>
  <c r="AA11" i="19"/>
  <c r="AB11" i="19"/>
  <c r="X11" i="19"/>
  <c r="Z11" i="19"/>
  <c r="Z16" i="19"/>
  <c r="Y16" i="19"/>
  <c r="AB16" i="19"/>
  <c r="AA16" i="19"/>
  <c r="X16" i="19"/>
  <c r="AB49" i="19"/>
  <c r="Z49" i="19"/>
  <c r="X49" i="19"/>
  <c r="Y49" i="19"/>
  <c r="AA49" i="19"/>
  <c r="X6" i="19"/>
  <c r="AB6" i="19"/>
  <c r="AA6" i="19"/>
  <c r="Y6" i="19"/>
  <c r="Z6" i="19"/>
  <c r="Y4" i="19"/>
  <c r="X4" i="19"/>
  <c r="AA4" i="19"/>
  <c r="AB4" i="19"/>
  <c r="Z4" i="19"/>
  <c r="X53" i="19"/>
  <c r="Y53" i="19"/>
  <c r="AA53" i="19"/>
  <c r="Z53" i="19"/>
  <c r="AB53" i="19"/>
  <c r="AB56" i="19"/>
  <c r="X56" i="19"/>
  <c r="Z56" i="19"/>
  <c r="Y56" i="19"/>
  <c r="AA56" i="19"/>
  <c r="Z27" i="19"/>
  <c r="X27" i="19"/>
  <c r="AA27" i="19"/>
  <c r="AB27" i="19"/>
  <c r="Y27" i="19"/>
  <c r="Z41" i="19"/>
  <c r="Y41" i="19"/>
  <c r="X41" i="19"/>
  <c r="AB41" i="19"/>
  <c r="AA41" i="19"/>
  <c r="Z34" i="19"/>
  <c r="AB34" i="19"/>
  <c r="X34" i="19"/>
  <c r="Y34" i="19"/>
  <c r="AA34" i="19"/>
  <c r="AA58" i="19"/>
  <c r="Y58" i="19"/>
  <c r="X58" i="19"/>
  <c r="AB58" i="19"/>
  <c r="Z58" i="19"/>
  <c r="X9" i="19"/>
  <c r="AB9" i="19"/>
  <c r="AA9" i="19"/>
  <c r="Y9" i="19"/>
  <c r="Z9" i="19"/>
  <c r="Y25" i="19"/>
  <c r="Z25" i="19"/>
  <c r="AA25" i="19"/>
  <c r="AB25" i="19"/>
  <c r="X25" i="19"/>
  <c r="Z44" i="19"/>
  <c r="Y44" i="19"/>
  <c r="AA44" i="19"/>
  <c r="AB44" i="19"/>
  <c r="X44" i="19"/>
  <c r="Y71" i="19"/>
  <c r="X71" i="19"/>
  <c r="Z71" i="19"/>
  <c r="AA71" i="19"/>
  <c r="AB71" i="19"/>
  <c r="AA21" i="19"/>
  <c r="AB21" i="19"/>
  <c r="X21" i="19"/>
  <c r="Z21" i="19"/>
  <c r="Y21" i="19"/>
  <c r="Y51" i="19"/>
  <c r="AB51" i="19"/>
  <c r="Z51" i="19"/>
  <c r="AA51" i="19"/>
  <c r="X51" i="19"/>
  <c r="AA57" i="19"/>
  <c r="X57" i="19"/>
  <c r="AB57" i="19"/>
  <c r="Y57" i="19"/>
  <c r="Z57" i="19"/>
  <c r="AB12" i="19"/>
  <c r="X12" i="19"/>
  <c r="AA12" i="19"/>
  <c r="Y12" i="19"/>
  <c r="Z12" i="19"/>
  <c r="AB15" i="19"/>
  <c r="Y15" i="19"/>
  <c r="X15" i="19"/>
  <c r="AA15" i="19"/>
  <c r="Z15" i="19"/>
  <c r="X13" i="19"/>
  <c r="AA13" i="19"/>
  <c r="AB13" i="19"/>
  <c r="Y13" i="19"/>
  <c r="Z13" i="19"/>
  <c r="AB70" i="19"/>
  <c r="X70" i="19"/>
  <c r="AA70" i="19"/>
  <c r="Y70" i="19"/>
  <c r="Z70" i="19"/>
  <c r="X67" i="19"/>
  <c r="AA67" i="19"/>
  <c r="AB67" i="19"/>
  <c r="Z67" i="19"/>
  <c r="Y67" i="19"/>
  <c r="X68" i="19"/>
  <c r="AB68" i="19"/>
  <c r="Z68" i="19"/>
  <c r="AA68" i="19"/>
  <c r="Y68" i="19"/>
  <c r="AA61" i="19"/>
  <c r="X61" i="19"/>
  <c r="Z61" i="19"/>
  <c r="Y61" i="19"/>
  <c r="AB61" i="19"/>
  <c r="Z18" i="19"/>
  <c r="X18" i="19"/>
  <c r="AA18" i="19"/>
  <c r="Y18" i="19"/>
  <c r="AB18" i="19"/>
  <c r="AA10" i="19"/>
  <c r="Y10" i="19"/>
  <c r="AB10" i="19"/>
  <c r="Z10" i="19"/>
  <c r="X10" i="19"/>
  <c r="Y35" i="19"/>
  <c r="AB35" i="19"/>
  <c r="AA35" i="19"/>
  <c r="X35" i="19"/>
  <c r="Z35" i="19"/>
  <c r="Y69" i="19"/>
  <c r="AB69" i="19"/>
  <c r="AA69" i="19"/>
  <c r="X69" i="19"/>
  <c r="Z69" i="19"/>
  <c r="AA7" i="19"/>
  <c r="AB7" i="19"/>
  <c r="Z7" i="19"/>
  <c r="Y7" i="19"/>
  <c r="X7" i="19"/>
  <c r="AA30" i="19"/>
  <c r="Z30" i="19"/>
  <c r="AB30" i="19"/>
  <c r="X30" i="19"/>
  <c r="Y30" i="19"/>
  <c r="AA33" i="19"/>
  <c r="AB33" i="19"/>
  <c r="Y33" i="19"/>
  <c r="X33" i="19"/>
  <c r="Z33" i="19"/>
  <c r="Y52" i="19"/>
  <c r="AA52" i="19"/>
  <c r="X52" i="19"/>
  <c r="Z52" i="19"/>
  <c r="AB52" i="19"/>
  <c r="Z45" i="19"/>
  <c r="X45" i="19"/>
  <c r="AA45" i="19"/>
  <c r="Y45" i="19"/>
  <c r="AB45" i="19"/>
  <c r="Y47" i="19"/>
  <c r="X47" i="19"/>
  <c r="AB47" i="19"/>
  <c r="AA47" i="19"/>
  <c r="Z47" i="19"/>
  <c r="X28" i="19"/>
  <c r="AA28" i="19"/>
  <c r="Y28" i="19"/>
  <c r="Z28" i="19"/>
  <c r="AB28" i="19"/>
  <c r="Y14" i="19"/>
  <c r="Z14" i="19"/>
  <c r="AB14" i="19"/>
  <c r="X14" i="19"/>
  <c r="AA14" i="19"/>
  <c r="Y40" i="19"/>
  <c r="AA40" i="19"/>
  <c r="X40" i="19"/>
  <c r="Z40" i="19"/>
  <c r="AB40" i="19"/>
  <c r="AB26" i="19"/>
  <c r="Z26" i="19"/>
  <c r="Y26" i="19"/>
  <c r="X26" i="19"/>
  <c r="AA26" i="19"/>
  <c r="Y62" i="19"/>
  <c r="AA62" i="19"/>
  <c r="Z62" i="19"/>
  <c r="AB62" i="19"/>
  <c r="X62" i="19"/>
  <c r="Z8" i="19"/>
  <c r="AA8" i="19"/>
  <c r="Y8" i="19"/>
  <c r="AB8" i="19"/>
  <c r="X8" i="19"/>
  <c r="X31" i="19"/>
  <c r="Y31" i="19"/>
  <c r="Z31" i="19"/>
  <c r="AB31" i="19"/>
  <c r="AA31" i="19"/>
  <c r="Y17" i="19"/>
  <c r="Z17" i="19"/>
  <c r="AA17" i="19"/>
  <c r="AB17" i="19"/>
  <c r="X17" i="19"/>
  <c r="Y48" i="19"/>
  <c r="AA48" i="19"/>
  <c r="Z48" i="19"/>
  <c r="X48" i="19"/>
  <c r="AB48" i="19"/>
  <c r="X64" i="19"/>
  <c r="Y64" i="19"/>
  <c r="Z64" i="19"/>
  <c r="AA64" i="19"/>
  <c r="AB64" i="19"/>
  <c r="Z59" i="19"/>
  <c r="AB59" i="19"/>
  <c r="Y59" i="19"/>
  <c r="AA59" i="19"/>
  <c r="X59" i="19"/>
  <c r="Z5" i="19"/>
  <c r="X5" i="19"/>
  <c r="Y5" i="19"/>
  <c r="AA5" i="19"/>
  <c r="AB5" i="19"/>
  <c r="AA72" i="19"/>
  <c r="AB72" i="19"/>
  <c r="Y72" i="19"/>
  <c r="X72" i="19"/>
  <c r="Z72" i="19"/>
  <c r="AB36" i="19"/>
  <c r="Z36" i="19"/>
  <c r="X36" i="19"/>
  <c r="Y36" i="19"/>
  <c r="AA36" i="19"/>
  <c r="AA65" i="19"/>
  <c r="X65" i="19"/>
  <c r="AB65" i="19"/>
  <c r="Y65" i="19"/>
  <c r="Z65" i="19"/>
  <c r="Y23" i="19"/>
  <c r="AB23" i="19"/>
  <c r="X23" i="19"/>
  <c r="Z23" i="19"/>
  <c r="AA23" i="19"/>
  <c r="X43" i="19"/>
  <c r="AB43" i="19"/>
  <c r="Y43" i="19"/>
  <c r="Z43" i="19"/>
  <c r="AA43" i="19"/>
  <c r="Y46" i="19"/>
  <c r="Z46" i="19"/>
  <c r="AB46" i="19"/>
  <c r="AA46" i="19"/>
  <c r="X46" i="19"/>
  <c r="Y32" i="19"/>
  <c r="AA32" i="19"/>
  <c r="Z32" i="19"/>
  <c r="AB32" i="19"/>
  <c r="X32" i="19"/>
  <c r="V32" i="19" l="1"/>
  <c r="V46" i="19"/>
  <c r="V43" i="19"/>
  <c r="V23" i="19"/>
  <c r="V65" i="19"/>
  <c r="V36" i="19"/>
  <c r="V72" i="19"/>
  <c r="V5" i="19"/>
  <c r="V59" i="19"/>
  <c r="V64" i="19"/>
  <c r="V48" i="19"/>
  <c r="V17" i="19"/>
  <c r="V31" i="19"/>
  <c r="V8" i="19"/>
  <c r="V62" i="19"/>
  <c r="V26" i="19"/>
  <c r="V40" i="19"/>
  <c r="V14" i="19"/>
  <c r="V28" i="19"/>
  <c r="V47" i="19"/>
  <c r="V45" i="19"/>
  <c r="V52" i="19"/>
  <c r="V33" i="19"/>
  <c r="V30" i="19"/>
  <c r="V7" i="19"/>
  <c r="V69" i="19"/>
  <c r="V35" i="19"/>
  <c r="V10" i="19"/>
  <c r="V18" i="19"/>
  <c r="V61" i="19"/>
  <c r="V68" i="19"/>
  <c r="V67" i="19"/>
  <c r="V70" i="19"/>
  <c r="V13" i="19"/>
  <c r="V15" i="19"/>
  <c r="V12" i="19"/>
  <c r="V57" i="19"/>
  <c r="V51" i="19"/>
  <c r="V21" i="19"/>
  <c r="V71" i="19"/>
  <c r="V44" i="19"/>
  <c r="V25" i="19"/>
  <c r="V9" i="19"/>
  <c r="V58" i="19"/>
  <c r="V34" i="19"/>
  <c r="V41" i="19"/>
  <c r="V27" i="19"/>
  <c r="V56" i="19"/>
  <c r="V53" i="19"/>
  <c r="V4" i="19"/>
  <c r="V6" i="19"/>
  <c r="V49" i="19"/>
  <c r="V16" i="19"/>
  <c r="V11" i="19"/>
  <c r="V22" i="19"/>
  <c r="V19" i="19"/>
  <c r="V37" i="19"/>
  <c r="V60" i="19"/>
  <c r="V20" i="19"/>
  <c r="V63" i="19"/>
  <c r="V24" i="19"/>
  <c r="V54" i="19"/>
  <c r="V29" i="19"/>
  <c r="V38" i="19"/>
  <c r="V39" i="19"/>
  <c r="V42" i="19"/>
  <c r="V50" i="19"/>
  <c r="V55" i="19"/>
  <c r="V66" i="19"/>
  <c r="I16" i="15"/>
  <c r="I15" i="15"/>
  <c r="I14" i="15"/>
  <c r="I13" i="15"/>
  <c r="I12" i="15"/>
  <c r="I11" i="15"/>
  <c r="I10" i="15"/>
  <c r="I9" i="15"/>
  <c r="I8" i="15"/>
  <c r="I7" i="15"/>
  <c r="K4" i="14"/>
  <c r="D90" i="1"/>
  <c r="AE3" i="17"/>
  <c r="U4" i="15"/>
  <c r="P3" i="14"/>
  <c r="C99" i="1"/>
  <c r="X3" i="19"/>
  <c r="K3" i="14"/>
  <c r="Q3" i="14"/>
  <c r="AD3" i="17"/>
  <c r="AB3" i="17"/>
  <c r="L3" i="14"/>
  <c r="P4" i="14"/>
  <c r="Z3" i="19"/>
  <c r="AE3" i="16"/>
  <c r="AA3" i="19"/>
  <c r="L4" i="14"/>
  <c r="AB3" i="16"/>
  <c r="D60" i="1"/>
  <c r="AA3" i="17"/>
  <c r="Q4" i="15"/>
  <c r="AC2" i="19" a="1"/>
  <c r="I45" i="1"/>
  <c r="I46" i="1" s="1"/>
  <c r="C7" i="15"/>
  <c r="Q4" i="14"/>
  <c r="AC3" i="17"/>
  <c r="G7" i="14"/>
  <c r="AC3" i="16"/>
  <c r="H54" i="1"/>
  <c r="AA3" i="16"/>
  <c r="D100" i="1"/>
  <c r="D61" i="1"/>
  <c r="AB3" i="19"/>
  <c r="P4" i="15"/>
  <c r="C69" i="1"/>
  <c r="V4" i="15"/>
  <c r="C98" i="1"/>
  <c r="H53" i="1"/>
  <c r="AD3" i="16"/>
  <c r="I60" i="1"/>
  <c r="D45" i="1"/>
  <c r="C68" i="1"/>
  <c r="D70" i="1"/>
  <c r="E7" i="15"/>
  <c r="Y3" i="19"/>
  <c r="AF51" i="19"/>
  <c r="AF22" i="19"/>
  <c r="AF25" i="19"/>
  <c r="AF43" i="19"/>
  <c r="AF47" i="19"/>
  <c r="AF6" i="19"/>
  <c r="AF3" i="19"/>
  <c r="AF33" i="19"/>
  <c r="AF58" i="19"/>
  <c r="AF64" i="19"/>
  <c r="AF60" i="19"/>
  <c r="AF11" i="19"/>
  <c r="AF46" i="19"/>
  <c r="AF63" i="19"/>
  <c r="AF14" i="19"/>
  <c r="AF16" i="19"/>
  <c r="AF7" i="19"/>
  <c r="AF52" i="19"/>
  <c r="AF49" i="19"/>
  <c r="AF20" i="19"/>
  <c r="AF65" i="19"/>
  <c r="AF61" i="19"/>
  <c r="AF28" i="19"/>
  <c r="AF36" i="19"/>
  <c r="AF32" i="19"/>
  <c r="AF4" i="19"/>
  <c r="AF29" i="19"/>
  <c r="AF50" i="19"/>
  <c r="AF69" i="19"/>
  <c r="AF68" i="19"/>
  <c r="AF30" i="19"/>
  <c r="AF62" i="19"/>
  <c r="AF5" i="19"/>
  <c r="AF19" i="19"/>
  <c r="AF31" i="19"/>
  <c r="AF9" i="19"/>
  <c r="AF35" i="19"/>
  <c r="AF12" i="19"/>
  <c r="AF48" i="19"/>
  <c r="AF37" i="19"/>
  <c r="AF38" i="19"/>
  <c r="AF39" i="19"/>
  <c r="AF72" i="19"/>
  <c r="AF10" i="19"/>
  <c r="AF57" i="19"/>
  <c r="AF23" i="19"/>
  <c r="AF21" i="19"/>
  <c r="AF55" i="19"/>
  <c r="AF44" i="19"/>
  <c r="AF26" i="19"/>
  <c r="AF70" i="19"/>
  <c r="AF59" i="19"/>
  <c r="AF27" i="19"/>
  <c r="AF71" i="19"/>
  <c r="AF45" i="19"/>
  <c r="AF54" i="19"/>
  <c r="AF13" i="19"/>
  <c r="AF17" i="19"/>
  <c r="AF24" i="19"/>
  <c r="AF41" i="19"/>
  <c r="AF18" i="19"/>
  <c r="AF8" i="19"/>
  <c r="AF56" i="19"/>
  <c r="AF40" i="19"/>
  <c r="AF42" i="19"/>
  <c r="AF67" i="19"/>
  <c r="AF34" i="19"/>
  <c r="AF66" i="19"/>
  <c r="AF15" i="19"/>
  <c r="AF53" i="19"/>
  <c r="H68" i="1"/>
  <c r="I70" i="1"/>
  <c r="H69" i="1"/>
  <c r="AG2" i="17" a="1"/>
  <c r="I61" i="1"/>
  <c r="D46" i="1"/>
  <c r="D55" i="1"/>
  <c r="C54" i="1"/>
  <c r="AG9" i="17" l="1"/>
  <c r="AL9" i="17" s="1"/>
  <c r="AG18" i="17"/>
  <c r="AL18" i="17" s="1"/>
  <c r="AG27" i="17"/>
  <c r="AL27" i="17" s="1"/>
  <c r="AG36" i="17"/>
  <c r="AL36" i="17" s="1"/>
  <c r="AG45" i="17"/>
  <c r="AL45" i="17" s="1"/>
  <c r="AG15" i="17"/>
  <c r="AL15" i="17" s="1"/>
  <c r="AG32" i="17"/>
  <c r="AL32" i="17" s="1"/>
  <c r="AG51" i="17"/>
  <c r="AL51" i="17" s="1"/>
  <c r="AG4" i="17"/>
  <c r="AL4" i="17" s="1"/>
  <c r="AG12" i="17"/>
  <c r="AL12" i="17" s="1"/>
  <c r="AG20" i="17"/>
  <c r="AL20" i="17" s="1"/>
  <c r="AG28" i="17"/>
  <c r="AL28" i="17" s="1"/>
  <c r="AG17" i="17"/>
  <c r="AL17" i="17" s="1"/>
  <c r="AG26" i="17"/>
  <c r="AL26" i="17" s="1"/>
  <c r="AG35" i="17"/>
  <c r="AL35" i="17" s="1"/>
  <c r="AG44" i="17"/>
  <c r="AL44" i="17" s="1"/>
  <c r="AG6" i="17"/>
  <c r="AL6" i="17" s="1"/>
  <c r="AG23" i="17"/>
  <c r="AL23" i="17" s="1"/>
  <c r="AG40" i="17"/>
  <c r="AL40" i="17" s="1"/>
  <c r="AG42" i="17"/>
  <c r="AL42" i="17" s="1"/>
  <c r="AG5" i="17"/>
  <c r="AL5" i="17" s="1"/>
  <c r="AG39" i="17"/>
  <c r="AL39" i="17" s="1"/>
  <c r="AG41" i="17"/>
  <c r="AL41" i="17" s="1"/>
  <c r="AG13" i="17"/>
  <c r="AL13" i="17" s="1"/>
  <c r="AG30" i="17"/>
  <c r="AL30" i="17" s="1"/>
  <c r="AG47" i="17"/>
  <c r="AL47" i="17" s="1"/>
  <c r="AG3" i="17"/>
  <c r="AG8" i="17"/>
  <c r="AL8" i="17" s="1"/>
  <c r="AG2" i="17"/>
  <c r="AG29" i="17"/>
  <c r="AL29" i="17" s="1"/>
  <c r="AG16" i="17"/>
  <c r="AL16" i="17" s="1"/>
  <c r="AG19" i="17"/>
  <c r="AL19" i="17" s="1"/>
  <c r="AG25" i="17"/>
  <c r="AL25" i="17" s="1"/>
  <c r="AG34" i="17"/>
  <c r="AL34" i="17" s="1"/>
  <c r="AG43" i="17"/>
  <c r="AL43" i="17" s="1"/>
  <c r="AG52" i="17"/>
  <c r="AL52" i="17" s="1"/>
  <c r="AG14" i="17"/>
  <c r="AL14" i="17" s="1"/>
  <c r="AG31" i="17"/>
  <c r="AL31" i="17" s="1"/>
  <c r="AG48" i="17"/>
  <c r="AL48" i="17" s="1"/>
  <c r="AG33" i="17"/>
  <c r="AL33" i="17" s="1"/>
  <c r="AG22" i="17"/>
  <c r="AL22" i="17" s="1"/>
  <c r="AG50" i="17"/>
  <c r="AL50" i="17" s="1"/>
  <c r="AG49" i="17"/>
  <c r="AL49" i="17" s="1"/>
  <c r="AG21" i="17"/>
  <c r="AL21" i="17" s="1"/>
  <c r="AG38" i="17"/>
  <c r="AL38" i="17" s="1"/>
  <c r="AG11" i="17"/>
  <c r="AL11" i="17" s="1"/>
  <c r="AG46" i="17"/>
  <c r="AL46" i="17" s="1"/>
  <c r="AG10" i="17"/>
  <c r="AL10" i="17" s="1"/>
  <c r="AG37" i="17"/>
  <c r="AL37" i="17" s="1"/>
  <c r="AG7" i="17"/>
  <c r="AL7" i="17" s="1"/>
  <c r="AG24" i="17"/>
  <c r="AL24" i="17" s="1"/>
  <c r="H7" i="15"/>
  <c r="J5" i="14"/>
  <c r="X3" i="17"/>
  <c r="X3" i="16"/>
  <c r="V3" i="19"/>
  <c r="I25" i="15"/>
  <c r="I24" i="15"/>
  <c r="I23" i="15"/>
  <c r="I22" i="15"/>
  <c r="I21" i="15"/>
  <c r="I20" i="15"/>
  <c r="I19" i="15"/>
  <c r="I18" i="15"/>
  <c r="AC9" i="19"/>
  <c r="AC24" i="19"/>
  <c r="AC39" i="19"/>
  <c r="AC54" i="19"/>
  <c r="AC69" i="19"/>
  <c r="AC29" i="19"/>
  <c r="AC20" i="19"/>
  <c r="AC36" i="19"/>
  <c r="AC70" i="19"/>
  <c r="AC59" i="19"/>
  <c r="AC57" i="19"/>
  <c r="AC64" i="19"/>
  <c r="AC11" i="19"/>
  <c r="AC45" i="19"/>
  <c r="AC34" i="19"/>
  <c r="AC14" i="19"/>
  <c r="AC35" i="19"/>
  <c r="AC53" i="19"/>
  <c r="AC49" i="19"/>
  <c r="AC7" i="19"/>
  <c r="AC61" i="19"/>
  <c r="AC2" i="19"/>
  <c r="AC17" i="19"/>
  <c r="AC32" i="19"/>
  <c r="AC47" i="19"/>
  <c r="AC62" i="19"/>
  <c r="AC15" i="19"/>
  <c r="AC6" i="19"/>
  <c r="AC22" i="19"/>
  <c r="AC56" i="19"/>
  <c r="AC18" i="19"/>
  <c r="AC33" i="19"/>
  <c r="AC48" i="19"/>
  <c r="AC42" i="19"/>
  <c r="AC58" i="19"/>
  <c r="AC52" i="19"/>
  <c r="AC26" i="19"/>
  <c r="AC41" i="19"/>
  <c r="AC51" i="19"/>
  <c r="AC28" i="19"/>
  <c r="AC44" i="19"/>
  <c r="AC27" i="19"/>
  <c r="AC60" i="19"/>
  <c r="AC19" i="19"/>
  <c r="AC37" i="19"/>
  <c r="AC30" i="19"/>
  <c r="AC68" i="19"/>
  <c r="AC12" i="19"/>
  <c r="AC23" i="19"/>
  <c r="AC16" i="19"/>
  <c r="AC31" i="19"/>
  <c r="AC5" i="19"/>
  <c r="AC65" i="19"/>
  <c r="AC13" i="19"/>
  <c r="AC66" i="19"/>
  <c r="AC10" i="19"/>
  <c r="AC25" i="19"/>
  <c r="AC40" i="19"/>
  <c r="AC55" i="19"/>
  <c r="AC72" i="19"/>
  <c r="AC63" i="19"/>
  <c r="AC8" i="19"/>
  <c r="AC21" i="19"/>
  <c r="AC3" i="19"/>
  <c r="AC67" i="19"/>
  <c r="AC4" i="19"/>
  <c r="AC38" i="19"/>
  <c r="AC71" i="19"/>
  <c r="AC46" i="19"/>
  <c r="AC43" i="19"/>
  <c r="AC50" i="19"/>
  <c r="I17" i="15"/>
  <c r="C53" i="1"/>
  <c r="T3" i="14" a="1"/>
  <c r="AF2" i="16" a="1"/>
  <c r="I55" i="1"/>
  <c r="I53" i="1"/>
  <c r="I54" i="1"/>
  <c r="F7" i="15"/>
  <c r="C8" i="15"/>
  <c r="E8" i="15" s="1"/>
  <c r="Q5" i="14"/>
  <c r="J7" i="15"/>
  <c r="I69" i="1"/>
  <c r="AF2" i="17" a="1"/>
  <c r="I68" i="1"/>
  <c r="D53" i="1"/>
  <c r="P5" i="14"/>
  <c r="K5" i="14"/>
  <c r="D68" i="1"/>
  <c r="D69" i="1"/>
  <c r="D98" i="1"/>
  <c r="C9" i="15"/>
  <c r="L5" i="14"/>
  <c r="D99" i="1"/>
  <c r="AG2" i="16" a="1"/>
  <c r="D54" i="1"/>
  <c r="E9" i="15"/>
  <c r="C10" i="15"/>
  <c r="E10" i="15"/>
  <c r="C11" i="15"/>
  <c r="E11" i="15"/>
  <c r="C12" i="15"/>
  <c r="C13" i="15"/>
  <c r="E12" i="15"/>
  <c r="C14" i="15"/>
  <c r="E13" i="15"/>
  <c r="C15" i="15"/>
  <c r="E14" i="15"/>
  <c r="C16" i="15"/>
  <c r="E15" i="15"/>
  <c r="E16" i="15"/>
  <c r="C17" i="15"/>
  <c r="C18" i="15"/>
  <c r="E17" i="15"/>
  <c r="E18" i="15"/>
  <c r="C19" i="15"/>
  <c r="E19" i="15"/>
  <c r="C20" i="15"/>
  <c r="E20" i="15"/>
  <c r="C21" i="15"/>
  <c r="C22" i="15"/>
  <c r="E21" i="15"/>
  <c r="C23" i="15"/>
  <c r="E22" i="15"/>
  <c r="C24" i="15"/>
  <c r="E23" i="15"/>
  <c r="C25" i="15"/>
  <c r="E24" i="15"/>
  <c r="E25" i="15"/>
  <c r="C26" i="15"/>
  <c r="AF7" i="17" l="1"/>
  <c r="AJ7" i="17" s="1"/>
  <c r="AF3" i="17"/>
  <c r="AJ3" i="17" s="1"/>
  <c r="AF45" i="17"/>
  <c r="AJ45" i="17" s="1"/>
  <c r="AF13" i="17"/>
  <c r="AJ13" i="17" s="1"/>
  <c r="AF44" i="17"/>
  <c r="AJ44" i="17" s="1"/>
  <c r="AF5" i="17"/>
  <c r="AJ5" i="17" s="1"/>
  <c r="AF15" i="17"/>
  <c r="AJ15" i="17" s="1"/>
  <c r="AF31" i="17"/>
  <c r="AJ31" i="17" s="1"/>
  <c r="AF46" i="17"/>
  <c r="AJ46" i="17" s="1"/>
  <c r="AF34" i="17"/>
  <c r="AJ34" i="17" s="1"/>
  <c r="AF2" i="17"/>
  <c r="AF40" i="17"/>
  <c r="AJ40" i="17" s="1"/>
  <c r="AF12" i="17"/>
  <c r="AJ12" i="17" s="1"/>
  <c r="AF9" i="17"/>
  <c r="AJ9" i="17" s="1"/>
  <c r="AF29" i="17"/>
  <c r="AJ29" i="17" s="1"/>
  <c r="AF8" i="17"/>
  <c r="AJ8" i="17" s="1"/>
  <c r="AF33" i="17"/>
  <c r="AJ33" i="17" s="1"/>
  <c r="AF20" i="17"/>
  <c r="AJ20" i="17" s="1"/>
  <c r="AF4" i="17"/>
  <c r="AJ4" i="17" s="1"/>
  <c r="AF22" i="17"/>
  <c r="AJ22" i="17" s="1"/>
  <c r="AF48" i="17"/>
  <c r="AJ48" i="17" s="1"/>
  <c r="AF16" i="17"/>
  <c r="AJ16" i="17" s="1"/>
  <c r="AF24" i="17"/>
  <c r="AJ24" i="17" s="1"/>
  <c r="AF38" i="17"/>
  <c r="AJ38" i="17" s="1"/>
  <c r="AF49" i="17"/>
  <c r="AJ49" i="17" s="1"/>
  <c r="AF6" i="17"/>
  <c r="AJ6" i="17" s="1"/>
  <c r="AF50" i="17"/>
  <c r="AJ50" i="17" s="1"/>
  <c r="AF27" i="17"/>
  <c r="AJ27" i="17" s="1"/>
  <c r="AF43" i="17"/>
  <c r="AJ43" i="17" s="1"/>
  <c r="AF11" i="17"/>
  <c r="AJ11" i="17" s="1"/>
  <c r="AF32" i="17"/>
  <c r="AJ32" i="17" s="1"/>
  <c r="AF21" i="17"/>
  <c r="AJ21" i="17" s="1"/>
  <c r="AF23" i="17"/>
  <c r="AJ23" i="17" s="1"/>
  <c r="AF30" i="17"/>
  <c r="AJ30" i="17" s="1"/>
  <c r="AF10" i="17"/>
  <c r="AJ10" i="17" s="1"/>
  <c r="AF42" i="17"/>
  <c r="AJ42" i="17" s="1"/>
  <c r="AF14" i="17"/>
  <c r="AJ14" i="17" s="1"/>
  <c r="AF25" i="17"/>
  <c r="AJ25" i="17" s="1"/>
  <c r="AF19" i="17"/>
  <c r="AJ19" i="17" s="1"/>
  <c r="AF39" i="17"/>
  <c r="AJ39" i="17" s="1"/>
  <c r="AF18" i="17"/>
  <c r="AJ18" i="17" s="1"/>
  <c r="AF17" i="17"/>
  <c r="AJ17" i="17" s="1"/>
  <c r="AF52" i="17"/>
  <c r="AJ52" i="17" s="1"/>
  <c r="AF28" i="17"/>
  <c r="AJ28" i="17" s="1"/>
  <c r="AF26" i="17"/>
  <c r="AJ26" i="17" s="1"/>
  <c r="AF37" i="17"/>
  <c r="AJ37" i="17" s="1"/>
  <c r="AF47" i="17"/>
  <c r="AJ47" i="17" s="1"/>
  <c r="AF36" i="17"/>
  <c r="AJ36" i="17" s="1"/>
  <c r="AF41" i="17"/>
  <c r="AJ41" i="17" s="1"/>
  <c r="AF35" i="17"/>
  <c r="AJ35" i="17" s="1"/>
  <c r="AF51" i="17"/>
  <c r="AJ51" i="17" s="1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AF18" i="16"/>
  <c r="AJ18" i="16" s="1"/>
  <c r="AF37" i="16"/>
  <c r="AJ37" i="16" s="1"/>
  <c r="AF12" i="16"/>
  <c r="AJ12" i="16" s="1"/>
  <c r="AF26" i="16"/>
  <c r="AJ26" i="16" s="1"/>
  <c r="AF34" i="16"/>
  <c r="AJ34" i="16" s="1"/>
  <c r="AF55" i="16"/>
  <c r="AJ55" i="16" s="1"/>
  <c r="AF48" i="16"/>
  <c r="AJ48" i="16" s="1"/>
  <c r="AF8" i="16"/>
  <c r="AJ8" i="16" s="1"/>
  <c r="AF4" i="16"/>
  <c r="AJ4" i="16" s="1"/>
  <c r="AF39" i="16"/>
  <c r="AJ39" i="16" s="1"/>
  <c r="AF53" i="16"/>
  <c r="AJ53" i="16" s="1"/>
  <c r="AF16" i="16"/>
  <c r="AJ16" i="16" s="1"/>
  <c r="AF15" i="16"/>
  <c r="AJ15" i="16" s="1"/>
  <c r="AF17" i="16"/>
  <c r="AJ17" i="16" s="1"/>
  <c r="AF3" i="16"/>
  <c r="AJ3" i="16" s="1"/>
  <c r="AF30" i="16"/>
  <c r="AJ30" i="16" s="1"/>
  <c r="AF44" i="16"/>
  <c r="AJ44" i="16" s="1"/>
  <c r="AF32" i="16"/>
  <c r="AJ32" i="16" s="1"/>
  <c r="AF11" i="16"/>
  <c r="AJ11" i="16" s="1"/>
  <c r="AF13" i="16"/>
  <c r="AJ13" i="16" s="1"/>
  <c r="AF58" i="16"/>
  <c r="AJ58" i="16" s="1"/>
  <c r="AF41" i="16"/>
  <c r="AJ41" i="16" s="1"/>
  <c r="AF42" i="16"/>
  <c r="AJ42" i="16" s="1"/>
  <c r="AF43" i="16"/>
  <c r="AJ43" i="16" s="1"/>
  <c r="AF6" i="16"/>
  <c r="AJ6" i="16" s="1"/>
  <c r="AF10" i="16"/>
  <c r="AJ10" i="16" s="1"/>
  <c r="AF29" i="16"/>
  <c r="AJ29" i="16" s="1"/>
  <c r="AF9" i="16"/>
  <c r="AJ9" i="16" s="1"/>
  <c r="AF2" i="16"/>
  <c r="AF51" i="16"/>
  <c r="AJ51" i="16" s="1"/>
  <c r="AF52" i="16"/>
  <c r="AJ52" i="16" s="1"/>
  <c r="AF23" i="16"/>
  <c r="AJ23" i="16" s="1"/>
  <c r="AF20" i="16"/>
  <c r="AJ20" i="16" s="1"/>
  <c r="AF28" i="16"/>
  <c r="AJ28" i="16" s="1"/>
  <c r="AF59" i="16"/>
  <c r="AJ59" i="16" s="1"/>
  <c r="AF5" i="16"/>
  <c r="AJ5" i="16" s="1"/>
  <c r="AF14" i="16"/>
  <c r="AJ14" i="16" s="1"/>
  <c r="AF19" i="16"/>
  <c r="AJ19" i="16" s="1"/>
  <c r="AF7" i="16"/>
  <c r="AJ7" i="16" s="1"/>
  <c r="AF49" i="16"/>
  <c r="AJ49" i="16" s="1"/>
  <c r="AF46" i="16"/>
  <c r="AJ46" i="16" s="1"/>
  <c r="AF33" i="16"/>
  <c r="AJ33" i="16" s="1"/>
  <c r="AF36" i="16"/>
  <c r="AJ36" i="16" s="1"/>
  <c r="AF21" i="16"/>
  <c r="AJ21" i="16" s="1"/>
  <c r="AF54" i="16"/>
  <c r="AJ54" i="16" s="1"/>
  <c r="AF35" i="16"/>
  <c r="AJ35" i="16" s="1"/>
  <c r="AF50" i="16"/>
  <c r="AJ50" i="16" s="1"/>
  <c r="AF45" i="16"/>
  <c r="AJ45" i="16" s="1"/>
  <c r="AF24" i="16"/>
  <c r="AJ24" i="16" s="1"/>
  <c r="AF38" i="16"/>
  <c r="AJ38" i="16" s="1"/>
  <c r="AF40" i="16"/>
  <c r="AJ40" i="16" s="1"/>
  <c r="AF56" i="16"/>
  <c r="AJ56" i="16" s="1"/>
  <c r="AF25" i="16"/>
  <c r="AJ25" i="16" s="1"/>
  <c r="AF22" i="16"/>
  <c r="AJ22" i="16" s="1"/>
  <c r="AF27" i="16"/>
  <c r="AJ27" i="16" s="1"/>
  <c r="AF47" i="16"/>
  <c r="AJ47" i="16" s="1"/>
  <c r="AF31" i="16"/>
  <c r="AJ31" i="16" s="1"/>
  <c r="AF57" i="16"/>
  <c r="AJ57" i="16" s="1"/>
  <c r="T36" i="14"/>
  <c r="T74" i="14"/>
  <c r="T57" i="14"/>
  <c r="T34" i="14"/>
  <c r="T43" i="14"/>
  <c r="T68" i="14"/>
  <c r="T77" i="14"/>
  <c r="T31" i="14"/>
  <c r="T48" i="14"/>
  <c r="T37" i="14"/>
  <c r="T21" i="14"/>
  <c r="T59" i="14"/>
  <c r="T26" i="14"/>
  <c r="T35" i="14"/>
  <c r="T60" i="14"/>
  <c r="T69" i="14"/>
  <c r="T23" i="14"/>
  <c r="T40" i="14"/>
  <c r="T73" i="14"/>
  <c r="T44" i="14"/>
  <c r="T52" i="14"/>
  <c r="T15" i="14"/>
  <c r="T18" i="14"/>
  <c r="T70" i="14"/>
  <c r="T29" i="14"/>
  <c r="T28" i="14"/>
  <c r="T53" i="14"/>
  <c r="T24" i="14"/>
  <c r="T41" i="14"/>
  <c r="T11" i="14"/>
  <c r="T19" i="14"/>
  <c r="T63" i="14"/>
  <c r="T14" i="14"/>
  <c r="T45" i="14"/>
  <c r="T54" i="14"/>
  <c r="T33" i="14"/>
  <c r="T3" i="14"/>
  <c r="T12" i="14"/>
  <c r="T56" i="14"/>
  <c r="T7" i="14"/>
  <c r="T46" i="14"/>
  <c r="T8" i="14"/>
  <c r="T25" i="14"/>
  <c r="T58" i="14"/>
  <c r="T4" i="14"/>
  <c r="T13" i="14"/>
  <c r="T38" i="14"/>
  <c r="T64" i="14"/>
  <c r="T67" i="14"/>
  <c r="T22" i="14"/>
  <c r="T72" i="14"/>
  <c r="T6" i="14"/>
  <c r="T27" i="14"/>
  <c r="T61" i="14"/>
  <c r="T32" i="14"/>
  <c r="T65" i="14"/>
  <c r="T62" i="14"/>
  <c r="T49" i="14"/>
  <c r="T55" i="14"/>
  <c r="T50" i="14"/>
  <c r="T75" i="14"/>
  <c r="T30" i="14"/>
  <c r="T51" i="14"/>
  <c r="T10" i="14"/>
  <c r="T9" i="14"/>
  <c r="T42" i="14"/>
  <c r="T76" i="14"/>
  <c r="T39" i="14"/>
  <c r="T16" i="14"/>
  <c r="T20" i="14"/>
  <c r="T66" i="14"/>
  <c r="T71" i="14"/>
  <c r="T17" i="14"/>
  <c r="T5" i="14"/>
  <c r="T47" i="14"/>
  <c r="N5" i="15"/>
  <c r="K7" i="15"/>
  <c r="O5" i="15" s="1"/>
  <c r="AG32" i="16"/>
  <c r="AL32" i="16" s="1"/>
  <c r="AG9" i="16"/>
  <c r="AL9" i="16" s="1"/>
  <c r="AG26" i="16"/>
  <c r="AL26" i="16" s="1"/>
  <c r="AG17" i="16"/>
  <c r="AL17" i="16" s="1"/>
  <c r="AG38" i="16"/>
  <c r="AL38" i="16" s="1"/>
  <c r="AG56" i="16"/>
  <c r="AL56" i="16" s="1"/>
  <c r="AG35" i="16"/>
  <c r="AL35" i="16" s="1"/>
  <c r="AG2" i="16"/>
  <c r="AG10" i="16"/>
  <c r="AL10" i="16" s="1"/>
  <c r="AG51" i="16"/>
  <c r="AL51" i="16" s="1"/>
  <c r="AG42" i="16"/>
  <c r="AL42" i="16" s="1"/>
  <c r="AG16" i="16"/>
  <c r="AL16" i="16" s="1"/>
  <c r="AG49" i="16"/>
  <c r="AL49" i="16" s="1"/>
  <c r="AG7" i="16"/>
  <c r="AL7" i="16" s="1"/>
  <c r="AG57" i="16"/>
  <c r="AL57" i="16" s="1"/>
  <c r="AG3" i="16"/>
  <c r="AL3" i="16" s="1"/>
  <c r="AG11" i="16"/>
  <c r="AL11" i="16" s="1"/>
  <c r="AG45" i="16"/>
  <c r="AL45" i="16" s="1"/>
  <c r="AG28" i="16"/>
  <c r="AL28" i="16" s="1"/>
  <c r="AG19" i="16"/>
  <c r="AL19" i="16" s="1"/>
  <c r="AG29" i="16"/>
  <c r="AL29" i="16" s="1"/>
  <c r="AG18" i="16"/>
  <c r="AL18" i="16" s="1"/>
  <c r="AG58" i="16"/>
  <c r="AL58" i="16" s="1"/>
  <c r="AG4" i="16"/>
  <c r="AL4" i="16" s="1"/>
  <c r="AG12" i="16"/>
  <c r="AL12" i="16" s="1"/>
  <c r="AG47" i="16"/>
  <c r="AL47" i="16" s="1"/>
  <c r="AG6" i="16"/>
  <c r="AL6" i="16" s="1"/>
  <c r="AG44" i="16"/>
  <c r="AL44" i="16" s="1"/>
  <c r="AG43" i="16"/>
  <c r="AL43" i="16" s="1"/>
  <c r="AG37" i="16"/>
  <c r="AL37" i="16" s="1"/>
  <c r="AG13" i="16"/>
  <c r="AL13" i="16" s="1"/>
  <c r="AG34" i="16"/>
  <c r="AL34" i="16" s="1"/>
  <c r="AG46" i="16"/>
  <c r="AL46" i="16" s="1"/>
  <c r="AG22" i="16"/>
  <c r="AL22" i="16" s="1"/>
  <c r="AG20" i="16"/>
  <c r="AL20" i="16" s="1"/>
  <c r="AG27" i="16"/>
  <c r="AL27" i="16" s="1"/>
  <c r="AG31" i="16"/>
  <c r="AL31" i="16" s="1"/>
  <c r="AG53" i="16"/>
  <c r="AL53" i="16" s="1"/>
  <c r="AG52" i="16"/>
  <c r="AL52" i="16" s="1"/>
  <c r="AG40" i="16"/>
  <c r="AL40" i="16" s="1"/>
  <c r="AG55" i="16"/>
  <c r="AL55" i="16" s="1"/>
  <c r="AG54" i="16"/>
  <c r="AL54" i="16" s="1"/>
  <c r="AG59" i="16"/>
  <c r="AL59" i="16" s="1"/>
  <c r="AG21" i="16"/>
  <c r="AL21" i="16" s="1"/>
  <c r="AG8" i="16"/>
  <c r="AL8" i="16" s="1"/>
  <c r="AG15" i="16"/>
  <c r="AL15" i="16" s="1"/>
  <c r="AG5" i="16"/>
  <c r="AL5" i="16" s="1"/>
  <c r="AG30" i="16"/>
  <c r="AL30" i="16" s="1"/>
  <c r="AG25" i="16"/>
  <c r="AL25" i="16" s="1"/>
  <c r="AG33" i="16"/>
  <c r="AL33" i="16" s="1"/>
  <c r="AG14" i="16"/>
  <c r="AL14" i="16" s="1"/>
  <c r="AG39" i="16"/>
  <c r="AL39" i="16" s="1"/>
  <c r="AG50" i="16"/>
  <c r="AL50" i="16" s="1"/>
  <c r="AG24" i="16"/>
  <c r="AL24" i="16" s="1"/>
  <c r="AG23" i="16"/>
  <c r="AL23" i="16" s="1"/>
  <c r="AG48" i="16"/>
  <c r="AL48" i="16" s="1"/>
  <c r="AG36" i="16"/>
  <c r="AL36" i="16" s="1"/>
  <c r="AG41" i="16"/>
  <c r="AL41" i="16" s="1"/>
  <c r="AL3" i="17"/>
  <c r="I29" i="15"/>
  <c r="I28" i="15"/>
  <c r="I27" i="15"/>
  <c r="I26" i="15"/>
  <c r="F18" i="15"/>
  <c r="X13" i="14"/>
  <c r="V59" i="14"/>
  <c r="U53" i="14"/>
  <c r="X69" i="14"/>
  <c r="Y3" i="14"/>
  <c r="U48" i="14"/>
  <c r="U58" i="14"/>
  <c r="X65" i="14"/>
  <c r="X31" i="14"/>
  <c r="X18" i="14"/>
  <c r="X8" i="14"/>
  <c r="V22" i="14"/>
  <c r="X70" i="14"/>
  <c r="Y71" i="14"/>
  <c r="V47" i="14"/>
  <c r="U27" i="14"/>
  <c r="U5" i="14"/>
  <c r="V69" i="14"/>
  <c r="Y23" i="14"/>
  <c r="X60" i="14"/>
  <c r="W20" i="14"/>
  <c r="W15" i="14"/>
  <c r="U20" i="14"/>
  <c r="U6" i="14"/>
  <c r="X66" i="14"/>
  <c r="X20" i="14"/>
  <c r="W42" i="14"/>
  <c r="X71" i="14"/>
  <c r="V73" i="14"/>
  <c r="W43" i="14"/>
  <c r="W55" i="14"/>
  <c r="U73" i="14"/>
  <c r="F14" i="15"/>
  <c r="V40" i="14"/>
  <c r="Y73" i="14"/>
  <c r="Y66" i="14"/>
  <c r="Y65" i="14"/>
  <c r="U29" i="14"/>
  <c r="W77" i="14"/>
  <c r="W49" i="14"/>
  <c r="X53" i="14"/>
  <c r="U60" i="14"/>
  <c r="U40" i="14"/>
  <c r="V18" i="14"/>
  <c r="W60" i="14"/>
  <c r="X29" i="14"/>
  <c r="W67" i="14"/>
  <c r="Y29" i="14"/>
  <c r="X48" i="14"/>
  <c r="W44" i="14"/>
  <c r="X43" i="14"/>
  <c r="X76" i="14"/>
  <c r="V71" i="14"/>
  <c r="X51" i="14"/>
  <c r="V63" i="14"/>
  <c r="U11" i="14"/>
  <c r="Y22" i="14"/>
  <c r="X58" i="14"/>
  <c r="W56" i="14"/>
  <c r="U31" i="14"/>
  <c r="U30" i="14"/>
  <c r="U25" i="14"/>
  <c r="Y57" i="14"/>
  <c r="W63" i="14"/>
  <c r="W5" i="14"/>
  <c r="Y39" i="14"/>
  <c r="U57" i="14"/>
  <c r="W8" i="14"/>
  <c r="W70" i="14"/>
  <c r="V75" i="14"/>
  <c r="W48" i="14"/>
  <c r="X5" i="14"/>
  <c r="U8" i="14"/>
  <c r="U9" i="14"/>
  <c r="V68" i="14"/>
  <c r="U12" i="14"/>
  <c r="Y25" i="14"/>
  <c r="U54" i="14"/>
  <c r="U41" i="14"/>
  <c r="W29" i="14"/>
  <c r="X63" i="14"/>
  <c r="V32" i="14"/>
  <c r="V10" i="14"/>
  <c r="V42" i="14"/>
  <c r="X67" i="14"/>
  <c r="W35" i="14"/>
  <c r="V76" i="14"/>
  <c r="U77" i="14"/>
  <c r="F15" i="15"/>
  <c r="Y33" i="14"/>
  <c r="F19" i="15"/>
  <c r="W7" i="14"/>
  <c r="V8" i="14"/>
  <c r="X44" i="14"/>
  <c r="V11" i="14"/>
  <c r="U16" i="14"/>
  <c r="U38" i="14"/>
  <c r="Y4" i="14"/>
  <c r="X56" i="14"/>
  <c r="Y38" i="14"/>
  <c r="Y9" i="14"/>
  <c r="W46" i="14"/>
  <c r="Y20" i="14"/>
  <c r="W74" i="14"/>
  <c r="V50" i="14"/>
  <c r="X75" i="14"/>
  <c r="X55" i="14"/>
  <c r="W66" i="14"/>
  <c r="X7" i="14"/>
  <c r="U49" i="14"/>
  <c r="V26" i="14"/>
  <c r="W76" i="14"/>
  <c r="X19" i="14"/>
  <c r="W51" i="14"/>
  <c r="W58" i="14"/>
  <c r="V4" i="14"/>
  <c r="U17" i="14"/>
  <c r="U3" i="14"/>
  <c r="U72" i="14"/>
  <c r="X27" i="14"/>
  <c r="U62" i="14"/>
  <c r="Y56" i="14"/>
  <c r="W69" i="14"/>
  <c r="V54" i="14"/>
  <c r="W30" i="14"/>
  <c r="U23" i="14"/>
  <c r="V43" i="14"/>
  <c r="Y31" i="14"/>
  <c r="V21" i="14"/>
  <c r="V46" i="14"/>
  <c r="U28" i="14"/>
  <c r="Y16" i="14"/>
  <c r="U34" i="14"/>
  <c r="Y30" i="14"/>
  <c r="U4" i="14"/>
  <c r="V36" i="14"/>
  <c r="W19" i="14"/>
  <c r="Q5" i="15"/>
  <c r="F12" i="15"/>
  <c r="X38" i="14"/>
  <c r="Y12" i="14"/>
  <c r="V77" i="14"/>
  <c r="Y74" i="14"/>
  <c r="U51" i="14"/>
  <c r="Y62" i="14"/>
  <c r="Y72" i="14"/>
  <c r="Y13" i="14"/>
  <c r="U68" i="14"/>
  <c r="U69" i="14"/>
  <c r="W16" i="14"/>
  <c r="V41" i="14"/>
  <c r="U42" i="14"/>
  <c r="F16" i="15"/>
  <c r="Y44" i="14"/>
  <c r="U37" i="14"/>
  <c r="W31" i="14"/>
  <c r="F22" i="15"/>
  <c r="F10" i="15"/>
  <c r="V61" i="14"/>
  <c r="Y5" i="14"/>
  <c r="Y10" i="14"/>
  <c r="X22" i="14"/>
  <c r="X72" i="14"/>
  <c r="U65" i="14"/>
  <c r="W59" i="14"/>
  <c r="U39" i="14"/>
  <c r="Y47" i="14"/>
  <c r="U76" i="14"/>
  <c r="Y55" i="14"/>
  <c r="Y58" i="14"/>
  <c r="P5" i="15"/>
  <c r="U5" i="15"/>
  <c r="W53" i="14"/>
  <c r="W62" i="14"/>
  <c r="Y7" i="14"/>
  <c r="X49" i="14"/>
  <c r="X36" i="14"/>
  <c r="F24" i="15"/>
  <c r="W21" i="14"/>
  <c r="W27" i="14"/>
  <c r="Y64" i="14"/>
  <c r="W24" i="14"/>
  <c r="U64" i="14"/>
  <c r="Y68" i="14"/>
  <c r="W45" i="14"/>
  <c r="Y17" i="14"/>
  <c r="W40" i="14"/>
  <c r="Y49" i="14"/>
  <c r="W61" i="14"/>
  <c r="V70" i="14"/>
  <c r="X26" i="14"/>
  <c r="Y21" i="14"/>
  <c r="U21" i="14"/>
  <c r="Y43" i="14"/>
  <c r="V23" i="14"/>
  <c r="W4" i="14"/>
  <c r="X52" i="14"/>
  <c r="W33" i="14"/>
  <c r="U56" i="14"/>
  <c r="W75" i="14"/>
  <c r="V17" i="14"/>
  <c r="F25" i="15"/>
  <c r="W36" i="14"/>
  <c r="V48" i="14"/>
  <c r="V52" i="14"/>
  <c r="V58" i="14"/>
  <c r="U50" i="14"/>
  <c r="U44" i="14"/>
  <c r="X41" i="14"/>
  <c r="X4" i="14"/>
  <c r="X61" i="14"/>
  <c r="X50" i="14"/>
  <c r="V66" i="14"/>
  <c r="V25" i="14"/>
  <c r="V37" i="14"/>
  <c r="Y18" i="14"/>
  <c r="W25" i="14"/>
  <c r="X16" i="14"/>
  <c r="X46" i="14"/>
  <c r="F13" i="15"/>
  <c r="U18" i="14"/>
  <c r="Y75" i="14"/>
  <c r="U45" i="14"/>
  <c r="Y28" i="14"/>
  <c r="W11" i="14"/>
  <c r="V5" i="14"/>
  <c r="Y63" i="14"/>
  <c r="W41" i="14"/>
  <c r="W50" i="14"/>
  <c r="V38" i="14"/>
  <c r="V44" i="14"/>
  <c r="U13" i="14"/>
  <c r="W34" i="14"/>
  <c r="F8" i="15"/>
  <c r="F9" i="15"/>
  <c r="W23" i="14"/>
  <c r="V15" i="14"/>
  <c r="Y34" i="14"/>
  <c r="V29" i="14"/>
  <c r="Y41" i="14"/>
  <c r="Y6" i="14"/>
  <c r="X33" i="14"/>
  <c r="W72" i="14"/>
  <c r="U35" i="14"/>
  <c r="W71" i="14"/>
  <c r="U32" i="14"/>
  <c r="F17" i="15"/>
  <c r="W54" i="14"/>
  <c r="W38" i="14"/>
  <c r="U19" i="14"/>
  <c r="U67" i="14"/>
  <c r="Y52" i="14"/>
  <c r="W10" i="14"/>
  <c r="W3" i="14"/>
  <c r="U66" i="14"/>
  <c r="V16" i="14"/>
  <c r="W6" i="14"/>
  <c r="X24" i="14"/>
  <c r="U46" i="14"/>
  <c r="Y54" i="14"/>
  <c r="W73" i="14"/>
  <c r="X47" i="14"/>
  <c r="W57" i="14"/>
  <c r="W39" i="14"/>
  <c r="U14" i="14"/>
  <c r="U52" i="14"/>
  <c r="Y60" i="14"/>
  <c r="X62" i="14"/>
  <c r="V74" i="14"/>
  <c r="V27" i="14"/>
  <c r="Y45" i="14"/>
  <c r="W52" i="14"/>
  <c r="Y48" i="14"/>
  <c r="X10" i="14"/>
  <c r="W47" i="14"/>
  <c r="W22" i="14"/>
  <c r="X77" i="14"/>
  <c r="X6" i="14"/>
  <c r="U70" i="14"/>
  <c r="W12" i="14"/>
  <c r="Y11" i="14"/>
  <c r="V6" i="14"/>
  <c r="V28" i="14"/>
  <c r="U33" i="14"/>
  <c r="V19" i="14"/>
  <c r="V55" i="14"/>
  <c r="X3" i="14"/>
  <c r="Y70" i="14"/>
  <c r="Y35" i="14"/>
  <c r="V51" i="14"/>
  <c r="V31" i="14"/>
  <c r="X57" i="14"/>
  <c r="V3" i="14"/>
  <c r="V20" i="14"/>
  <c r="U36" i="14"/>
  <c r="Y69" i="14"/>
  <c r="U7" i="14"/>
  <c r="V72" i="14"/>
  <c r="Y67" i="14"/>
  <c r="V64" i="14"/>
  <c r="Y46" i="14"/>
  <c r="V45" i="14"/>
  <c r="V9" i="14"/>
  <c r="U26" i="14"/>
  <c r="Y36" i="14"/>
  <c r="W32" i="14"/>
  <c r="X23" i="14"/>
  <c r="U61" i="14"/>
  <c r="Y76" i="14"/>
  <c r="X37" i="14"/>
  <c r="F21" i="15"/>
  <c r="Y77" i="14"/>
  <c r="V67" i="14"/>
  <c r="W13" i="14"/>
  <c r="V33" i="14"/>
  <c r="Y24" i="14"/>
  <c r="X21" i="14"/>
  <c r="X35" i="14"/>
  <c r="X17" i="14"/>
  <c r="Y59" i="14"/>
  <c r="W14" i="14"/>
  <c r="X15" i="14"/>
  <c r="W64" i="14"/>
  <c r="F23" i="15"/>
  <c r="W28" i="14"/>
  <c r="V34" i="14"/>
  <c r="U10" i="14"/>
  <c r="Y8" i="14"/>
  <c r="Y15" i="14"/>
  <c r="X12" i="14"/>
  <c r="X73" i="14"/>
  <c r="X74" i="14"/>
  <c r="W37" i="14"/>
  <c r="Y50" i="14"/>
  <c r="W65" i="14"/>
  <c r="V65" i="14"/>
  <c r="V53" i="14"/>
  <c r="W9" i="14"/>
  <c r="U63" i="14"/>
  <c r="V5" i="15"/>
  <c r="V39" i="14"/>
  <c r="X45" i="14"/>
  <c r="Y61" i="14"/>
  <c r="X30" i="14"/>
  <c r="X68" i="14"/>
  <c r="X28" i="14"/>
  <c r="V57" i="14"/>
  <c r="U24" i="14"/>
  <c r="X11" i="14"/>
  <c r="F11" i="15"/>
  <c r="U15" i="14"/>
  <c r="Y14" i="14"/>
  <c r="Y37" i="14"/>
  <c r="W17" i="14"/>
  <c r="V35" i="14"/>
  <c r="Y27" i="14"/>
  <c r="U22" i="14"/>
  <c r="X32" i="14"/>
  <c r="V30" i="14"/>
  <c r="W18" i="14"/>
  <c r="Y42" i="14"/>
  <c r="W26" i="14"/>
  <c r="Y26" i="14"/>
  <c r="Y32" i="14"/>
  <c r="U71" i="14"/>
  <c r="Y19" i="14"/>
  <c r="Y51" i="14"/>
  <c r="V62" i="14"/>
  <c r="X9" i="14"/>
  <c r="V56" i="14"/>
  <c r="E26" i="15"/>
  <c r="F26" i="15" s="1"/>
  <c r="V14" i="14"/>
  <c r="V24" i="14"/>
  <c r="V13" i="14"/>
  <c r="X42" i="14"/>
  <c r="U59" i="14"/>
  <c r="X40" i="14"/>
  <c r="X14" i="14"/>
  <c r="V49" i="14"/>
  <c r="C27" i="15"/>
  <c r="Y53" i="14"/>
  <c r="X59" i="14"/>
  <c r="U75" i="14"/>
  <c r="X54" i="14"/>
  <c r="U47" i="14"/>
  <c r="X25" i="14"/>
  <c r="X39" i="14"/>
  <c r="X64" i="14"/>
  <c r="V60" i="14"/>
  <c r="Y40" i="14"/>
  <c r="F20" i="15"/>
  <c r="X34" i="14"/>
  <c r="U43" i="14"/>
  <c r="W68" i="14"/>
  <c r="U55" i="14"/>
  <c r="V7" i="14"/>
  <c r="U74" i="14"/>
  <c r="V12" i="14"/>
  <c r="H27" i="15" l="1"/>
  <c r="S27" i="14"/>
  <c r="S41" i="14"/>
  <c r="S52" i="14"/>
  <c r="S44" i="14"/>
  <c r="S40" i="14"/>
  <c r="S75" i="14"/>
  <c r="S3" i="14"/>
  <c r="S26" i="14"/>
  <c r="S39" i="14"/>
  <c r="S6" i="14"/>
  <c r="S33" i="14"/>
  <c r="S24" i="14"/>
  <c r="S34" i="14"/>
  <c r="S47" i="14"/>
  <c r="S72" i="14"/>
  <c r="S54" i="14"/>
  <c r="S73" i="14"/>
  <c r="S57" i="14"/>
  <c r="S49" i="14"/>
  <c r="S45" i="14"/>
  <c r="S74" i="14"/>
  <c r="S48" i="14"/>
  <c r="S31" i="14"/>
  <c r="S18" i="14"/>
  <c r="S16" i="14"/>
  <c r="S4" i="14"/>
  <c r="S43" i="14"/>
  <c r="S50" i="14"/>
  <c r="S58" i="14"/>
  <c r="S59" i="14"/>
  <c r="S76" i="14"/>
  <c r="S55" i="14"/>
  <c r="S25" i="14"/>
  <c r="S53" i="14"/>
  <c r="S21" i="14"/>
  <c r="S5" i="14"/>
  <c r="S42" i="14"/>
  <c r="S22" i="14"/>
  <c r="S8" i="14"/>
  <c r="S28" i="14"/>
  <c r="S37" i="14"/>
  <c r="S17" i="14"/>
  <c r="S9" i="14"/>
  <c r="S62" i="14"/>
  <c r="S67" i="14"/>
  <c r="S46" i="14"/>
  <c r="S14" i="14"/>
  <c r="S29" i="14"/>
  <c r="S23" i="14"/>
  <c r="S36" i="14"/>
  <c r="S71" i="14"/>
  <c r="S10" i="14"/>
  <c r="S65" i="14"/>
  <c r="S64" i="14"/>
  <c r="S7" i="14"/>
  <c r="S63" i="14"/>
  <c r="S70" i="14"/>
  <c r="S69" i="14"/>
  <c r="S66" i="14"/>
  <c r="S51" i="14"/>
  <c r="S32" i="14"/>
  <c r="S38" i="14"/>
  <c r="S56" i="14"/>
  <c r="S19" i="14"/>
  <c r="S60" i="14"/>
  <c r="S77" i="14"/>
  <c r="S20" i="14"/>
  <c r="S30" i="14"/>
  <c r="S61" i="14"/>
  <c r="S13" i="14"/>
  <c r="S12" i="14"/>
  <c r="S11" i="14"/>
  <c r="S15" i="14"/>
  <c r="S35" i="14"/>
  <c r="S68" i="14"/>
  <c r="J9" i="15"/>
  <c r="J26" i="15"/>
  <c r="J15" i="15"/>
  <c r="J17" i="15"/>
  <c r="J8" i="15"/>
  <c r="J16" i="15"/>
  <c r="J21" i="15"/>
  <c r="J22" i="15"/>
  <c r="J12" i="15"/>
  <c r="J11" i="15"/>
  <c r="J20" i="15"/>
  <c r="J24" i="15"/>
  <c r="J19" i="15"/>
  <c r="J18" i="15"/>
  <c r="C28" i="15"/>
  <c r="E27" i="15"/>
  <c r="J10" i="15"/>
  <c r="F27" i="15"/>
  <c r="J13" i="15"/>
  <c r="J14" i="15"/>
  <c r="J23" i="15"/>
  <c r="J25" i="15"/>
  <c r="N22" i="15" l="1"/>
  <c r="K24" i="15"/>
  <c r="O22" i="15" s="1"/>
  <c r="K9" i="15"/>
  <c r="O7" i="15" s="1"/>
  <c r="N7" i="15"/>
  <c r="K13" i="15"/>
  <c r="O11" i="15" s="1"/>
  <c r="N11" i="15"/>
  <c r="K17" i="15"/>
  <c r="O15" i="15" s="1"/>
  <c r="N15" i="15"/>
  <c r="K12" i="15"/>
  <c r="O10" i="15" s="1"/>
  <c r="N10" i="15"/>
  <c r="K19" i="15"/>
  <c r="O17" i="15" s="1"/>
  <c r="N17" i="15"/>
  <c r="N23" i="15"/>
  <c r="K25" i="15"/>
  <c r="O23" i="15" s="1"/>
  <c r="N6" i="15"/>
  <c r="K8" i="15"/>
  <c r="O6" i="15" s="1"/>
  <c r="K22" i="15"/>
  <c r="O20" i="15" s="1"/>
  <c r="N20" i="15"/>
  <c r="K14" i="15"/>
  <c r="O12" i="15" s="1"/>
  <c r="N12" i="15"/>
  <c r="K18" i="15"/>
  <c r="O16" i="15" s="1"/>
  <c r="N16" i="15"/>
  <c r="K23" i="15"/>
  <c r="O21" i="15" s="1"/>
  <c r="N21" i="15"/>
  <c r="N8" i="15"/>
  <c r="K10" i="15"/>
  <c r="O8" i="15" s="1"/>
  <c r="K20" i="15"/>
  <c r="O18" i="15" s="1"/>
  <c r="N18" i="15"/>
  <c r="N13" i="15"/>
  <c r="K15" i="15"/>
  <c r="O13" i="15" s="1"/>
  <c r="N14" i="15"/>
  <c r="K16" i="15"/>
  <c r="O14" i="15" s="1"/>
  <c r="K21" i="15"/>
  <c r="O19" i="15" s="1"/>
  <c r="N19" i="15"/>
  <c r="K11" i="15"/>
  <c r="O9" i="15" s="1"/>
  <c r="N9" i="15"/>
  <c r="H28" i="15"/>
  <c r="K26" i="15"/>
  <c r="O24" i="15" s="1"/>
  <c r="N24" i="15"/>
  <c r="E28" i="15"/>
  <c r="V23" i="15"/>
  <c r="V16" i="15"/>
  <c r="U18" i="15"/>
  <c r="V13" i="15"/>
  <c r="Q6" i="15"/>
  <c r="U20" i="15"/>
  <c r="P10" i="15"/>
  <c r="Q12" i="15"/>
  <c r="U17" i="15"/>
  <c r="U22" i="15"/>
  <c r="Q22" i="15"/>
  <c r="V22" i="15"/>
  <c r="P22" i="15"/>
  <c r="Q23" i="15"/>
  <c r="P14" i="15"/>
  <c r="U13" i="15"/>
  <c r="P16" i="15"/>
  <c r="U6" i="15"/>
  <c r="V18" i="15"/>
  <c r="Q20" i="15"/>
  <c r="V24" i="15"/>
  <c r="V8" i="15"/>
  <c r="P23" i="15"/>
  <c r="U11" i="15"/>
  <c r="U16" i="15"/>
  <c r="U15" i="15"/>
  <c r="V20" i="15"/>
  <c r="V9" i="15"/>
  <c r="U12" i="15"/>
  <c r="P9" i="15"/>
  <c r="P24" i="15"/>
  <c r="U23" i="15"/>
  <c r="P11" i="15"/>
  <c r="U14" i="15"/>
  <c r="P15" i="15"/>
  <c r="U19" i="15"/>
  <c r="Q24" i="15"/>
  <c r="F28" i="15"/>
  <c r="Q14" i="15"/>
  <c r="P13" i="15"/>
  <c r="V7" i="15"/>
  <c r="U7" i="15"/>
  <c r="Q7" i="15"/>
  <c r="P7" i="15"/>
  <c r="U8" i="15"/>
  <c r="V11" i="15"/>
  <c r="J27" i="15"/>
  <c r="Q15" i="15"/>
  <c r="Q18" i="15"/>
  <c r="V21" i="15"/>
  <c r="Q9" i="15"/>
  <c r="U21" i="15"/>
  <c r="U24" i="15"/>
  <c r="P19" i="15"/>
  <c r="Q11" i="15"/>
  <c r="C29" i="15"/>
  <c r="V15" i="15"/>
  <c r="U9" i="15"/>
  <c r="Q10" i="15"/>
  <c r="Q21" i="15"/>
  <c r="P17" i="15"/>
  <c r="V14" i="15"/>
  <c r="P12" i="15"/>
  <c r="P8" i="15"/>
  <c r="Q19" i="15"/>
  <c r="V6" i="15"/>
  <c r="Q16" i="15"/>
  <c r="V10" i="15"/>
  <c r="Q8" i="15"/>
  <c r="V17" i="15"/>
  <c r="V12" i="15"/>
  <c r="V19" i="15"/>
  <c r="P18" i="15"/>
  <c r="P6" i="15"/>
  <c r="P21" i="15"/>
  <c r="U10" i="15"/>
  <c r="Q17" i="15"/>
  <c r="Q13" i="15"/>
  <c r="P20" i="15"/>
  <c r="N25" i="15" l="1"/>
  <c r="K27" i="15"/>
  <c r="O25" i="15" s="1"/>
  <c r="H29" i="15"/>
  <c r="E29" i="15"/>
  <c r="V25" i="15"/>
  <c r="U25" i="15"/>
  <c r="Q25" i="15"/>
  <c r="Y3" i="18" a="1"/>
  <c r="J28" i="15"/>
  <c r="D15" i="1"/>
  <c r="C24" i="1"/>
  <c r="F29" i="15"/>
  <c r="C23" i="1"/>
  <c r="Z3" i="18" a="1"/>
  <c r="J29" i="15"/>
  <c r="P25" i="15"/>
  <c r="I15" i="1"/>
  <c r="H23" i="1"/>
  <c r="D16" i="1"/>
  <c r="Z2" i="14" a="1"/>
  <c r="D25" i="1"/>
  <c r="H24" i="1"/>
  <c r="I25" i="1"/>
  <c r="AA2" i="14" a="1"/>
  <c r="K28" i="15" l="1"/>
  <c r="O26" i="15" s="1"/>
  <c r="N26" i="15"/>
  <c r="N27" i="15"/>
  <c r="K29" i="15"/>
  <c r="O27" i="15" s="1"/>
  <c r="AA55" i="14"/>
  <c r="AF55" i="14" s="1"/>
  <c r="AA67" i="14"/>
  <c r="AF67" i="14" s="1"/>
  <c r="AA30" i="14"/>
  <c r="AF30" i="14" s="1"/>
  <c r="AA47" i="14"/>
  <c r="AF47" i="14" s="1"/>
  <c r="AA70" i="14"/>
  <c r="AF70" i="14" s="1"/>
  <c r="AA17" i="14"/>
  <c r="AF17" i="14" s="1"/>
  <c r="AA68" i="14"/>
  <c r="AF68" i="14" s="1"/>
  <c r="AA25" i="14"/>
  <c r="AF25" i="14" s="1"/>
  <c r="AA33" i="14"/>
  <c r="AF33" i="14" s="1"/>
  <c r="AA60" i="14"/>
  <c r="AF60" i="14" s="1"/>
  <c r="AA6" i="14"/>
  <c r="AF6" i="14" s="1"/>
  <c r="AA58" i="14"/>
  <c r="AF58" i="14" s="1"/>
  <c r="AA2" i="14"/>
  <c r="AA66" i="14"/>
  <c r="AF66" i="14" s="1"/>
  <c r="AA29" i="14"/>
  <c r="AF29" i="14" s="1"/>
  <c r="AA43" i="14"/>
  <c r="AF43" i="14" s="1"/>
  <c r="AA10" i="14"/>
  <c r="AF10" i="14" s="1"/>
  <c r="AA51" i="14"/>
  <c r="AF51" i="14" s="1"/>
  <c r="AA42" i="14"/>
  <c r="AF42" i="14" s="1"/>
  <c r="AA69" i="14"/>
  <c r="AF69" i="14" s="1"/>
  <c r="AA44" i="14"/>
  <c r="AF44" i="14" s="1"/>
  <c r="AA14" i="14"/>
  <c r="AF14" i="14" s="1"/>
  <c r="AA7" i="14"/>
  <c r="AF7" i="14" s="1"/>
  <c r="AA13" i="14"/>
  <c r="AF13" i="14" s="1"/>
  <c r="AA5" i="14"/>
  <c r="AF5" i="14" s="1"/>
  <c r="AA28" i="14"/>
  <c r="AF28" i="14" s="1"/>
  <c r="AA64" i="14"/>
  <c r="AF64" i="14" s="1"/>
  <c r="AA77" i="14"/>
  <c r="AF77" i="14" s="1"/>
  <c r="AA39" i="14"/>
  <c r="AF39" i="14" s="1"/>
  <c r="AA4" i="14"/>
  <c r="AF4" i="14" s="1"/>
  <c r="AA75" i="14"/>
  <c r="AF75" i="14" s="1"/>
  <c r="AA38" i="14"/>
  <c r="AF38" i="14" s="1"/>
  <c r="AA8" i="14"/>
  <c r="AF8" i="14" s="1"/>
  <c r="AA50" i="14"/>
  <c r="AF50" i="14" s="1"/>
  <c r="AA16" i="14"/>
  <c r="AF16" i="14" s="1"/>
  <c r="AA71" i="14"/>
  <c r="AF71" i="14" s="1"/>
  <c r="AA45" i="14"/>
  <c r="AF45" i="14" s="1"/>
  <c r="AA37" i="14"/>
  <c r="AF37" i="14" s="1"/>
  <c r="AA36" i="14"/>
  <c r="AF36" i="14" s="1"/>
  <c r="AA46" i="14"/>
  <c r="AF46" i="14" s="1"/>
  <c r="AA49" i="14"/>
  <c r="AF49" i="14" s="1"/>
  <c r="AA3" i="14"/>
  <c r="AF3" i="14" s="1"/>
  <c r="AA27" i="14"/>
  <c r="AF27" i="14" s="1"/>
  <c r="AA11" i="14"/>
  <c r="AF11" i="14" s="1"/>
  <c r="AA41" i="14"/>
  <c r="AF41" i="14" s="1"/>
  <c r="AA32" i="14"/>
  <c r="AF32" i="14" s="1"/>
  <c r="AA34" i="14"/>
  <c r="AF34" i="14" s="1"/>
  <c r="AA24" i="14"/>
  <c r="AF24" i="14" s="1"/>
  <c r="AA57" i="14"/>
  <c r="AF57" i="14" s="1"/>
  <c r="AA20" i="14"/>
  <c r="AF20" i="14" s="1"/>
  <c r="AA53" i="14"/>
  <c r="AF53" i="14" s="1"/>
  <c r="AA74" i="14"/>
  <c r="AF74" i="14" s="1"/>
  <c r="AA61" i="14"/>
  <c r="AF61" i="14" s="1"/>
  <c r="AA12" i="14"/>
  <c r="AF12" i="14" s="1"/>
  <c r="AA22" i="14"/>
  <c r="AF22" i="14" s="1"/>
  <c r="AA62" i="14"/>
  <c r="AF62" i="14" s="1"/>
  <c r="AA21" i="14"/>
  <c r="AF21" i="14" s="1"/>
  <c r="AA52" i="14"/>
  <c r="AF52" i="14" s="1"/>
  <c r="AA23" i="14"/>
  <c r="AF23" i="14" s="1"/>
  <c r="AA73" i="14"/>
  <c r="AF73" i="14" s="1"/>
  <c r="AA72" i="14"/>
  <c r="AF72" i="14" s="1"/>
  <c r="AA15" i="14"/>
  <c r="AF15" i="14" s="1"/>
  <c r="AA63" i="14"/>
  <c r="AF63" i="14" s="1"/>
  <c r="AA54" i="14"/>
  <c r="AF54" i="14" s="1"/>
  <c r="AA65" i="14"/>
  <c r="AF65" i="14" s="1"/>
  <c r="AA9" i="14"/>
  <c r="AF9" i="14" s="1"/>
  <c r="AA31" i="14"/>
  <c r="AF31" i="14" s="1"/>
  <c r="AA26" i="14"/>
  <c r="AF26" i="14" s="1"/>
  <c r="AA48" i="14"/>
  <c r="AF48" i="14" s="1"/>
  <c r="AA56" i="14"/>
  <c r="AF56" i="14" s="1"/>
  <c r="AA59" i="14"/>
  <c r="AF59" i="14" s="1"/>
  <c r="AA40" i="14"/>
  <c r="AF40" i="14" s="1"/>
  <c r="AA35" i="14"/>
  <c r="AF35" i="14" s="1"/>
  <c r="AA76" i="14"/>
  <c r="AF76" i="14" s="1"/>
  <c r="AA18" i="14"/>
  <c r="AF18" i="14" s="1"/>
  <c r="AA19" i="14"/>
  <c r="AF19" i="14" s="1"/>
  <c r="Y48" i="18"/>
  <c r="Y6" i="18"/>
  <c r="Y43" i="18"/>
  <c r="Y18" i="18"/>
  <c r="Y5" i="18"/>
  <c r="Y8" i="18"/>
  <c r="Y19" i="18"/>
  <c r="Y30" i="18"/>
  <c r="Y52" i="18"/>
  <c r="Y39" i="18"/>
  <c r="Y3" i="18"/>
  <c r="Y37" i="18"/>
  <c r="Y41" i="18"/>
  <c r="Y15" i="18"/>
  <c r="Y42" i="18"/>
  <c r="Y29" i="18"/>
  <c r="Y10" i="18"/>
  <c r="Y12" i="18"/>
  <c r="Y45" i="18"/>
  <c r="Y22" i="18"/>
  <c r="Y27" i="18"/>
  <c r="Y28" i="18"/>
  <c r="Y21" i="18"/>
  <c r="Y13" i="18"/>
  <c r="Y53" i="18"/>
  <c r="Y38" i="18"/>
  <c r="Y14" i="18"/>
  <c r="Y17" i="18"/>
  <c r="Y36" i="18"/>
  <c r="Y32" i="18"/>
  <c r="Y25" i="18"/>
  <c r="Y11" i="18"/>
  <c r="Y49" i="18"/>
  <c r="Y31" i="18"/>
  <c r="Y33" i="18"/>
  <c r="Y50" i="18"/>
  <c r="Y44" i="18"/>
  <c r="Y35" i="18"/>
  <c r="Y51" i="18"/>
  <c r="Y9" i="18"/>
  <c r="Y46" i="18"/>
  <c r="Y7" i="18"/>
  <c r="Y23" i="18"/>
  <c r="Y16" i="18"/>
  <c r="Y34" i="18"/>
  <c r="Y24" i="18"/>
  <c r="Y26" i="18"/>
  <c r="Y20" i="18"/>
  <c r="Y4" i="18"/>
  <c r="Y47" i="18"/>
  <c r="Y40" i="18"/>
  <c r="Z17" i="18"/>
  <c r="Z31" i="18"/>
  <c r="Z13" i="18"/>
  <c r="Z37" i="18"/>
  <c r="Z15" i="18"/>
  <c r="Z22" i="18"/>
  <c r="Z9" i="18"/>
  <c r="Z8" i="18"/>
  <c r="Z39" i="18"/>
  <c r="Z35" i="18"/>
  <c r="Z16" i="18"/>
  <c r="Z30" i="18"/>
  <c r="Z38" i="18"/>
  <c r="Z25" i="18"/>
  <c r="Z10" i="18"/>
  <c r="Z28" i="18"/>
  <c r="Z40" i="18"/>
  <c r="Z29" i="18"/>
  <c r="Z36" i="18"/>
  <c r="Z19" i="18"/>
  <c r="Z45" i="18"/>
  <c r="Z24" i="18"/>
  <c r="Z11" i="18"/>
  <c r="Z33" i="18"/>
  <c r="Z47" i="18"/>
  <c r="Z32" i="18"/>
  <c r="Z7" i="18"/>
  <c r="Z49" i="18"/>
  <c r="Z26" i="18"/>
  <c r="Z46" i="18"/>
  <c r="Z18" i="18"/>
  <c r="Z53" i="18"/>
  <c r="Z34" i="18"/>
  <c r="Z6" i="18"/>
  <c r="Z52" i="18"/>
  <c r="Z23" i="18"/>
  <c r="Z44" i="18"/>
  <c r="Z4" i="18"/>
  <c r="Z50" i="18"/>
  <c r="Z14" i="18"/>
  <c r="Z42" i="18"/>
  <c r="Z48" i="18"/>
  <c r="Z12" i="18"/>
  <c r="Z27" i="18"/>
  <c r="Z51" i="18"/>
  <c r="Z43" i="18"/>
  <c r="Z5" i="18"/>
  <c r="Z41" i="18"/>
  <c r="Z21" i="18"/>
  <c r="Z20" i="18"/>
  <c r="Z3" i="18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Z7" i="14"/>
  <c r="AD7" i="14" s="1"/>
  <c r="Z66" i="14"/>
  <c r="AD66" i="14" s="1"/>
  <c r="Z42" i="14"/>
  <c r="AD42" i="14" s="1"/>
  <c r="Z60" i="14"/>
  <c r="AD60" i="14" s="1"/>
  <c r="Z55" i="14"/>
  <c r="AD55" i="14" s="1"/>
  <c r="Z47" i="14"/>
  <c r="AD47" i="14" s="1"/>
  <c r="Z77" i="14"/>
  <c r="AD77" i="14" s="1"/>
  <c r="Z36" i="14"/>
  <c r="AD36" i="14" s="1"/>
  <c r="Z71" i="14"/>
  <c r="AD71" i="14" s="1"/>
  <c r="Z51" i="14"/>
  <c r="AD51" i="14" s="1"/>
  <c r="Z20" i="14"/>
  <c r="AD20" i="14" s="1"/>
  <c r="Z68" i="14"/>
  <c r="AD68" i="14" s="1"/>
  <c r="Z17" i="14"/>
  <c r="AD17" i="14" s="1"/>
  <c r="Z69" i="14"/>
  <c r="AD69" i="14" s="1"/>
  <c r="Z49" i="14"/>
  <c r="AD49" i="14" s="1"/>
  <c r="Z43" i="14"/>
  <c r="AD43" i="14" s="1"/>
  <c r="Z70" i="14"/>
  <c r="AD70" i="14" s="1"/>
  <c r="Z12" i="14"/>
  <c r="AD12" i="14" s="1"/>
  <c r="Z23" i="14"/>
  <c r="AD23" i="14" s="1"/>
  <c r="Z56" i="14"/>
  <c r="AD56" i="14" s="1"/>
  <c r="Z24" i="14"/>
  <c r="AD24" i="14" s="1"/>
  <c r="Z5" i="14"/>
  <c r="AD5" i="14" s="1"/>
  <c r="Z29" i="14"/>
  <c r="AD29" i="14" s="1"/>
  <c r="Z67" i="14"/>
  <c r="AD67" i="14" s="1"/>
  <c r="Z38" i="14"/>
  <c r="AD38" i="14" s="1"/>
  <c r="Z39" i="14"/>
  <c r="AD39" i="14" s="1"/>
  <c r="Z22" i="14"/>
  <c r="AD22" i="14" s="1"/>
  <c r="Z52" i="14"/>
  <c r="AD52" i="14" s="1"/>
  <c r="Z40" i="14"/>
  <c r="AD40" i="14" s="1"/>
  <c r="Z62" i="14"/>
  <c r="AD62" i="14" s="1"/>
  <c r="Z21" i="14"/>
  <c r="AD21" i="14" s="1"/>
  <c r="Z61" i="14"/>
  <c r="AD61" i="14" s="1"/>
  <c r="Z16" i="14"/>
  <c r="AD16" i="14" s="1"/>
  <c r="Z59" i="14"/>
  <c r="AD59" i="14" s="1"/>
  <c r="Z33" i="14"/>
  <c r="AD33" i="14" s="1"/>
  <c r="Z57" i="14"/>
  <c r="AD57" i="14" s="1"/>
  <c r="Z75" i="14"/>
  <c r="AD75" i="14" s="1"/>
  <c r="Z35" i="14"/>
  <c r="AD35" i="14" s="1"/>
  <c r="Z8" i="14"/>
  <c r="AD8" i="14" s="1"/>
  <c r="Z54" i="14"/>
  <c r="AD54" i="14" s="1"/>
  <c r="Z31" i="14"/>
  <c r="AD31" i="14" s="1"/>
  <c r="Z10" i="14"/>
  <c r="AD10" i="14" s="1"/>
  <c r="Z37" i="14"/>
  <c r="AD37" i="14" s="1"/>
  <c r="Z25" i="14"/>
  <c r="AD25" i="14" s="1"/>
  <c r="Z4" i="14"/>
  <c r="AD4" i="14" s="1"/>
  <c r="Z45" i="14"/>
  <c r="AD45" i="14" s="1"/>
  <c r="Z72" i="14"/>
  <c r="AD72" i="14" s="1"/>
  <c r="Z64" i="14"/>
  <c r="AD64" i="14" s="1"/>
  <c r="Z15" i="14"/>
  <c r="AD15" i="14" s="1"/>
  <c r="Z74" i="14"/>
  <c r="AD74" i="14" s="1"/>
  <c r="Z26" i="14"/>
  <c r="AD26" i="14" s="1"/>
  <c r="Z48" i="14"/>
  <c r="AD48" i="14" s="1"/>
  <c r="Z27" i="14"/>
  <c r="AD27" i="14" s="1"/>
  <c r="Z30" i="14"/>
  <c r="AD30" i="14" s="1"/>
  <c r="Z9" i="14"/>
  <c r="AD9" i="14" s="1"/>
  <c r="Z13" i="14"/>
  <c r="AD13" i="14" s="1"/>
  <c r="Z58" i="14"/>
  <c r="AD58" i="14" s="1"/>
  <c r="Z53" i="14"/>
  <c r="AD53" i="14" s="1"/>
  <c r="Z50" i="14"/>
  <c r="AD50" i="14" s="1"/>
  <c r="Z11" i="14"/>
  <c r="AD11" i="14" s="1"/>
  <c r="Z2" i="14"/>
  <c r="Z76" i="14"/>
  <c r="AD76" i="14" s="1"/>
  <c r="Z18" i="14"/>
  <c r="AD18" i="14" s="1"/>
  <c r="Z34" i="14"/>
  <c r="AD34" i="14" s="1"/>
  <c r="Z14" i="14"/>
  <c r="AD14" i="14" s="1"/>
  <c r="Z41" i="14"/>
  <c r="AD41" i="14" s="1"/>
  <c r="Z73" i="14"/>
  <c r="AD73" i="14" s="1"/>
  <c r="Z6" i="14"/>
  <c r="AD6" i="14" s="1"/>
  <c r="Z44" i="14"/>
  <c r="AD44" i="14" s="1"/>
  <c r="Z3" i="14"/>
  <c r="AD3" i="14" s="1"/>
  <c r="Z65" i="14"/>
  <c r="AD65" i="14" s="1"/>
  <c r="Z28" i="14"/>
  <c r="AD28" i="14" s="1"/>
  <c r="Z46" i="14"/>
  <c r="AD46" i="14" s="1"/>
  <c r="Z32" i="14"/>
  <c r="AD32" i="14" s="1"/>
  <c r="Z19" i="14"/>
  <c r="AD19" i="14" s="1"/>
  <c r="Z63" i="14"/>
  <c r="AD63" i="14" s="1"/>
  <c r="D24" i="1"/>
  <c r="U27" i="15"/>
  <c r="AE25" i="18"/>
  <c r="AE47" i="18"/>
  <c r="AA16" i="18"/>
  <c r="AE24" i="18"/>
  <c r="AA48" i="18"/>
  <c r="AD23" i="18"/>
  <c r="P26" i="15"/>
  <c r="AB53" i="18"/>
  <c r="AA28" i="18"/>
  <c r="AC46" i="18"/>
  <c r="AA32" i="18"/>
  <c r="AA5" i="18"/>
  <c r="AB34" i="18"/>
  <c r="AE30" i="18"/>
  <c r="AE5" i="18"/>
  <c r="AE46" i="18"/>
  <c r="AD51" i="18"/>
  <c r="AD38" i="18"/>
  <c r="AD40" i="18"/>
  <c r="AE10" i="18"/>
  <c r="AE52" i="18"/>
  <c r="AA14" i="18"/>
  <c r="AB13" i="18"/>
  <c r="AB24" i="18"/>
  <c r="AD50" i="18"/>
  <c r="AB15" i="18"/>
  <c r="AB31" i="18"/>
  <c r="I23" i="1"/>
  <c r="AE4" i="18"/>
  <c r="AE26" i="18"/>
  <c r="AB35" i="18"/>
  <c r="AE51" i="18"/>
  <c r="AB42" i="18"/>
  <c r="AA39" i="18"/>
  <c r="AB39" i="18"/>
  <c r="AD15" i="18"/>
  <c r="AB11" i="18"/>
  <c r="AA34" i="18"/>
  <c r="AD44" i="18"/>
  <c r="V26" i="15"/>
  <c r="AC13" i="18"/>
  <c r="AD26" i="18"/>
  <c r="AC4" i="18"/>
  <c r="AE19" i="18"/>
  <c r="AC19" i="18"/>
  <c r="AE32" i="18"/>
  <c r="AC24" i="18"/>
  <c r="AC43" i="18"/>
  <c r="AB9" i="18"/>
  <c r="AD33" i="18"/>
  <c r="AC34" i="18"/>
  <c r="AC12" i="18"/>
  <c r="AD34" i="18"/>
  <c r="AE53" i="18"/>
  <c r="AA33" i="18"/>
  <c r="AC14" i="18"/>
  <c r="AA35" i="18"/>
  <c r="AA31" i="18"/>
  <c r="AE7" i="18"/>
  <c r="AD47" i="18"/>
  <c r="AA44" i="18"/>
  <c r="AE45" i="18"/>
  <c r="U26" i="15"/>
  <c r="AE6" i="18"/>
  <c r="AC10" i="18"/>
  <c r="AB48" i="18"/>
  <c r="AC7" i="18"/>
  <c r="AA19" i="18"/>
  <c r="AA23" i="18"/>
  <c r="AA21" i="18"/>
  <c r="AA6" i="18"/>
  <c r="AA43" i="18"/>
  <c r="AC22" i="18"/>
  <c r="AD8" i="18"/>
  <c r="AC3" i="18"/>
  <c r="AC32" i="18"/>
  <c r="AA9" i="18"/>
  <c r="AE17" i="18"/>
  <c r="AC47" i="18"/>
  <c r="AA50" i="18"/>
  <c r="AC45" i="18"/>
  <c r="AD25" i="18"/>
  <c r="AE49" i="18"/>
  <c r="AA40" i="18"/>
  <c r="AD43" i="18"/>
  <c r="AE16" i="18"/>
  <c r="AB38" i="18"/>
  <c r="AC6" i="18"/>
  <c r="AA11" i="18"/>
  <c r="AD19" i="18"/>
  <c r="AD41" i="18"/>
  <c r="AE50" i="18"/>
  <c r="AA42" i="18"/>
  <c r="AE34" i="18"/>
  <c r="AD13" i="18"/>
  <c r="AD20" i="18"/>
  <c r="AC26" i="18"/>
  <c r="AB49" i="18"/>
  <c r="AC30" i="18"/>
  <c r="AE28" i="18"/>
  <c r="AC31" i="18"/>
  <c r="AD6" i="18"/>
  <c r="AD11" i="18"/>
  <c r="AE9" i="18"/>
  <c r="AC37" i="18"/>
  <c r="AE43" i="18"/>
  <c r="AA22" i="18"/>
  <c r="AD35" i="18"/>
  <c r="AE14" i="18"/>
  <c r="AE33" i="18"/>
  <c r="AA46" i="18"/>
  <c r="AC35" i="18"/>
  <c r="AC50" i="18"/>
  <c r="AE36" i="18"/>
  <c r="AB32" i="18"/>
  <c r="AC28" i="18"/>
  <c r="AB5" i="18"/>
  <c r="AA15" i="18"/>
  <c r="AC25" i="18"/>
  <c r="AC18" i="18"/>
  <c r="AE23" i="18"/>
  <c r="AC48" i="18"/>
  <c r="AD46" i="18"/>
  <c r="AB43" i="18"/>
  <c r="AB16" i="18"/>
  <c r="AE38" i="18"/>
  <c r="AD21" i="18"/>
  <c r="AE20" i="18"/>
  <c r="AE18" i="18"/>
  <c r="AB51" i="18"/>
  <c r="AA25" i="18"/>
  <c r="AB29" i="18"/>
  <c r="AB50" i="18"/>
  <c r="AC9" i="18"/>
  <c r="AC38" i="18"/>
  <c r="AA52" i="18"/>
  <c r="AB41" i="18"/>
  <c r="AD48" i="18"/>
  <c r="AC23" i="18"/>
  <c r="AA51" i="18"/>
  <c r="AC40" i="18"/>
  <c r="AC52" i="18"/>
  <c r="AD30" i="18"/>
  <c r="AD3" i="18"/>
  <c r="AB45" i="18"/>
  <c r="AD32" i="18"/>
  <c r="AB4" i="18"/>
  <c r="AB36" i="18"/>
  <c r="AE40" i="18"/>
  <c r="AB26" i="18"/>
  <c r="AE42" i="18"/>
  <c r="AC8" i="18"/>
  <c r="AC44" i="18"/>
  <c r="V27" i="15"/>
  <c r="AB30" i="18"/>
  <c r="AA13" i="18"/>
  <c r="AB27" i="18"/>
  <c r="AE21" i="18"/>
  <c r="AB21" i="18"/>
  <c r="AA37" i="18"/>
  <c r="AA36" i="18"/>
  <c r="AE44" i="18"/>
  <c r="Q26" i="15"/>
  <c r="AD16" i="18"/>
  <c r="AB46" i="18"/>
  <c r="AA30" i="18"/>
  <c r="Q27" i="15"/>
  <c r="AC15" i="18"/>
  <c r="AC16" i="18"/>
  <c r="AA38" i="18"/>
  <c r="AA18" i="18"/>
  <c r="AD5" i="18"/>
  <c r="AC17" i="18"/>
  <c r="AA27" i="18"/>
  <c r="AC33" i="18"/>
  <c r="AD28" i="18"/>
  <c r="AB19" i="18"/>
  <c r="AE41" i="18"/>
  <c r="AD4" i="18"/>
  <c r="AB23" i="18"/>
  <c r="AD9" i="18"/>
  <c r="AD14" i="18"/>
  <c r="AE39" i="18"/>
  <c r="AC11" i="18"/>
  <c r="AB8" i="18"/>
  <c r="I24" i="1"/>
  <c r="AA3" i="18"/>
  <c r="AE13" i="18"/>
  <c r="AD22" i="18"/>
  <c r="AB47" i="18"/>
  <c r="AB44" i="18"/>
  <c r="AC36" i="18"/>
  <c r="AC53" i="18"/>
  <c r="AD37" i="18"/>
  <c r="AE3" i="18"/>
  <c r="AD24" i="18"/>
  <c r="AB14" i="18"/>
  <c r="AB7" i="18"/>
  <c r="AC27" i="18"/>
  <c r="AA49" i="18"/>
  <c r="AB22" i="18"/>
  <c r="AD17" i="18"/>
  <c r="AD42" i="18"/>
  <c r="AB18" i="18"/>
  <c r="AE27" i="18"/>
  <c r="AB12" i="18"/>
  <c r="AC41" i="18"/>
  <c r="AE37" i="18"/>
  <c r="AB6" i="18"/>
  <c r="AD52" i="18"/>
  <c r="AE35" i="18"/>
  <c r="AB33" i="18"/>
  <c r="AB17" i="18"/>
  <c r="AC20" i="18"/>
  <c r="AA24" i="18"/>
  <c r="AB3" i="18"/>
  <c r="AA17" i="18"/>
  <c r="AC51" i="18"/>
  <c r="AA41" i="18"/>
  <c r="AC39" i="18"/>
  <c r="AE29" i="18"/>
  <c r="AD31" i="18"/>
  <c r="AE31" i="18"/>
  <c r="AA53" i="18"/>
  <c r="P27" i="15"/>
  <c r="AA8" i="18"/>
  <c r="AE22" i="18"/>
  <c r="AC5" i="18"/>
  <c r="AA45" i="18"/>
  <c r="AB52" i="18"/>
  <c r="AB10" i="18"/>
  <c r="AD45" i="18"/>
  <c r="AD12" i="18"/>
  <c r="AE12" i="18"/>
  <c r="AC21" i="18"/>
  <c r="AE48" i="18"/>
  <c r="D75" i="1"/>
  <c r="AA10" i="18"/>
  <c r="AE11" i="18"/>
  <c r="AB37" i="18"/>
  <c r="AC42" i="18"/>
  <c r="AA7" i="18"/>
  <c r="AD27" i="18"/>
  <c r="AB40" i="18"/>
  <c r="AA47" i="18"/>
  <c r="AB28" i="18"/>
  <c r="AD36" i="18"/>
  <c r="AD18" i="18"/>
  <c r="AE15" i="18"/>
  <c r="AA4" i="18"/>
  <c r="AB20" i="18"/>
  <c r="AD10" i="18"/>
  <c r="D85" i="1"/>
  <c r="D23" i="1"/>
  <c r="AA12" i="18"/>
  <c r="AB25" i="18"/>
  <c r="AC29" i="18"/>
  <c r="AD29" i="18"/>
  <c r="AD49" i="18"/>
  <c r="AD53" i="18"/>
  <c r="AA29" i="18"/>
  <c r="AA20" i="18"/>
  <c r="AC49" i="18"/>
  <c r="AD7" i="18"/>
  <c r="AE8" i="18"/>
  <c r="AA26" i="18"/>
  <c r="AD39" i="18"/>
  <c r="D91" i="1"/>
  <c r="C84" i="1"/>
  <c r="AF2" i="18" a="1"/>
  <c r="C83" i="1"/>
  <c r="D76" i="1"/>
  <c r="AF2" i="18" l="1"/>
  <c r="AF47" i="18"/>
  <c r="AJ47" i="18" s="1"/>
  <c r="AF36" i="18"/>
  <c r="AJ36" i="18" s="1"/>
  <c r="AF28" i="18"/>
  <c r="AJ28" i="18" s="1"/>
  <c r="AF41" i="18"/>
  <c r="AJ41" i="18" s="1"/>
  <c r="AF5" i="18"/>
  <c r="AJ5" i="18" s="1"/>
  <c r="AF30" i="18"/>
  <c r="AJ30" i="18" s="1"/>
  <c r="AF42" i="18"/>
  <c r="AJ42" i="18" s="1"/>
  <c r="AF15" i="18"/>
  <c r="AJ15" i="18" s="1"/>
  <c r="AF11" i="18"/>
  <c r="AJ11" i="18" s="1"/>
  <c r="AF18" i="18"/>
  <c r="AJ18" i="18" s="1"/>
  <c r="AF52" i="18"/>
  <c r="AJ52" i="18" s="1"/>
  <c r="AF40" i="18"/>
  <c r="AJ40" i="18" s="1"/>
  <c r="AF8" i="18"/>
  <c r="AJ8" i="18" s="1"/>
  <c r="AF29" i="18"/>
  <c r="AJ29" i="18" s="1"/>
  <c r="AF34" i="18"/>
  <c r="AJ34" i="18" s="1"/>
  <c r="AF26" i="18"/>
  <c r="AJ26" i="18" s="1"/>
  <c r="AF6" i="18"/>
  <c r="AJ6" i="18" s="1"/>
  <c r="AF53" i="18"/>
  <c r="AJ53" i="18" s="1"/>
  <c r="AF13" i="18"/>
  <c r="AJ13" i="18" s="1"/>
  <c r="AF23" i="18"/>
  <c r="AJ23" i="18" s="1"/>
  <c r="AF48" i="18"/>
  <c r="AJ48" i="18" s="1"/>
  <c r="AF39" i="18"/>
  <c r="AJ39" i="18" s="1"/>
  <c r="AF25" i="18"/>
  <c r="AJ25" i="18" s="1"/>
  <c r="AF33" i="18"/>
  <c r="AJ33" i="18" s="1"/>
  <c r="AF38" i="18"/>
  <c r="AJ38" i="18" s="1"/>
  <c r="AF21" i="18"/>
  <c r="AJ21" i="18" s="1"/>
  <c r="AF3" i="18"/>
  <c r="AJ3" i="18" s="1"/>
  <c r="AF14" i="18"/>
  <c r="AJ14" i="18" s="1"/>
  <c r="AF17" i="18"/>
  <c r="AJ17" i="18" s="1"/>
  <c r="AF10" i="18"/>
  <c r="AJ10" i="18" s="1"/>
  <c r="AF46" i="18"/>
  <c r="AJ46" i="18" s="1"/>
  <c r="AF37" i="18"/>
  <c r="AJ37" i="18" s="1"/>
  <c r="AF22" i="18"/>
  <c r="AJ22" i="18" s="1"/>
  <c r="AF9" i="18"/>
  <c r="AJ9" i="18" s="1"/>
  <c r="AF44" i="18"/>
  <c r="AJ44" i="18" s="1"/>
  <c r="AF24" i="18"/>
  <c r="AJ24" i="18" s="1"/>
  <c r="AF49" i="18"/>
  <c r="AJ49" i="18" s="1"/>
  <c r="AF51" i="18"/>
  <c r="AJ51" i="18" s="1"/>
  <c r="AF20" i="18"/>
  <c r="AJ20" i="18" s="1"/>
  <c r="AF27" i="18"/>
  <c r="AJ27" i="18" s="1"/>
  <c r="AF35" i="18"/>
  <c r="AJ35" i="18" s="1"/>
  <c r="AF7" i="18"/>
  <c r="AJ7" i="18" s="1"/>
  <c r="AF12" i="18"/>
  <c r="AJ12" i="18" s="1"/>
  <c r="AF4" i="18"/>
  <c r="AJ4" i="18" s="1"/>
  <c r="AF31" i="18"/>
  <c r="AJ31" i="18" s="1"/>
  <c r="AF19" i="18"/>
  <c r="AJ19" i="18" s="1"/>
  <c r="AF45" i="18"/>
  <c r="AJ45" i="18" s="1"/>
  <c r="AF50" i="18"/>
  <c r="AJ50" i="18" s="1"/>
  <c r="AF32" i="18"/>
  <c r="AJ32" i="18" s="1"/>
  <c r="AF16" i="18"/>
  <c r="AJ16" i="18" s="1"/>
  <c r="AF43" i="18"/>
  <c r="AJ43" i="18" s="1"/>
  <c r="X16" i="18"/>
  <c r="X17" i="18"/>
  <c r="X18" i="18"/>
  <c r="X23" i="18"/>
  <c r="X14" i="18"/>
  <c r="X45" i="18"/>
  <c r="X43" i="18"/>
  <c r="X47" i="18"/>
  <c r="X12" i="18"/>
  <c r="X48" i="18"/>
  <c r="X50" i="18"/>
  <c r="X37" i="18"/>
  <c r="X40" i="18"/>
  <c r="X3" i="18"/>
  <c r="X7" i="18"/>
  <c r="X38" i="18"/>
  <c r="X39" i="18"/>
  <c r="X46" i="18"/>
  <c r="X10" i="18"/>
  <c r="X20" i="18"/>
  <c r="X11" i="18"/>
  <c r="X13" i="18"/>
  <c r="X30" i="18"/>
  <c r="X26" i="18"/>
  <c r="X21" i="18"/>
  <c r="X24" i="18"/>
  <c r="X35" i="18"/>
  <c r="X32" i="18"/>
  <c r="X28" i="18"/>
  <c r="X15" i="18"/>
  <c r="X8" i="18"/>
  <c r="X22" i="18"/>
  <c r="X33" i="18"/>
  <c r="X31" i="18"/>
  <c r="X6" i="18"/>
  <c r="X4" i="18"/>
  <c r="X49" i="18"/>
  <c r="X53" i="18"/>
  <c r="X52" i="18"/>
  <c r="X9" i="18"/>
  <c r="X29" i="18"/>
  <c r="X51" i="18"/>
  <c r="X25" i="18"/>
  <c r="X42" i="18"/>
  <c r="X19" i="18"/>
  <c r="X34" i="18"/>
  <c r="X44" i="18"/>
  <c r="X36" i="18"/>
  <c r="X27" i="18"/>
  <c r="X41" i="18"/>
  <c r="X5" i="18"/>
  <c r="D84" i="1"/>
  <c r="I75" i="1"/>
  <c r="I76" i="1"/>
  <c r="D83" i="1"/>
  <c r="I85" i="1"/>
  <c r="AG2" i="18" a="1"/>
  <c r="H84" i="1"/>
  <c r="H83" i="1"/>
  <c r="AG45" i="18" l="1"/>
  <c r="AL45" i="18" s="1"/>
  <c r="AG20" i="18"/>
  <c r="AL20" i="18" s="1"/>
  <c r="AG37" i="18"/>
  <c r="AL37" i="18" s="1"/>
  <c r="AG28" i="18"/>
  <c r="AL28" i="18" s="1"/>
  <c r="AG24" i="18"/>
  <c r="AL24" i="18" s="1"/>
  <c r="AG43" i="18"/>
  <c r="AL43" i="18" s="1"/>
  <c r="AG6" i="18"/>
  <c r="AL6" i="18" s="1"/>
  <c r="AG53" i="18"/>
  <c r="AL53" i="18" s="1"/>
  <c r="AG27" i="18"/>
  <c r="AL27" i="18" s="1"/>
  <c r="AG11" i="18"/>
  <c r="AL11" i="18" s="1"/>
  <c r="AG23" i="18"/>
  <c r="AL23" i="18" s="1"/>
  <c r="AG15" i="18"/>
  <c r="AL15" i="18" s="1"/>
  <c r="AG19" i="18"/>
  <c r="AL19" i="18" s="1"/>
  <c r="AG52" i="18"/>
  <c r="AL52" i="18" s="1"/>
  <c r="AG49" i="18"/>
  <c r="AL49" i="18" s="1"/>
  <c r="AG35" i="18"/>
  <c r="AL35" i="18" s="1"/>
  <c r="AG25" i="18"/>
  <c r="AL25" i="18" s="1"/>
  <c r="AG42" i="18"/>
  <c r="AL42" i="18" s="1"/>
  <c r="AG21" i="18"/>
  <c r="AL21" i="18" s="1"/>
  <c r="AG48" i="18"/>
  <c r="AL48" i="18" s="1"/>
  <c r="AG29" i="18"/>
  <c r="AL29" i="18" s="1"/>
  <c r="AG2" i="18"/>
  <c r="AG47" i="18"/>
  <c r="AL47" i="18" s="1"/>
  <c r="AG18" i="18"/>
  <c r="AL18" i="18" s="1"/>
  <c r="AG8" i="18"/>
  <c r="AL8" i="18" s="1"/>
  <c r="AG14" i="18"/>
  <c r="AL14" i="18" s="1"/>
  <c r="AG30" i="18"/>
  <c r="AL30" i="18" s="1"/>
  <c r="AG26" i="18"/>
  <c r="AL26" i="18" s="1"/>
  <c r="AG44" i="18"/>
  <c r="AL44" i="18" s="1"/>
  <c r="AG46" i="18"/>
  <c r="AL46" i="18" s="1"/>
  <c r="AG3" i="18"/>
  <c r="AL3" i="18" s="1"/>
  <c r="AG34" i="18"/>
  <c r="AL34" i="18" s="1"/>
  <c r="AG9" i="18"/>
  <c r="AL9" i="18" s="1"/>
  <c r="AG13" i="18"/>
  <c r="AL13" i="18" s="1"/>
  <c r="AG39" i="18"/>
  <c r="AL39" i="18" s="1"/>
  <c r="AG5" i="18"/>
  <c r="AL5" i="18" s="1"/>
  <c r="AG7" i="18"/>
  <c r="AL7" i="18" s="1"/>
  <c r="AG12" i="18"/>
  <c r="AL12" i="18" s="1"/>
  <c r="AG38" i="18"/>
  <c r="AL38" i="18" s="1"/>
  <c r="AG4" i="18"/>
  <c r="AL4" i="18" s="1"/>
  <c r="AG41" i="18"/>
  <c r="AL41" i="18" s="1"/>
  <c r="AG50" i="18"/>
  <c r="AL50" i="18" s="1"/>
  <c r="AG40" i="18"/>
  <c r="AL40" i="18" s="1"/>
  <c r="AG32" i="18"/>
  <c r="AL32" i="18" s="1"/>
  <c r="AG16" i="18"/>
  <c r="AL16" i="18" s="1"/>
  <c r="AG31" i="18"/>
  <c r="AL31" i="18" s="1"/>
  <c r="AG33" i="18"/>
  <c r="AL33" i="18" s="1"/>
  <c r="AG22" i="18"/>
  <c r="AL22" i="18" s="1"/>
  <c r="AG17" i="18"/>
  <c r="AL17" i="18" s="1"/>
  <c r="AG10" i="18"/>
  <c r="AL10" i="18" s="1"/>
  <c r="AG36" i="18"/>
  <c r="AL36" i="18" s="1"/>
  <c r="AG51" i="18"/>
  <c r="AL51" i="18" s="1"/>
  <c r="I84" i="1"/>
  <c r="I83" i="1"/>
  <c r="Y3" i="15" l="1" a="1"/>
  <c r="Z3" i="15" a="1"/>
  <c r="Z26" i="15" l="1"/>
  <c r="Z39" i="15"/>
  <c r="Z53" i="15"/>
  <c r="Z19" i="15"/>
  <c r="Z24" i="15"/>
  <c r="Z6" i="15"/>
  <c r="Z61" i="15"/>
  <c r="Z32" i="15"/>
  <c r="Z7" i="15"/>
  <c r="Z58" i="15"/>
  <c r="Z51" i="15"/>
  <c r="Z57" i="15"/>
  <c r="Z65" i="15"/>
  <c r="Z29" i="15"/>
  <c r="Z21" i="15"/>
  <c r="Z16" i="15"/>
  <c r="Z56" i="15"/>
  <c r="Z46" i="15"/>
  <c r="Z12" i="15"/>
  <c r="Z48" i="15"/>
  <c r="Z9" i="15"/>
  <c r="Z31" i="15"/>
  <c r="Z41" i="15"/>
  <c r="Z52" i="15"/>
  <c r="Z44" i="15"/>
  <c r="Z49" i="15"/>
  <c r="Z40" i="15"/>
  <c r="Z54" i="15"/>
  <c r="Z22" i="15"/>
  <c r="Z23" i="15"/>
  <c r="Z25" i="15"/>
  <c r="Z38" i="15"/>
  <c r="Z10" i="15"/>
  <c r="Z30" i="15"/>
  <c r="Z8" i="15"/>
  <c r="Z15" i="15"/>
  <c r="Z55" i="15"/>
  <c r="Z60" i="15"/>
  <c r="Z5" i="15"/>
  <c r="Z20" i="15"/>
  <c r="Z3" i="15"/>
  <c r="Z47" i="15"/>
  <c r="Z18" i="15"/>
  <c r="Z36" i="15"/>
  <c r="Z50" i="15"/>
  <c r="Z62" i="15"/>
  <c r="Z35" i="15"/>
  <c r="Z45" i="15"/>
  <c r="Z64" i="15"/>
  <c r="Z17" i="15"/>
  <c r="Z33" i="15"/>
  <c r="Z34" i="15"/>
  <c r="Z59" i="15"/>
  <c r="Z63" i="15"/>
  <c r="Z11" i="15"/>
  <c r="Z13" i="15"/>
  <c r="Z4" i="15"/>
  <c r="Z43" i="15"/>
  <c r="Z28" i="15"/>
  <c r="Z14" i="15"/>
  <c r="Z37" i="15"/>
  <c r="Z27" i="15"/>
  <c r="Z42" i="15"/>
  <c r="Y32" i="15"/>
  <c r="Y26" i="15"/>
  <c r="Y33" i="15"/>
  <c r="Y34" i="15"/>
  <c r="Y5" i="15"/>
  <c r="Y55" i="15"/>
  <c r="Y41" i="15"/>
  <c r="Y10" i="15"/>
  <c r="Y15" i="15"/>
  <c r="Y65" i="15"/>
  <c r="Y35" i="15"/>
  <c r="Y60" i="15"/>
  <c r="Y27" i="15"/>
  <c r="Y25" i="15"/>
  <c r="Y63" i="15"/>
  <c r="Y44" i="15"/>
  <c r="Y64" i="15"/>
  <c r="Y52" i="15"/>
  <c r="Y46" i="15"/>
  <c r="Y40" i="15"/>
  <c r="Y6" i="15"/>
  <c r="Y49" i="15"/>
  <c r="Y3" i="15"/>
  <c r="Y7" i="15"/>
  <c r="Y42" i="15"/>
  <c r="Y38" i="15"/>
  <c r="Y9" i="15"/>
  <c r="Y61" i="15"/>
  <c r="Y30" i="15"/>
  <c r="Y58" i="15"/>
  <c r="Y43" i="15"/>
  <c r="Y50" i="15"/>
  <c r="Y4" i="15"/>
  <c r="Y54" i="15"/>
  <c r="Y23" i="15"/>
  <c r="Y21" i="15"/>
  <c r="Y29" i="15"/>
  <c r="Y56" i="15"/>
  <c r="Y13" i="15"/>
  <c r="Y24" i="15"/>
  <c r="Y53" i="15"/>
  <c r="Y36" i="15"/>
  <c r="Y20" i="15"/>
  <c r="Y45" i="15"/>
  <c r="Y62" i="15"/>
  <c r="Y16" i="15"/>
  <c r="Y37" i="15"/>
  <c r="Y19" i="15"/>
  <c r="Y18" i="15"/>
  <c r="Y8" i="15"/>
  <c r="Y47" i="15"/>
  <c r="Y17" i="15"/>
  <c r="Y31" i="15"/>
  <c r="Y22" i="15"/>
  <c r="Y28" i="15"/>
  <c r="Y59" i="15"/>
  <c r="Y11" i="15"/>
  <c r="Y48" i="15"/>
  <c r="Y51" i="15"/>
  <c r="Y12" i="15"/>
  <c r="Y57" i="15"/>
  <c r="Y39" i="15"/>
  <c r="Y14" i="15"/>
  <c r="AC26" i="15"/>
  <c r="AE26" i="15"/>
  <c r="AD26" i="15"/>
  <c r="AA26" i="15"/>
  <c r="AB26" i="15"/>
  <c r="AA65" i="15"/>
  <c r="AB65" i="15"/>
  <c r="AC65" i="15"/>
  <c r="AD65" i="15"/>
  <c r="AE65" i="15"/>
  <c r="AD52" i="15"/>
  <c r="AB52" i="15"/>
  <c r="AE52" i="15"/>
  <c r="AA52" i="15"/>
  <c r="AC52" i="15"/>
  <c r="AD38" i="15"/>
  <c r="AE38" i="15"/>
  <c r="AB38" i="15"/>
  <c r="AA38" i="15"/>
  <c r="AC38" i="15"/>
  <c r="AB54" i="15"/>
  <c r="AA54" i="15"/>
  <c r="AC54" i="15"/>
  <c r="AD54" i="15"/>
  <c r="AE54" i="15"/>
  <c r="AA36" i="15"/>
  <c r="AE36" i="15"/>
  <c r="AD36" i="15"/>
  <c r="AC36" i="15"/>
  <c r="AB36" i="15"/>
  <c r="AE8" i="15"/>
  <c r="AA8" i="15"/>
  <c r="AB8" i="15"/>
  <c r="AD8" i="15"/>
  <c r="AC8" i="15"/>
  <c r="AD48" i="15"/>
  <c r="AB48" i="15"/>
  <c r="AE48" i="15"/>
  <c r="AC48" i="15"/>
  <c r="AA48" i="15"/>
  <c r="AE33" i="15"/>
  <c r="AB33" i="15"/>
  <c r="AD33" i="15"/>
  <c r="AC33" i="15"/>
  <c r="AA33" i="15"/>
  <c r="AD35" i="15"/>
  <c r="AE35" i="15"/>
  <c r="AC35" i="15"/>
  <c r="AA35" i="15"/>
  <c r="AB35" i="15"/>
  <c r="AE46" i="15"/>
  <c r="AA46" i="15"/>
  <c r="AD46" i="15"/>
  <c r="AC46" i="15"/>
  <c r="AB46" i="15"/>
  <c r="AC9" i="15"/>
  <c r="AE9" i="15"/>
  <c r="AD9" i="15"/>
  <c r="AB9" i="15"/>
  <c r="AA9" i="15"/>
  <c r="AA23" i="15"/>
  <c r="AC23" i="15"/>
  <c r="AB23" i="15"/>
  <c r="AD23" i="15"/>
  <c r="AE23" i="15"/>
  <c r="AB20" i="15"/>
  <c r="AC20" i="15"/>
  <c r="AD20" i="15"/>
  <c r="AA20" i="15"/>
  <c r="AE20" i="15"/>
  <c r="AA47" i="15"/>
  <c r="AE47" i="15"/>
  <c r="AB47" i="15"/>
  <c r="AC47" i="15"/>
  <c r="AD47" i="15"/>
  <c r="AB51" i="15"/>
  <c r="AD51" i="15"/>
  <c r="AC51" i="15"/>
  <c r="AE51" i="15"/>
  <c r="AA51" i="15"/>
  <c r="AD34" i="15"/>
  <c r="AB34" i="15"/>
  <c r="AC34" i="15"/>
  <c r="AA34" i="15"/>
  <c r="AE34" i="15"/>
  <c r="AA60" i="15"/>
  <c r="AD60" i="15"/>
  <c r="AC60" i="15"/>
  <c r="AB60" i="15"/>
  <c r="AE60" i="15"/>
  <c r="AB40" i="15"/>
  <c r="AE40" i="15"/>
  <c r="AD40" i="15"/>
  <c r="AA40" i="15"/>
  <c r="AC40" i="15"/>
  <c r="AB61" i="15"/>
  <c r="AA61" i="15"/>
  <c r="AE61" i="15"/>
  <c r="AD61" i="15"/>
  <c r="AC61" i="15"/>
  <c r="AE21" i="15"/>
  <c r="AC21" i="15"/>
  <c r="AD21" i="15"/>
  <c r="AB21" i="15"/>
  <c r="AA21" i="15"/>
  <c r="AD45" i="15"/>
  <c r="AE45" i="15"/>
  <c r="AC45" i="15"/>
  <c r="AB45" i="15"/>
  <c r="AA45" i="15"/>
  <c r="AE17" i="15"/>
  <c r="AB17" i="15"/>
  <c r="AA17" i="15"/>
  <c r="AD17" i="15"/>
  <c r="AC17" i="15"/>
  <c r="AC12" i="15"/>
  <c r="AB12" i="15"/>
  <c r="AA12" i="15"/>
  <c r="AD12" i="15"/>
  <c r="AE12" i="15"/>
  <c r="AD5" i="15"/>
  <c r="AA5" i="15"/>
  <c r="AE5" i="15"/>
  <c r="AB5" i="15"/>
  <c r="AC5" i="15"/>
  <c r="AB27" i="15"/>
  <c r="AE27" i="15"/>
  <c r="AA27" i="15"/>
  <c r="AD27" i="15"/>
  <c r="AC27" i="15"/>
  <c r="AE6" i="15"/>
  <c r="AA6" i="15"/>
  <c r="AB6" i="15"/>
  <c r="AD6" i="15"/>
  <c r="AC6" i="15"/>
  <c r="AC30" i="15"/>
  <c r="AD30" i="15"/>
  <c r="AA30" i="15"/>
  <c r="AE30" i="15"/>
  <c r="AB30" i="15"/>
  <c r="AC29" i="15"/>
  <c r="AD29" i="15"/>
  <c r="AE29" i="15"/>
  <c r="AA29" i="15"/>
  <c r="AB29" i="15"/>
  <c r="AD62" i="15"/>
  <c r="AE62" i="15"/>
  <c r="AC62" i="15"/>
  <c r="AB62" i="15"/>
  <c r="AA62" i="15"/>
  <c r="AC31" i="15"/>
  <c r="AE31" i="15"/>
  <c r="AA31" i="15"/>
  <c r="AD31" i="15"/>
  <c r="AB31" i="15"/>
  <c r="AE57" i="15"/>
  <c r="AD57" i="15"/>
  <c r="AA57" i="15"/>
  <c r="AB57" i="15"/>
  <c r="AC57" i="15"/>
  <c r="AE55" i="15"/>
  <c r="AA55" i="15"/>
  <c r="AB55" i="15"/>
  <c r="AD55" i="15"/>
  <c r="AC55" i="15"/>
  <c r="AB25" i="15"/>
  <c r="AC25" i="15"/>
  <c r="AA25" i="15"/>
  <c r="AE25" i="15"/>
  <c r="AD25" i="15"/>
  <c r="AB49" i="15"/>
  <c r="AD49" i="15"/>
  <c r="AA49" i="15"/>
  <c r="AC49" i="15"/>
  <c r="AE49" i="15"/>
  <c r="AB58" i="15"/>
  <c r="AD58" i="15"/>
  <c r="AE58" i="15"/>
  <c r="AC58" i="15"/>
  <c r="AA58" i="15"/>
  <c r="AD56" i="15"/>
  <c r="AA56" i="15"/>
  <c r="AC56" i="15"/>
  <c r="AE56" i="15"/>
  <c r="AB56" i="15"/>
  <c r="AC16" i="15"/>
  <c r="AE16" i="15"/>
  <c r="AD16" i="15"/>
  <c r="AB16" i="15"/>
  <c r="AA16" i="15"/>
  <c r="AB22" i="15"/>
  <c r="AE22" i="15"/>
  <c r="AA22" i="15"/>
  <c r="AD22" i="15"/>
  <c r="AC22" i="15"/>
  <c r="AB39" i="15"/>
  <c r="AA39" i="15"/>
  <c r="AD39" i="15"/>
  <c r="AC39" i="15"/>
  <c r="AE39" i="15"/>
  <c r="AB41" i="15"/>
  <c r="AE41" i="15"/>
  <c r="AA41" i="15"/>
  <c r="AD41" i="15"/>
  <c r="AC41" i="15"/>
  <c r="AE63" i="15"/>
  <c r="AB63" i="15"/>
  <c r="AD63" i="15"/>
  <c r="AA63" i="15"/>
  <c r="AC63" i="15"/>
  <c r="AA3" i="15"/>
  <c r="AC3" i="15"/>
  <c r="AD3" i="15"/>
  <c r="AB3" i="15"/>
  <c r="AE3" i="15"/>
  <c r="AA43" i="15"/>
  <c r="AB43" i="15"/>
  <c r="AC43" i="15"/>
  <c r="AE43" i="15"/>
  <c r="AD43" i="15"/>
  <c r="AC13" i="15"/>
  <c r="AB13" i="15"/>
  <c r="AA13" i="15"/>
  <c r="AD13" i="15"/>
  <c r="AE13" i="15"/>
  <c r="AE37" i="15"/>
  <c r="AA37" i="15"/>
  <c r="AC37" i="15"/>
  <c r="AD37" i="15"/>
  <c r="AB37" i="15"/>
  <c r="AA28" i="15"/>
  <c r="AC28" i="15"/>
  <c r="AD28" i="15"/>
  <c r="AE28" i="15"/>
  <c r="AB28" i="15"/>
  <c r="AB14" i="15"/>
  <c r="AD14" i="15"/>
  <c r="AE14" i="15"/>
  <c r="AC14" i="15"/>
  <c r="AA14" i="15"/>
  <c r="AA10" i="15"/>
  <c r="AE10" i="15"/>
  <c r="AB10" i="15"/>
  <c r="AC10" i="15"/>
  <c r="AD10" i="15"/>
  <c r="AA44" i="15"/>
  <c r="AD44" i="15"/>
  <c r="AE44" i="15"/>
  <c r="AC44" i="15"/>
  <c r="AB44" i="15"/>
  <c r="AC7" i="15"/>
  <c r="AD7" i="15"/>
  <c r="AA7" i="15"/>
  <c r="AB7" i="15"/>
  <c r="AE7" i="15"/>
  <c r="AD50" i="15"/>
  <c r="AC50" i="15"/>
  <c r="AB50" i="15"/>
  <c r="AA50" i="15"/>
  <c r="AE50" i="15"/>
  <c r="AC24" i="15"/>
  <c r="AB24" i="15"/>
  <c r="AD24" i="15"/>
  <c r="AA24" i="15"/>
  <c r="AE24" i="15"/>
  <c r="AC19" i="15"/>
  <c r="AB19" i="15"/>
  <c r="AD19" i="15"/>
  <c r="AE19" i="15"/>
  <c r="AA19" i="15"/>
  <c r="AE59" i="15"/>
  <c r="AD59" i="15"/>
  <c r="AC59" i="15"/>
  <c r="AA59" i="15"/>
  <c r="AB59" i="15"/>
  <c r="AC32" i="15"/>
  <c r="AE32" i="15"/>
  <c r="AD32" i="15"/>
  <c r="AB32" i="15"/>
  <c r="AA32" i="15"/>
  <c r="AB15" i="15"/>
  <c r="AA15" i="15"/>
  <c r="AC15" i="15"/>
  <c r="AE15" i="15"/>
  <c r="AD15" i="15"/>
  <c r="AC64" i="15"/>
  <c r="AB64" i="15"/>
  <c r="AE64" i="15"/>
  <c r="AD64" i="15"/>
  <c r="AA64" i="15"/>
  <c r="AE42" i="15"/>
  <c r="AD42" i="15"/>
  <c r="AA42" i="15"/>
  <c r="AC42" i="15"/>
  <c r="AB42" i="15"/>
  <c r="AC4" i="15"/>
  <c r="AD4" i="15"/>
  <c r="AE4" i="15"/>
  <c r="AB4" i="15"/>
  <c r="AA4" i="15"/>
  <c r="AA53" i="15"/>
  <c r="AB53" i="15"/>
  <c r="AD53" i="15"/>
  <c r="AE53" i="15"/>
  <c r="AC53" i="15"/>
  <c r="AB18" i="15"/>
  <c r="AD18" i="15"/>
  <c r="AC18" i="15"/>
  <c r="AA18" i="15"/>
  <c r="AE18" i="15"/>
  <c r="AB11" i="15"/>
  <c r="AD11" i="15"/>
  <c r="AA11" i="15"/>
  <c r="AE11" i="15"/>
  <c r="AC11" i="15"/>
  <c r="X11" i="15" l="1"/>
  <c r="X18" i="15"/>
  <c r="X53" i="15"/>
  <c r="X4" i="15"/>
  <c r="X42" i="15"/>
  <c r="X64" i="15"/>
  <c r="X15" i="15"/>
  <c r="X32" i="15"/>
  <c r="X59" i="15"/>
  <c r="X19" i="15"/>
  <c r="X24" i="15"/>
  <c r="X50" i="15"/>
  <c r="X7" i="15"/>
  <c r="X44" i="15"/>
  <c r="X10" i="15"/>
  <c r="X14" i="15"/>
  <c r="X28" i="15"/>
  <c r="X37" i="15"/>
  <c r="X13" i="15"/>
  <c r="X43" i="15"/>
  <c r="X3" i="15"/>
  <c r="X63" i="15"/>
  <c r="X41" i="15"/>
  <c r="X39" i="15"/>
  <c r="X22" i="15"/>
  <c r="X16" i="15"/>
  <c r="X56" i="15"/>
  <c r="X58" i="15"/>
  <c r="X49" i="15"/>
  <c r="X25" i="15"/>
  <c r="X55" i="15"/>
  <c r="X57" i="15"/>
  <c r="X31" i="15"/>
  <c r="X62" i="15"/>
  <c r="X29" i="15"/>
  <c r="X30" i="15"/>
  <c r="X6" i="15"/>
  <c r="X27" i="15"/>
  <c r="X5" i="15"/>
  <c r="X12" i="15"/>
  <c r="X17" i="15"/>
  <c r="X45" i="15"/>
  <c r="X21" i="15"/>
  <c r="X61" i="15"/>
  <c r="X40" i="15"/>
  <c r="X60" i="15"/>
  <c r="X34" i="15"/>
  <c r="X51" i="15"/>
  <c r="X47" i="15"/>
  <c r="X20" i="15"/>
  <c r="X23" i="15"/>
  <c r="X9" i="15"/>
  <c r="X46" i="15"/>
  <c r="X35" i="15"/>
  <c r="X33" i="15"/>
  <c r="X48" i="15"/>
  <c r="X8" i="15"/>
  <c r="X36" i="15"/>
  <c r="X54" i="15"/>
  <c r="X38" i="15"/>
  <c r="X52" i="15"/>
  <c r="X65" i="15"/>
  <c r="X26" i="15"/>
  <c r="D30" i="1" l="1"/>
  <c r="C39" i="1"/>
  <c r="D39" i="1"/>
  <c r="I30" i="1"/>
  <c r="C38" i="1"/>
  <c r="D31" i="1"/>
  <c r="D38" i="1"/>
  <c r="H38" i="1"/>
  <c r="I31" i="1"/>
  <c r="I40" i="1"/>
  <c r="AG2" i="15" a="1"/>
  <c r="AG34" i="15"/>
  <c r="AL34" i="15"/>
  <c r="AG39" i="15"/>
  <c r="AL39" i="15"/>
  <c r="AG32" i="15"/>
  <c r="AL32" i="15"/>
  <c r="AG7" i="15"/>
  <c r="AL7" i="15"/>
  <c r="AG40" i="15"/>
  <c r="AL40" i="15"/>
  <c r="AG64" i="15"/>
  <c r="AL64" i="15"/>
  <c r="AG20" i="15"/>
  <c r="AL20" i="15"/>
  <c r="AG44" i="15"/>
  <c r="AL44" i="15"/>
  <c r="AG35" i="15"/>
  <c r="AL35" i="15"/>
  <c r="AG41" i="15"/>
  <c r="AL41" i="15"/>
  <c r="AG27" i="15"/>
  <c r="AL27" i="15"/>
  <c r="AG18" i="15"/>
  <c r="AL18" i="15"/>
  <c r="AG62" i="15"/>
  <c r="AL62" i="15"/>
  <c r="AG11" i="15"/>
  <c r="AL11" i="15"/>
  <c r="AG54" i="15"/>
  <c r="AL54" i="15"/>
  <c r="AG52" i="15"/>
  <c r="AL52" i="15"/>
  <c r="AG12" i="15"/>
  <c r="AL12" i="15"/>
  <c r="AG42" i="15"/>
  <c r="AL42" i="15"/>
  <c r="AG57" i="15"/>
  <c r="AL57" i="15"/>
  <c r="AG19" i="15"/>
  <c r="AL19" i="15"/>
  <c r="AG65" i="15"/>
  <c r="AL65" i="15"/>
  <c r="AG29" i="15"/>
  <c r="AL29" i="15"/>
  <c r="AG59" i="15"/>
  <c r="AL59" i="15"/>
  <c r="AG53" i="15"/>
  <c r="AL53" i="15"/>
  <c r="AG16" i="15"/>
  <c r="AL16" i="15"/>
  <c r="AG48" i="15"/>
  <c r="AL48" i="15"/>
  <c r="AG3" i="15"/>
  <c r="AL3" i="15"/>
  <c r="AG21" i="15"/>
  <c r="AL21" i="15"/>
  <c r="AG5" i="15"/>
  <c r="AL5" i="15"/>
  <c r="AG10" i="15"/>
  <c r="AL10" i="15"/>
  <c r="AG38" i="15"/>
  <c r="AL38" i="15"/>
  <c r="AG4" i="15"/>
  <c r="AL4" i="15"/>
  <c r="AG51" i="15"/>
  <c r="AL51" i="15"/>
  <c r="AG47" i="15"/>
  <c r="AL47" i="15"/>
  <c r="AG30" i="15"/>
  <c r="AL30" i="15"/>
  <c r="AG23" i="15"/>
  <c r="AL23" i="15"/>
  <c r="AG63" i="15"/>
  <c r="AL63" i="15"/>
  <c r="AG22" i="15"/>
  <c r="AL22" i="15"/>
  <c r="AG60" i="15"/>
  <c r="AL60" i="15"/>
  <c r="AG50" i="15"/>
  <c r="AL50" i="15"/>
  <c r="AG8" i="15"/>
  <c r="AL8" i="15"/>
  <c r="AG31" i="15"/>
  <c r="AL31" i="15"/>
  <c r="AG17" i="15"/>
  <c r="AL17" i="15"/>
  <c r="AG43" i="15"/>
  <c r="AL43" i="15"/>
  <c r="AG28" i="15"/>
  <c r="AL28" i="15"/>
  <c r="AG45" i="15"/>
  <c r="AL45" i="15"/>
  <c r="AG37" i="15"/>
  <c r="AL37" i="15"/>
  <c r="AG24" i="15"/>
  <c r="AL24" i="15"/>
  <c r="AG9" i="15"/>
  <c r="AL9" i="15"/>
  <c r="AG61" i="15"/>
  <c r="AL61" i="15"/>
  <c r="AG2" i="15"/>
  <c r="AG6" i="15"/>
  <c r="AL6" i="15"/>
  <c r="AG25" i="15"/>
  <c r="AL25" i="15" s="1"/>
  <c r="AG14" i="15"/>
  <c r="AL14" i="15"/>
  <c r="AG15" i="15"/>
  <c r="AL15" i="15"/>
  <c r="AG56" i="15"/>
  <c r="AL56" i="15"/>
  <c r="AG13" i="15"/>
  <c r="AL13" i="15" s="1"/>
  <c r="AG36" i="15"/>
  <c r="AL36" i="15" s="1"/>
  <c r="AG49" i="15"/>
  <c r="AL49" i="15"/>
  <c r="AG26" i="15"/>
  <c r="AL26" i="15"/>
  <c r="AG33" i="15"/>
  <c r="AL33" i="15" s="1"/>
  <c r="AG55" i="15"/>
  <c r="AL55" i="15"/>
  <c r="AG46" i="15"/>
  <c r="AL46" i="15"/>
  <c r="AG58" i="15"/>
  <c r="AL58" i="15"/>
  <c r="D40" i="1"/>
  <c r="I38" i="1"/>
  <c r="AF2" i="15" a="1"/>
  <c r="AF34" i="15"/>
  <c r="AJ34" i="15"/>
  <c r="AF57" i="15"/>
  <c r="AJ57" i="15"/>
  <c r="AF9" i="15"/>
  <c r="AJ9" i="15"/>
  <c r="AF22" i="15"/>
  <c r="AJ22" i="15"/>
  <c r="AF25" i="15"/>
  <c r="AJ25" i="15"/>
  <c r="AF58" i="15"/>
  <c r="AJ58" i="15"/>
  <c r="AF51" i="15"/>
  <c r="AJ51" i="15"/>
  <c r="AF36" i="15"/>
  <c r="AJ36" i="15"/>
  <c r="AF29" i="15"/>
  <c r="AJ29" i="15"/>
  <c r="AF59" i="15"/>
  <c r="AJ59" i="15"/>
  <c r="AF14" i="15"/>
  <c r="AJ14" i="15"/>
  <c r="AF42" i="15"/>
  <c r="AJ42" i="15"/>
  <c r="AF38" i="15"/>
  <c r="AJ38" i="15"/>
  <c r="AF26" i="15"/>
  <c r="AJ26" i="15"/>
  <c r="AF48" i="15"/>
  <c r="AJ48" i="15"/>
  <c r="AF62" i="15"/>
  <c r="AJ62" i="15"/>
  <c r="AF3" i="15"/>
  <c r="AJ3" i="15"/>
  <c r="AF12" i="15"/>
  <c r="AJ12" i="15"/>
  <c r="AF10" i="15"/>
  <c r="AJ10" i="15"/>
  <c r="AF61" i="15"/>
  <c r="AJ61" i="15"/>
  <c r="AF43" i="15"/>
  <c r="AJ43" i="15"/>
  <c r="AF40" i="15"/>
  <c r="AJ40" i="15"/>
  <c r="AF11" i="15"/>
  <c r="AJ11" i="15"/>
  <c r="AF55" i="15"/>
  <c r="AJ55" i="15"/>
  <c r="AF23" i="15"/>
  <c r="AJ23" i="15"/>
  <c r="AF49" i="15"/>
  <c r="AJ49" i="15"/>
  <c r="AF64" i="15"/>
  <c r="AJ64" i="15"/>
  <c r="AF63" i="15"/>
  <c r="AJ63" i="15"/>
  <c r="AF47" i="15"/>
  <c r="AJ47" i="15"/>
  <c r="AF2" i="15"/>
  <c r="AF44" i="15"/>
  <c r="AJ44" i="15"/>
  <c r="AF53" i="15"/>
  <c r="AJ53" i="15"/>
  <c r="AF39" i="15"/>
  <c r="AJ39" i="15" s="1"/>
  <c r="AF41" i="15"/>
  <c r="AJ41" i="15"/>
  <c r="AF60" i="15"/>
  <c r="AJ60" i="15"/>
  <c r="AF21" i="15"/>
  <c r="AJ21" i="15"/>
  <c r="AF24" i="15"/>
  <c r="AJ24" i="15" s="1"/>
  <c r="AF27" i="15"/>
  <c r="AJ27" i="15" s="1"/>
  <c r="AF18" i="15"/>
  <c r="AJ18" i="15"/>
  <c r="AF17" i="15"/>
  <c r="AJ17" i="15"/>
  <c r="AF7" i="15"/>
  <c r="AJ7" i="15" s="1"/>
  <c r="AF4" i="15"/>
  <c r="AJ4" i="15"/>
  <c r="AF45" i="15"/>
  <c r="AJ45" i="15"/>
  <c r="AF15" i="15"/>
  <c r="AJ15" i="15"/>
  <c r="AF46" i="15"/>
  <c r="AJ46" i="15" s="1"/>
  <c r="AF37" i="15"/>
  <c r="AJ37" i="15"/>
  <c r="AF54" i="15"/>
  <c r="AJ54" i="15" s="1"/>
  <c r="AF28" i="15"/>
  <c r="AJ28" i="15"/>
  <c r="AF30" i="15"/>
  <c r="AJ30" i="15" s="1"/>
  <c r="AF20" i="15"/>
  <c r="AJ20" i="15"/>
  <c r="AF33" i="15"/>
  <c r="AJ33" i="15"/>
  <c r="AF56" i="15"/>
  <c r="AJ56" i="15"/>
  <c r="AF6" i="15"/>
  <c r="AJ6" i="15" s="1"/>
  <c r="AF16" i="15"/>
  <c r="AJ16" i="15"/>
  <c r="AF35" i="15"/>
  <c r="AJ35" i="15"/>
  <c r="AF8" i="15"/>
  <c r="AJ8" i="15" s="1"/>
  <c r="AF31" i="15"/>
  <c r="AJ31" i="15" s="1"/>
  <c r="AF50" i="15"/>
  <c r="AJ50" i="15"/>
  <c r="AF65" i="15"/>
  <c r="AJ65" i="15"/>
  <c r="AF19" i="15"/>
  <c r="AJ19" i="15"/>
  <c r="AF5" i="15"/>
  <c r="AJ5" i="15" s="1"/>
  <c r="AF13" i="15"/>
  <c r="AJ13" i="15"/>
  <c r="AF52" i="15"/>
  <c r="AJ52" i="15"/>
  <c r="AF32" i="15"/>
  <c r="AJ32" i="15"/>
  <c r="H39" i="1"/>
  <c r="I39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<sst xmlns="http://schemas.openxmlformats.org/spreadsheetml/2006/main" count="1927" uniqueCount="170">
  <si>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</si>
  <si>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</si>
  <si>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</si>
  <si>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</si>
  <si>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</si>
  <si>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</si>
  <si>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</si>
  <si>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</si>
  <si>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</si>
  <si>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</si>
  <si>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</si>
  <si>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</si>
  <si>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</si>
  <si>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</si>
  <si>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</si>
  <si>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</si>
  <si>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</si>
  <si>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</si>
  <si>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</si>
  <si>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</si>
  <si>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</si>
  <si>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</si>
  <si>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</si>
  <si>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</si>
  <si>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</si>
  <si>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</si>
  <si>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</si>
  <si>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</si>
  <si>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</si>
  <si>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</si>
  <si>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</si>
  <si>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</si>
  <si>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</si>
  <si>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</si>
  <si>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</si>
  <si>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</si>
  <si>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</si>
  <si>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</si>
  <si>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</si>
  <si>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</si>
  <si>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</si>
  <si>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</si>
  <si>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</si>
  <si>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</si>
  <si>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</si>
  <si>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</si>
  <si>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</si>
  <si>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</si>
  <si>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</si>
  <si>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</si>
  <si>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</si>
  <si>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</si>
  <si>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</si>
  <si>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</si>
  <si>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</si>
  <si>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</si>
  <si>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</si>
  <si>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</si>
  <si>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</si>
  <si>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</si>
  <si>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</si>
  <si>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</si>
  <si>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</si>
  <si>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</si>
  <si>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</si>
  <si>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</si>
  <si>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</si>
  <si>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</si>
  <si>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</si>
  <si>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</si>
  <si>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</si>
  <si>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</si>
  <si>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</si>
  <si>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</si>
  <si>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</si>
  <si>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</si>
  <si>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</si>
  <si>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</si>
  <si>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</si>
  <si>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</si>
  <si>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</si>
  <si>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</si>
  <si>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</si>
  <si>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</si>
  <si>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</si>
  <si>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</si>
  <si>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</si>
  <si>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</si>
  <si>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</si>
  <si>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</si>
  <si>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</si>
  <si>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</si>
  <si>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</si>
  <si>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</si>
  <si>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</si>
  <si>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</si>
  <si>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</si>
  <si>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</si>
  <si>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</si>
  <si>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</si>
  <si>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</si>
  <si>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</si>
  <si>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</si>
  <si>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</si>
  <si>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</si>
  <si>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</si>
  <si>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</si>
  <si>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</si>
  <si>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</si>
  <si>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</si>
  <si>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</si>
  <si>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</si>
  <si>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</si>
  <si>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</si>
  <si>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</si>
  <si>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</si>
  <si>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</si>
  <si>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</si>
  <si>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</si>
  <si>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</si>
  <si>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EON</t>
  </si>
  <si>
    <t>AB</t>
  </si>
  <si>
    <t>qlRateHelperSelection(ohFilter(RateHelpers,IncludeFlag),ohFilter(Priority,IncludeFlag),$AG$3,$AG$4,$AG$5,$AG$6,ohFilter(MinDistance,IncludeFlag),Trigger)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</si>
  <si>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</si>
  <si>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</si>
  <si>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</si>
  <si>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</si>
  <si>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</si>
  <si>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</si>
  <si>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</si>
  <si>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</si>
  <si>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</si>
  <si>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</si>
  <si>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</si>
  <si>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</si>
  <si>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</si>
  <si>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</si>
  <si>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</si>
  <si>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</si>
  <si>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</si>
  <si>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</si>
  <si>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</si>
  <si>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</si>
  <si>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</si>
  <si>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</si>
  <si>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</si>
  <si>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</si>
  <si>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</si>
  <si>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</si>
  <si>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</si>
  <si>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</si>
  <si>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</si>
  <si>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USD</t>
  </si>
  <si>
    <t>JoinRule</t>
  </si>
  <si>
    <t>UKCalendar</t>
  </si>
  <si>
    <t>USCalendar</t>
  </si>
  <si>
    <t>JoinCalendar</t>
  </si>
  <si>
    <t>JoinHolidays</t>
  </si>
  <si>
    <t>UnitedStates::Settlement</t>
  </si>
  <si>
    <t>USDFedFunds</t>
  </si>
  <si>
    <t>Libor</t>
  </si>
  <si>
    <t>AM</t>
  </si>
  <si>
    <t>3L</t>
  </si>
  <si>
    <t>6L</t>
  </si>
  <si>
    <t>1L</t>
  </si>
  <si>
    <t>AM1L</t>
  </si>
  <si>
    <t>12L</t>
  </si>
  <si>
    <t>NullCalendar</t>
  </si>
  <si>
    <t>LogMixedLinearCubicNaturalSpline</t>
  </si>
  <si>
    <t>Use LCH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</si>
</sst>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19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73" fontId="3" fillId="2" borderId="8" xfId="1" applyNumberFormat="1" applyFont="1" applyFill="1" applyBorder="1" applyAlignment="1">
      <alignment horizontal="left"/>
    </xf>
    <xf numFmtId="173" fontId="3" fillId="2" borderId="6" xfId="1" applyNumberFormat="1" applyFont="1" applyFill="1" applyBorder="1" applyAlignment="1">
      <alignment horizontal="left"/>
    </xf>
    <xf numFmtId="173" fontId="3" fillId="2" borderId="1" xfId="1" applyNumberFormat="1" applyFont="1" applyFill="1" applyBorder="1" applyAlignment="1">
      <alignment horizontal="left"/>
    </xf>
    <xf numFmtId="168" fontId="5" fillId="8" borderId="0" xfId="0" applyNumberFormat="1" applyFont="1" applyFill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USDLibor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42300</v>
          </cell>
          <cell r="E2">
            <v>1.99994520748366E-2</v>
          </cell>
        </row>
        <row r="3">
          <cell r="A3" t="str">
            <v>AUD_AONIA_EOD</v>
          </cell>
          <cell r="C3">
            <v>42306</v>
          </cell>
          <cell r="E3">
            <v>1.9978244226297001E-2</v>
          </cell>
        </row>
        <row r="4">
          <cell r="A4" t="str">
            <v>AUD_AONIA_EOD</v>
          </cell>
          <cell r="C4">
            <v>42313</v>
          </cell>
          <cell r="E4">
            <v>1.9875370622255101E-2</v>
          </cell>
        </row>
        <row r="5">
          <cell r="A5" t="str">
            <v>AUD_AONIA_EOD</v>
          </cell>
          <cell r="C5">
            <v>42320</v>
          </cell>
          <cell r="E5">
            <v>1.9759475165866701E-2</v>
          </cell>
        </row>
        <row r="6">
          <cell r="A6" t="str">
            <v>AUD_AONIA_EOD</v>
          </cell>
          <cell r="C6">
            <v>42329</v>
          </cell>
          <cell r="E6">
            <v>1.9610466721938901E-2</v>
          </cell>
        </row>
        <row r="7">
          <cell r="A7" t="str">
            <v>AUD_AONIA_EOD</v>
          </cell>
          <cell r="C7">
            <v>42359</v>
          </cell>
          <cell r="E7">
            <v>1.9274564357623598E-2</v>
          </cell>
        </row>
        <row r="8">
          <cell r="A8" t="str">
            <v>AUD_AONIA_EOD</v>
          </cell>
          <cell r="C8">
            <v>42390</v>
          </cell>
          <cell r="E8">
            <v>1.9071002066000799E-2</v>
          </cell>
        </row>
        <row r="9">
          <cell r="A9" t="str">
            <v>AUD_AONIA_EOD</v>
          </cell>
          <cell r="C9">
            <v>42420</v>
          </cell>
          <cell r="E9">
            <v>1.8790209841184801E-2</v>
          </cell>
        </row>
        <row r="10">
          <cell r="A10" t="str">
            <v>AUD_AONIA_EOD</v>
          </cell>
          <cell r="C10">
            <v>42451</v>
          </cell>
          <cell r="E10">
            <v>1.84790013981046E-2</v>
          </cell>
        </row>
        <row r="11">
          <cell r="A11" t="str">
            <v>AUD_AONIA_EOD</v>
          </cell>
          <cell r="C11">
            <v>42481</v>
          </cell>
          <cell r="E11">
            <v>1.82368364320129E-2</v>
          </cell>
        </row>
        <row r="12">
          <cell r="A12" t="str">
            <v>AUD_AONIA_EOD</v>
          </cell>
          <cell r="C12">
            <v>42511</v>
          </cell>
          <cell r="E12">
            <v>1.8026576654059899E-2</v>
          </cell>
        </row>
        <row r="13">
          <cell r="A13" t="str">
            <v>AUD_AONIA_EOD</v>
          </cell>
          <cell r="C13">
            <v>42542</v>
          </cell>
          <cell r="E13">
            <v>1.78154767806896E-2</v>
          </cell>
        </row>
        <row r="14">
          <cell r="A14" t="str">
            <v>AUD_AONIA_EOD</v>
          </cell>
          <cell r="C14">
            <v>42572</v>
          </cell>
          <cell r="E14">
            <v>1.76111865806538E-2</v>
          </cell>
        </row>
        <row r="15">
          <cell r="A15" t="str">
            <v>AUD_AONIA_EOD</v>
          </cell>
          <cell r="C15">
            <v>42603</v>
          </cell>
          <cell r="E15">
            <v>1.7466588599565399E-2</v>
          </cell>
        </row>
        <row r="16">
          <cell r="A16" t="str">
            <v>AUD_AONIA_EOD</v>
          </cell>
          <cell r="C16">
            <v>42633</v>
          </cell>
          <cell r="E16">
            <v>1.73361893909539E-2</v>
          </cell>
        </row>
        <row r="17">
          <cell r="A17" t="str">
            <v>AUD_AONIA_EOD</v>
          </cell>
          <cell r="C17">
            <v>42664</v>
          </cell>
          <cell r="E17">
            <v>1.7201443542055401E-2</v>
          </cell>
        </row>
        <row r="18">
          <cell r="A18" t="str">
            <v>AUD_AONIA_EOD</v>
          </cell>
          <cell r="C18">
            <v>42755</v>
          </cell>
          <cell r="E18">
            <v>1.7086571204187599E-2</v>
          </cell>
        </row>
        <row r="19">
          <cell r="A19" t="str">
            <v>AUD_AONIA_EOD</v>
          </cell>
          <cell r="C19">
            <v>42846</v>
          </cell>
          <cell r="E19">
            <v>1.69812672275103E-2</v>
          </cell>
        </row>
        <row r="20">
          <cell r="A20" t="str">
            <v>AUD_AONIA_EOD</v>
          </cell>
          <cell r="C20">
            <v>42937</v>
          </cell>
          <cell r="E20">
            <v>1.7079871860174602E-2</v>
          </cell>
        </row>
        <row r="21">
          <cell r="A21" t="str">
            <v>AUD_AONIA_EOD</v>
          </cell>
          <cell r="C21">
            <v>43029</v>
          </cell>
          <cell r="E21">
            <v>1.7186587879434001E-2</v>
          </cell>
        </row>
        <row r="22">
          <cell r="A22" t="str">
            <v>AUD_AONIA_EOD</v>
          </cell>
          <cell r="C22">
            <v>43394</v>
          </cell>
          <cell r="E22">
            <v>1.8122335519270699E-2</v>
          </cell>
        </row>
        <row r="23">
          <cell r="A23" t="str">
            <v>AUD_AONIA_EOD</v>
          </cell>
          <cell r="C23">
            <v>43759</v>
          </cell>
          <cell r="E23">
            <v>1.93198817180864E-2</v>
          </cell>
        </row>
        <row r="24">
          <cell r="A24" t="str">
            <v>AUD_AONIA_EOD</v>
          </cell>
          <cell r="C24">
            <v>44124</v>
          </cell>
          <cell r="E24">
            <v>2.0796628225378401E-2</v>
          </cell>
        </row>
        <row r="25">
          <cell r="A25" t="str">
            <v>AUD_BBSW_EOD</v>
          </cell>
          <cell r="C25">
            <v>42300</v>
          </cell>
          <cell r="E25">
            <v>1.99994520748366E-2</v>
          </cell>
        </row>
        <row r="26">
          <cell r="A26" t="str">
            <v>AUD_BBSW_EOD</v>
          </cell>
          <cell r="C26">
            <v>42306</v>
          </cell>
          <cell r="E26">
            <v>2.00661384781105E-2</v>
          </cell>
        </row>
        <row r="27">
          <cell r="A27" t="str">
            <v>AUD_BBSW_EOD</v>
          </cell>
          <cell r="C27">
            <v>42329</v>
          </cell>
          <cell r="E27">
            <v>2.031060986618E-2</v>
          </cell>
        </row>
        <row r="28">
          <cell r="A28" t="str">
            <v>AUD_BBSW_EOD</v>
          </cell>
          <cell r="C28">
            <v>42359</v>
          </cell>
          <cell r="E28">
            <v>2.03340120821505E-2</v>
          </cell>
        </row>
        <row r="29">
          <cell r="A29" t="str">
            <v>AUD_BBSW_EOD</v>
          </cell>
          <cell r="C29">
            <v>42390</v>
          </cell>
          <cell r="E29">
            <v>2.0336385613092599E-2</v>
          </cell>
        </row>
        <row r="30">
          <cell r="A30" t="str">
            <v>AUD_BBSW_EOD</v>
          </cell>
          <cell r="C30">
            <v>42481</v>
          </cell>
          <cell r="E30">
            <v>2.0084970578383501E-2</v>
          </cell>
        </row>
        <row r="31">
          <cell r="A31" t="str">
            <v>AUD_BBSW_EOD</v>
          </cell>
          <cell r="C31">
            <v>42572</v>
          </cell>
          <cell r="E31">
            <v>1.9569864995077599E-2</v>
          </cell>
        </row>
        <row r="32">
          <cell r="A32" t="str">
            <v>AUD_BBSW_EOD</v>
          </cell>
          <cell r="C32">
            <v>42664</v>
          </cell>
          <cell r="E32">
            <v>1.91890257168272E-2</v>
          </cell>
        </row>
        <row r="33">
          <cell r="A33" t="str">
            <v>AUD_BBSW_EOD</v>
          </cell>
          <cell r="C33">
            <v>42846</v>
          </cell>
          <cell r="E33">
            <v>1.8930018789984598E-2</v>
          </cell>
        </row>
        <row r="34">
          <cell r="A34" t="str">
            <v>AUD_BBSW_EOD</v>
          </cell>
          <cell r="C34">
            <v>43029</v>
          </cell>
          <cell r="E34">
            <v>1.9417734576442001E-2</v>
          </cell>
        </row>
        <row r="35">
          <cell r="A35" t="str">
            <v>AUD_BBSW_EOD</v>
          </cell>
          <cell r="C35">
            <v>43394</v>
          </cell>
          <cell r="E35">
            <v>2.0266688067687801E-2</v>
          </cell>
        </row>
        <row r="36">
          <cell r="A36" t="str">
            <v>AUD_BBSW_EOD</v>
          </cell>
          <cell r="C36">
            <v>43759</v>
          </cell>
          <cell r="E36">
            <v>2.2663579896186E-2</v>
          </cell>
        </row>
        <row r="37">
          <cell r="A37" t="str">
            <v>AUD_BBSW_EOD</v>
          </cell>
          <cell r="C37">
            <v>44124</v>
          </cell>
          <cell r="E37">
            <v>2.3994729594218101E-2</v>
          </cell>
        </row>
        <row r="38">
          <cell r="A38" t="str">
            <v>AUD_BBSW_EOD</v>
          </cell>
          <cell r="C38">
            <v>44489</v>
          </cell>
          <cell r="E38">
            <v>2.5310450952146402E-2</v>
          </cell>
        </row>
        <row r="39">
          <cell r="A39" t="str">
            <v>AUD_BBSW_EOD</v>
          </cell>
          <cell r="C39">
            <v>44854</v>
          </cell>
          <cell r="E39">
            <v>2.6626103501394102E-2</v>
          </cell>
        </row>
        <row r="40">
          <cell r="A40" t="str">
            <v>AUD_BBSW_EOD</v>
          </cell>
          <cell r="C40">
            <v>45219</v>
          </cell>
          <cell r="E40">
            <v>2.7597114294810401E-2</v>
          </cell>
        </row>
        <row r="41">
          <cell r="A41" t="str">
            <v>AUD_BBSW_EOD</v>
          </cell>
          <cell r="C41">
            <v>45584</v>
          </cell>
          <cell r="E41">
            <v>2.8564306343009702E-2</v>
          </cell>
        </row>
        <row r="42">
          <cell r="A42" t="str">
            <v>AUD_BBSW_EOD</v>
          </cell>
          <cell r="C42">
            <v>45949</v>
          </cell>
          <cell r="E42">
            <v>2.95314983912091E-2</v>
          </cell>
        </row>
        <row r="43">
          <cell r="A43" t="str">
            <v>AUD_BBSW_EOD</v>
          </cell>
          <cell r="C43">
            <v>46679</v>
          </cell>
          <cell r="E43">
            <v>3.09731096302115E-2</v>
          </cell>
        </row>
        <row r="44">
          <cell r="A44" t="str">
            <v>AUD_BBSW_EOD</v>
          </cell>
          <cell r="C44">
            <v>47774</v>
          </cell>
          <cell r="E44">
            <v>3.24518963886717E-2</v>
          </cell>
        </row>
        <row r="45">
          <cell r="A45" t="str">
            <v>AUD_BBSW_EOD</v>
          </cell>
          <cell r="C45">
            <v>49599</v>
          </cell>
          <cell r="E45">
            <v>3.3834391739189403E-2</v>
          </cell>
        </row>
        <row r="46">
          <cell r="A46" t="str">
            <v>AUD_BBSW_EOD</v>
          </cell>
          <cell r="C46">
            <v>51424</v>
          </cell>
          <cell r="E46">
            <v>3.41171822852376E-2</v>
          </cell>
        </row>
        <row r="47">
          <cell r="A47" t="str">
            <v>AUD_BBSW_EOD</v>
          </cell>
          <cell r="C47">
            <v>53249</v>
          </cell>
          <cell r="E47">
            <v>3.3547187931969299E-2</v>
          </cell>
        </row>
        <row r="48">
          <cell r="A48" t="str">
            <v>CAD_CDOR_EOD</v>
          </cell>
          <cell r="C48">
            <v>42300</v>
          </cell>
          <cell r="E48">
            <v>4.7259694043011204E-3</v>
          </cell>
        </row>
        <row r="49">
          <cell r="A49" t="str">
            <v>CAD_CDOR_EOD</v>
          </cell>
          <cell r="C49">
            <v>42306</v>
          </cell>
          <cell r="E49">
            <v>5.3885215614298898E-3</v>
          </cell>
        </row>
        <row r="50">
          <cell r="A50" t="str">
            <v>CAD_CDOR_EOD</v>
          </cell>
          <cell r="C50">
            <v>42329</v>
          </cell>
          <cell r="E50">
            <v>7.8252760332705798E-3</v>
          </cell>
        </row>
        <row r="51">
          <cell r="A51" t="str">
            <v>CAD_CDOR_EOD</v>
          </cell>
          <cell r="C51">
            <v>42359</v>
          </cell>
          <cell r="E51">
            <v>8.01223356154975E-3</v>
          </cell>
        </row>
        <row r="52">
          <cell r="A52" t="str">
            <v>CAD_CDOR_EOD</v>
          </cell>
          <cell r="C52">
            <v>42390</v>
          </cell>
          <cell r="E52">
            <v>7.9846278789549099E-3</v>
          </cell>
        </row>
        <row r="53">
          <cell r="A53" t="str">
            <v>CAD_CDOR_EOD</v>
          </cell>
          <cell r="C53">
            <v>42481</v>
          </cell>
          <cell r="E53">
            <v>7.8645842793128307E-3</v>
          </cell>
        </row>
        <row r="54">
          <cell r="A54" t="str">
            <v>CAD_CDOR_EOD</v>
          </cell>
          <cell r="C54">
            <v>42572</v>
          </cell>
          <cell r="E54">
            <v>7.7251024802310097E-3</v>
          </cell>
        </row>
        <row r="55">
          <cell r="A55" t="str">
            <v>CAD_CDOR_EOD</v>
          </cell>
          <cell r="C55">
            <v>42664</v>
          </cell>
          <cell r="E55">
            <v>7.6621571576894103E-3</v>
          </cell>
        </row>
        <row r="56">
          <cell r="A56" t="str">
            <v>CAD_CDOR_EOD</v>
          </cell>
          <cell r="C56">
            <v>42846</v>
          </cell>
          <cell r="E56">
            <v>7.7937519044811703E-3</v>
          </cell>
        </row>
        <row r="57">
          <cell r="A57" t="str">
            <v>CAD_CDOR_EOD</v>
          </cell>
          <cell r="C57">
            <v>43029</v>
          </cell>
          <cell r="E57">
            <v>7.9981396923836604E-3</v>
          </cell>
        </row>
        <row r="58">
          <cell r="A58" t="str">
            <v>CAD_CDOR_EOD</v>
          </cell>
          <cell r="C58">
            <v>43394</v>
          </cell>
          <cell r="E58">
            <v>8.97739882360786E-3</v>
          </cell>
        </row>
        <row r="59">
          <cell r="A59" t="str">
            <v>CAD_CDOR_EOD</v>
          </cell>
          <cell r="C59">
            <v>43759</v>
          </cell>
          <cell r="E59">
            <v>1.0223771304837001E-2</v>
          </cell>
        </row>
        <row r="60">
          <cell r="A60" t="str">
            <v>CAD_CDOR_EOD</v>
          </cell>
          <cell r="C60">
            <v>44124</v>
          </cell>
          <cell r="E60">
            <v>1.1678343493731499E-2</v>
          </cell>
        </row>
        <row r="61">
          <cell r="A61" t="str">
            <v>CAD_CDOR_EOD</v>
          </cell>
          <cell r="C61">
            <v>44489</v>
          </cell>
          <cell r="E61">
            <v>1.3260016309797401E-2</v>
          </cell>
        </row>
        <row r="62">
          <cell r="A62" t="str">
            <v>CAD_CDOR_EOD</v>
          </cell>
          <cell r="C62">
            <v>44854</v>
          </cell>
          <cell r="E62">
            <v>1.4834146162482E-2</v>
          </cell>
        </row>
        <row r="63">
          <cell r="A63" t="str">
            <v>CAD_CDOR_EOD</v>
          </cell>
          <cell r="C63">
            <v>45219</v>
          </cell>
          <cell r="E63">
            <v>1.6360974116397399E-2</v>
          </cell>
        </row>
        <row r="64">
          <cell r="A64" t="str">
            <v>CAD_CDOR_EOD</v>
          </cell>
          <cell r="C64">
            <v>45584</v>
          </cell>
          <cell r="E64">
            <v>1.7766186540184099E-2</v>
          </cell>
        </row>
        <row r="65">
          <cell r="A65" t="str">
            <v>CAD_CDOR_EOD</v>
          </cell>
          <cell r="C65">
            <v>45949</v>
          </cell>
          <cell r="E65">
            <v>1.8998959333929699E-2</v>
          </cell>
        </row>
        <row r="66">
          <cell r="A66" t="str">
            <v>CAD_CDOR_EOD</v>
          </cell>
          <cell r="C66">
            <v>46679</v>
          </cell>
          <cell r="E66">
            <v>2.12829500055501E-2</v>
          </cell>
        </row>
        <row r="67">
          <cell r="A67" t="str">
            <v>CAD_CDOR_EOD</v>
          </cell>
          <cell r="C67">
            <v>47774</v>
          </cell>
          <cell r="E67">
            <v>2.3733133762152098E-2</v>
          </cell>
        </row>
        <row r="68">
          <cell r="A68" t="str">
            <v>CAD_CDOR_EOD</v>
          </cell>
          <cell r="C68">
            <v>49599</v>
          </cell>
          <cell r="E68">
            <v>2.5254681211713599E-2</v>
          </cell>
        </row>
        <row r="69">
          <cell r="A69" t="str">
            <v>CAD_CDOR_EOD</v>
          </cell>
          <cell r="C69">
            <v>51424</v>
          </cell>
          <cell r="E69">
            <v>2.5400947121530001E-2</v>
          </cell>
        </row>
        <row r="70">
          <cell r="A70" t="str">
            <v>CAD_CDOR_EOD</v>
          </cell>
          <cell r="C70">
            <v>53249</v>
          </cell>
          <cell r="E70">
            <v>2.5354619309299001E-2</v>
          </cell>
        </row>
        <row r="71">
          <cell r="A71" t="str">
            <v>CAD_CORRA_EOD</v>
          </cell>
          <cell r="C71">
            <v>42300</v>
          </cell>
          <cell r="E71">
            <v>4.7259694043011204E-3</v>
          </cell>
        </row>
        <row r="72">
          <cell r="A72" t="str">
            <v>CAD_CORRA_EOD</v>
          </cell>
          <cell r="C72">
            <v>42306</v>
          </cell>
          <cell r="E72">
            <v>4.9313125680504897E-3</v>
          </cell>
        </row>
        <row r="73">
          <cell r="A73" t="str">
            <v>CAD_CORRA_EOD</v>
          </cell>
          <cell r="C73">
            <v>42313</v>
          </cell>
          <cell r="E73">
            <v>4.9717544133789501E-3</v>
          </cell>
        </row>
        <row r="74">
          <cell r="A74" t="str">
            <v>CAD_CORRA_EOD</v>
          </cell>
          <cell r="C74">
            <v>42320</v>
          </cell>
          <cell r="E74">
            <v>4.9790087288664403E-3</v>
          </cell>
        </row>
        <row r="75">
          <cell r="A75" t="str">
            <v>CAD_CORRA_EOD</v>
          </cell>
          <cell r="C75">
            <v>42329</v>
          </cell>
          <cell r="E75">
            <v>4.9883357059217802E-3</v>
          </cell>
        </row>
        <row r="76">
          <cell r="A76" t="str">
            <v>CAD_CORRA_EOD</v>
          </cell>
          <cell r="C76">
            <v>42359</v>
          </cell>
          <cell r="E76">
            <v>4.9382670616553897E-3</v>
          </cell>
        </row>
        <row r="77">
          <cell r="A77" t="str">
            <v>CAD_CORRA_EOD</v>
          </cell>
          <cell r="C77">
            <v>42390</v>
          </cell>
          <cell r="E77">
            <v>4.91436504928708E-3</v>
          </cell>
        </row>
        <row r="78">
          <cell r="A78" t="str">
            <v>CAD_CORRA_EOD</v>
          </cell>
          <cell r="C78">
            <v>42420</v>
          </cell>
          <cell r="E78">
            <v>4.8741495533733501E-3</v>
          </cell>
        </row>
        <row r="79">
          <cell r="A79" t="str">
            <v>CAD_CORRA_EOD</v>
          </cell>
          <cell r="C79">
            <v>42451</v>
          </cell>
          <cell r="E79">
            <v>4.8308502405497401E-3</v>
          </cell>
        </row>
        <row r="80">
          <cell r="A80" t="str">
            <v>CAD_CORRA_EOD</v>
          </cell>
          <cell r="C80">
            <v>42481</v>
          </cell>
          <cell r="E80">
            <v>4.7923126404400404E-3</v>
          </cell>
        </row>
        <row r="81">
          <cell r="A81" t="str">
            <v>CAD_CORRA_EOD</v>
          </cell>
          <cell r="C81">
            <v>42511</v>
          </cell>
          <cell r="E81">
            <v>4.7523049876208303E-3</v>
          </cell>
        </row>
        <row r="82">
          <cell r="A82" t="str">
            <v>CAD_CORRA_EOD</v>
          </cell>
          <cell r="C82">
            <v>42542</v>
          </cell>
          <cell r="E82">
            <v>4.7103679046749001E-3</v>
          </cell>
        </row>
        <row r="83">
          <cell r="A83" t="str">
            <v>CAD_CORRA_EOD</v>
          </cell>
          <cell r="C83">
            <v>42572</v>
          </cell>
          <cell r="E83">
            <v>4.6792959327766701E-3</v>
          </cell>
        </row>
        <row r="84">
          <cell r="A84" t="str">
            <v>CAD_CORRA_EOD</v>
          </cell>
          <cell r="C84">
            <v>42603</v>
          </cell>
          <cell r="E84">
            <v>4.6574761401325703E-3</v>
          </cell>
        </row>
        <row r="85">
          <cell r="A85" t="str">
            <v>CAD_CORRA_EOD</v>
          </cell>
          <cell r="C85">
            <v>42633</v>
          </cell>
          <cell r="E85">
            <v>4.6508297913160296E-3</v>
          </cell>
        </row>
        <row r="86">
          <cell r="A86" t="str">
            <v>CAD_CORRA_EOD</v>
          </cell>
          <cell r="C86">
            <v>42664</v>
          </cell>
          <cell r="E86">
            <v>4.6494158337111102E-3</v>
          </cell>
        </row>
        <row r="87">
          <cell r="A87" t="str">
            <v>CAD_CORRA_EOD</v>
          </cell>
          <cell r="C87">
            <v>42755</v>
          </cell>
          <cell r="E87">
            <v>4.7081832225905999E-3</v>
          </cell>
        </row>
        <row r="88">
          <cell r="A88" t="str">
            <v>CAD_CORRA_EOD</v>
          </cell>
          <cell r="C88">
            <v>42846</v>
          </cell>
          <cell r="E88">
            <v>4.7690474305778999E-3</v>
          </cell>
        </row>
        <row r="89">
          <cell r="A89" t="str">
            <v>CAD_CORRA_EOD</v>
          </cell>
          <cell r="C89">
            <v>42937</v>
          </cell>
          <cell r="E89">
            <v>4.9322241343442499E-3</v>
          </cell>
        </row>
        <row r="90">
          <cell r="A90" t="str">
            <v>CAD_CORRA_EOD</v>
          </cell>
          <cell r="C90">
            <v>43029</v>
          </cell>
          <cell r="E90">
            <v>5.1007202435509602E-3</v>
          </cell>
        </row>
        <row r="91">
          <cell r="A91" t="str">
            <v>CAD_CORRA_EOD</v>
          </cell>
          <cell r="C91">
            <v>43394</v>
          </cell>
          <cell r="E91">
            <v>6.0981201630938503E-3</v>
          </cell>
        </row>
        <row r="92">
          <cell r="A92" t="str">
            <v>CAD_CORRA_EOD</v>
          </cell>
          <cell r="C92">
            <v>43759</v>
          </cell>
          <cell r="E92">
            <v>7.3570983056362102E-3</v>
          </cell>
        </row>
        <row r="93">
          <cell r="A93" t="str">
            <v>CAD_CORRA_EOD</v>
          </cell>
          <cell r="C93">
            <v>44124</v>
          </cell>
          <cell r="E93">
            <v>8.8058637661475002E-3</v>
          </cell>
        </row>
        <row r="94">
          <cell r="A94" t="str">
            <v>CHF_LIBOR_EOD</v>
          </cell>
          <cell r="C94">
            <v>42300</v>
          </cell>
          <cell r="E94">
            <v>-7.8475843618369696E-3</v>
          </cell>
        </row>
        <row r="95">
          <cell r="A95" t="str">
            <v>CHF_LIBOR_EOD</v>
          </cell>
          <cell r="C95">
            <v>42306</v>
          </cell>
          <cell r="E95">
            <v>-7.9086570776516502E-3</v>
          </cell>
        </row>
        <row r="96">
          <cell r="A96" t="str">
            <v>CHF_LIBOR_EOD</v>
          </cell>
          <cell r="C96">
            <v>42329</v>
          </cell>
          <cell r="E96">
            <v>-7.8647961298552796E-3</v>
          </cell>
        </row>
        <row r="97">
          <cell r="A97" t="str">
            <v>CHF_LIBOR_EOD</v>
          </cell>
          <cell r="C97">
            <v>42359</v>
          </cell>
          <cell r="E97">
            <v>-7.8907670200956698E-3</v>
          </cell>
        </row>
        <row r="98">
          <cell r="A98" t="str">
            <v>CHF_LIBOR_EOD</v>
          </cell>
          <cell r="C98">
            <v>42390</v>
          </cell>
          <cell r="E98">
            <v>-7.9638003728759194E-3</v>
          </cell>
        </row>
        <row r="99">
          <cell r="A99" t="str">
            <v>CHF_LIBOR_EOD</v>
          </cell>
          <cell r="C99">
            <v>42481</v>
          </cell>
          <cell r="E99">
            <v>-8.2215744149369205E-3</v>
          </cell>
        </row>
        <row r="100">
          <cell r="A100" t="str">
            <v>CHF_LIBOR_EOD</v>
          </cell>
          <cell r="C100">
            <v>42572</v>
          </cell>
          <cell r="E100">
            <v>-8.5067220867354604E-3</v>
          </cell>
        </row>
        <row r="101">
          <cell r="A101" t="str">
            <v>CHF_LIBOR_EOD</v>
          </cell>
          <cell r="C101">
            <v>42664</v>
          </cell>
          <cell r="E101">
            <v>-8.7095415376070399E-3</v>
          </cell>
        </row>
        <row r="102">
          <cell r="A102" t="str">
            <v>CHF_LIBOR_EOD</v>
          </cell>
          <cell r="C102">
            <v>42846</v>
          </cell>
          <cell r="E102">
            <v>-8.3288859487368298E-3</v>
          </cell>
        </row>
        <row r="103">
          <cell r="A103" t="str">
            <v>CHF_LIBOR_EOD</v>
          </cell>
          <cell r="C103">
            <v>43029</v>
          </cell>
          <cell r="E103">
            <v>-7.6023606988060597E-3</v>
          </cell>
        </row>
        <row r="104">
          <cell r="A104" t="str">
            <v>CHF_LIBOR_EOD</v>
          </cell>
          <cell r="C104">
            <v>43394</v>
          </cell>
          <cell r="E104">
            <v>-7.1271598858306199E-3</v>
          </cell>
        </row>
        <row r="105">
          <cell r="A105" t="str">
            <v>CHF_LIBOR_EOD</v>
          </cell>
          <cell r="C105">
            <v>43759</v>
          </cell>
          <cell r="E105">
            <v>-6.1935314403863398E-3</v>
          </cell>
        </row>
        <row r="106">
          <cell r="A106" t="str">
            <v>CHF_LIBOR_EOD</v>
          </cell>
          <cell r="C106">
            <v>44124</v>
          </cell>
          <cell r="E106">
            <v>-4.9539187518907301E-3</v>
          </cell>
        </row>
        <row r="107">
          <cell r="A107" t="str">
            <v>CHF_LIBOR_EOD</v>
          </cell>
          <cell r="C107">
            <v>44489</v>
          </cell>
          <cell r="E107">
            <v>-3.5582858814799802E-3</v>
          </cell>
        </row>
        <row r="108">
          <cell r="A108" t="str">
            <v>CHF_LIBOR_EOD</v>
          </cell>
          <cell r="C108">
            <v>44854</v>
          </cell>
          <cell r="E108">
            <v>-2.1968974939779798E-3</v>
          </cell>
        </row>
        <row r="109">
          <cell r="A109" t="str">
            <v>CHF_LIBOR_EOD</v>
          </cell>
          <cell r="C109">
            <v>45219</v>
          </cell>
          <cell r="E109">
            <v>-1.00136905436207E-3</v>
          </cell>
        </row>
        <row r="110">
          <cell r="A110" t="str">
            <v>CHF_LIBOR_EOD</v>
          </cell>
          <cell r="C110">
            <v>45584</v>
          </cell>
          <cell r="E110">
            <v>4.0860396780040002E-5</v>
          </cell>
        </row>
        <row r="111">
          <cell r="A111" t="str">
            <v>CHF_LIBOR_EOD</v>
          </cell>
          <cell r="C111">
            <v>45949</v>
          </cell>
          <cell r="E111">
            <v>9.8024373805242994E-4</v>
          </cell>
        </row>
        <row r="112">
          <cell r="A112" t="str">
            <v>CHF_LIBOR_EOD</v>
          </cell>
          <cell r="C112">
            <v>46679</v>
          </cell>
          <cell r="E112">
            <v>2.58052809670954E-3</v>
          </cell>
        </row>
        <row r="113">
          <cell r="A113" t="str">
            <v>CHF_LIBOR_EOD</v>
          </cell>
          <cell r="C113">
            <v>47774</v>
          </cell>
          <cell r="E113">
            <v>4.3271545806714499E-3</v>
          </cell>
        </row>
        <row r="114">
          <cell r="A114" t="str">
            <v>CHF_LIBOR_EOD</v>
          </cell>
          <cell r="C114">
            <v>49599</v>
          </cell>
          <cell r="E114">
            <v>6.2651145615434303E-3</v>
          </cell>
        </row>
        <row r="115">
          <cell r="A115" t="str">
            <v>CHF_LIBOR_EOD</v>
          </cell>
          <cell r="C115">
            <v>51424</v>
          </cell>
          <cell r="E115">
            <v>7.3544023927934396E-3</v>
          </cell>
        </row>
        <row r="116">
          <cell r="A116" t="str">
            <v>CHF_LIBOR_EOD</v>
          </cell>
          <cell r="C116">
            <v>53249</v>
          </cell>
          <cell r="E116">
            <v>7.8280062713387399E-3</v>
          </cell>
        </row>
        <row r="117">
          <cell r="A117" t="str">
            <v>CHF_TOIS_EOD</v>
          </cell>
          <cell r="C117">
            <v>42300</v>
          </cell>
          <cell r="E117">
            <v>-5.3483030727374302E-3</v>
          </cell>
        </row>
        <row r="118">
          <cell r="A118" t="str">
            <v>CHF_TOIS_EOD</v>
          </cell>
          <cell r="C118">
            <v>42306</v>
          </cell>
          <cell r="E118">
            <v>-5.3771421358587597E-3</v>
          </cell>
        </row>
        <row r="119">
          <cell r="A119" t="str">
            <v>CHF_TOIS_EOD</v>
          </cell>
          <cell r="C119">
            <v>42313</v>
          </cell>
          <cell r="E119">
            <v>-5.3999365421780899E-3</v>
          </cell>
        </row>
        <row r="120">
          <cell r="A120" t="str">
            <v>CHF_TOIS_EOD</v>
          </cell>
          <cell r="C120">
            <v>42320</v>
          </cell>
          <cell r="E120">
            <v>-5.4227309484974201E-3</v>
          </cell>
        </row>
        <row r="121">
          <cell r="A121" t="str">
            <v>CHF_TOIS_EOD</v>
          </cell>
          <cell r="C121">
            <v>42329</v>
          </cell>
          <cell r="E121">
            <v>-5.4520380423365503E-3</v>
          </cell>
        </row>
        <row r="122">
          <cell r="A122" t="str">
            <v>CHF_TOIS_EOD</v>
          </cell>
          <cell r="C122">
            <v>42359</v>
          </cell>
          <cell r="E122">
            <v>-5.5449725844480503E-3</v>
          </cell>
        </row>
        <row r="123">
          <cell r="A123" t="str">
            <v>CHF_TOIS_EOD</v>
          </cell>
          <cell r="C123">
            <v>42390</v>
          </cell>
          <cell r="E123">
            <v>-5.7423678681179898E-3</v>
          </cell>
        </row>
        <row r="124">
          <cell r="A124" t="str">
            <v>CHF_TOIS_EOD</v>
          </cell>
          <cell r="C124">
            <v>42420</v>
          </cell>
          <cell r="E124">
            <v>-5.93177422697737E-3</v>
          </cell>
        </row>
        <row r="125">
          <cell r="A125" t="str">
            <v>CHF_TOIS_EOD</v>
          </cell>
          <cell r="C125">
            <v>42451</v>
          </cell>
          <cell r="E125">
            <v>-6.0372196323583999E-3</v>
          </cell>
        </row>
        <row r="126">
          <cell r="A126" t="str">
            <v>CHF_TOIS_EOD</v>
          </cell>
          <cell r="C126">
            <v>42481</v>
          </cell>
          <cell r="E126">
            <v>-6.2423929438916101E-3</v>
          </cell>
        </row>
        <row r="127">
          <cell r="A127" t="str">
            <v>CHF_TOIS_EOD</v>
          </cell>
          <cell r="C127">
            <v>42511</v>
          </cell>
          <cell r="E127">
            <v>-6.4057657416411902E-3</v>
          </cell>
        </row>
        <row r="128">
          <cell r="A128" t="str">
            <v>CHF_TOIS_EOD</v>
          </cell>
          <cell r="C128">
            <v>42542</v>
          </cell>
          <cell r="E128">
            <v>-6.5153116639925001E-3</v>
          </cell>
        </row>
        <row r="129">
          <cell r="A129" t="str">
            <v>CHF_TOIS_EOD</v>
          </cell>
          <cell r="C129">
            <v>42572</v>
          </cell>
          <cell r="E129">
            <v>-6.6293800637881803E-3</v>
          </cell>
        </row>
        <row r="130">
          <cell r="A130" t="str">
            <v>CHF_TOIS_EOD</v>
          </cell>
          <cell r="C130">
            <v>42603</v>
          </cell>
          <cell r="E130">
            <v>-6.7703733737589202E-3</v>
          </cell>
        </row>
        <row r="131">
          <cell r="A131" t="str">
            <v>CHF_TOIS_EOD</v>
          </cell>
          <cell r="C131">
            <v>42633</v>
          </cell>
          <cell r="E131">
            <v>-6.8373093904110999E-3</v>
          </cell>
        </row>
        <row r="132">
          <cell r="A132" t="str">
            <v>CHF_TOIS_EOD</v>
          </cell>
          <cell r="C132">
            <v>42664</v>
          </cell>
          <cell r="E132">
            <v>-7.0946517117776104E-3</v>
          </cell>
        </row>
        <row r="133">
          <cell r="A133" t="str">
            <v>CHF_TOIS_EOD</v>
          </cell>
          <cell r="C133">
            <v>42755</v>
          </cell>
          <cell r="E133">
            <v>-7.1058135369303803E-3</v>
          </cell>
        </row>
        <row r="134">
          <cell r="A134" t="str">
            <v>CHF_TOIS_EOD</v>
          </cell>
          <cell r="C134">
            <v>42846</v>
          </cell>
          <cell r="E134">
            <v>-7.2000841545032798E-3</v>
          </cell>
        </row>
        <row r="135">
          <cell r="A135" t="str">
            <v>CHF_TOIS_EOD</v>
          </cell>
          <cell r="C135">
            <v>42937</v>
          </cell>
          <cell r="E135">
            <v>-7.2566701114126202E-3</v>
          </cell>
        </row>
        <row r="136">
          <cell r="A136" t="str">
            <v>CHF_TOIS_EOD</v>
          </cell>
          <cell r="C136">
            <v>43029</v>
          </cell>
          <cell r="E136">
            <v>-7.2646641302912896E-3</v>
          </cell>
        </row>
        <row r="137">
          <cell r="A137" t="str">
            <v>CHF_TOIS_EOD</v>
          </cell>
          <cell r="C137">
            <v>43394</v>
          </cell>
          <cell r="E137">
            <v>-7.1190117714746998E-3</v>
          </cell>
        </row>
        <row r="138">
          <cell r="A138" t="str">
            <v>CHF_TOIS_EOD</v>
          </cell>
          <cell r="C138">
            <v>43759</v>
          </cell>
          <cell r="E138">
            <v>-6.5991731349596102E-3</v>
          </cell>
        </row>
        <row r="139">
          <cell r="A139" t="str">
            <v>CHF_TOIS_EOD</v>
          </cell>
          <cell r="C139">
            <v>44124</v>
          </cell>
          <cell r="E139">
            <v>-5.7219360181317803E-3</v>
          </cell>
        </row>
        <row r="140">
          <cell r="A140" t="str">
            <v>CHF_TOIS_EOD</v>
          </cell>
          <cell r="C140">
            <v>44489</v>
          </cell>
          <cell r="E140">
            <v>-4.4907070761945299E-3</v>
          </cell>
        </row>
        <row r="141">
          <cell r="A141" t="str">
            <v>CHF_TOIS_EOD</v>
          </cell>
          <cell r="C141">
            <v>44854</v>
          </cell>
          <cell r="E141">
            <v>-3.3237010277828499E-3</v>
          </cell>
        </row>
        <row r="142">
          <cell r="A142" t="str">
            <v>CHF_TOIS_EOD</v>
          </cell>
          <cell r="C142">
            <v>45219</v>
          </cell>
          <cell r="E142">
            <v>-2.2532857588821501E-3</v>
          </cell>
        </row>
        <row r="143">
          <cell r="A143" t="str">
            <v>CHF_TOIS_EOD</v>
          </cell>
          <cell r="C143">
            <v>45584</v>
          </cell>
          <cell r="E143">
            <v>-1.26336960476591E-3</v>
          </cell>
        </row>
        <row r="144">
          <cell r="A144" t="str">
            <v>CHF_TOIS_EOD</v>
          </cell>
          <cell r="C144">
            <v>45949</v>
          </cell>
          <cell r="E144">
            <v>-3.8534876947749999E-4</v>
          </cell>
        </row>
        <row r="145">
          <cell r="A145" t="str">
            <v>CHF_TOIS_EOD</v>
          </cell>
          <cell r="C145">
            <v>46679</v>
          </cell>
          <cell r="E145">
            <v>1.24677403746723E-3</v>
          </cell>
        </row>
        <row r="146">
          <cell r="A146" t="str">
            <v>CHF_TOIS_EOD</v>
          </cell>
          <cell r="C146">
            <v>47774</v>
          </cell>
          <cell r="E146">
            <v>2.8927396622636199E-3</v>
          </cell>
        </row>
        <row r="147">
          <cell r="A147" t="str">
            <v>CHF_TOIS_EOD</v>
          </cell>
          <cell r="C147">
            <v>49599</v>
          </cell>
          <cell r="E147">
            <v>4.9413889820093902E-3</v>
          </cell>
        </row>
        <row r="148">
          <cell r="A148" t="str">
            <v>CHF_TOIS_EOD</v>
          </cell>
          <cell r="C148">
            <v>51424</v>
          </cell>
          <cell r="E148">
            <v>6.1544465736769697E-3</v>
          </cell>
        </row>
        <row r="149">
          <cell r="A149" t="str">
            <v>CHF_TOIS_EOD</v>
          </cell>
          <cell r="C149">
            <v>53249</v>
          </cell>
          <cell r="E149">
            <v>6.5720585792118699E-3</v>
          </cell>
        </row>
        <row r="150">
          <cell r="A150" t="str">
            <v>CZK_PRIBOR_EOD</v>
          </cell>
          <cell r="C150">
            <v>42300</v>
          </cell>
          <cell r="E150">
            <v>1.31805317577322E-3</v>
          </cell>
        </row>
        <row r="151">
          <cell r="A151" t="str">
            <v>CZK_PRIBOR_EOD</v>
          </cell>
          <cell r="C151">
            <v>42306</v>
          </cell>
          <cell r="E151">
            <v>1.3456974747231901E-3</v>
          </cell>
        </row>
        <row r="152">
          <cell r="A152" t="str">
            <v>CZK_PRIBOR_EOD</v>
          </cell>
          <cell r="C152">
            <v>42329</v>
          </cell>
          <cell r="E152">
            <v>1.8290217531592701E-3</v>
          </cell>
        </row>
        <row r="153">
          <cell r="A153" t="str">
            <v>CZK_PRIBOR_EOD</v>
          </cell>
          <cell r="C153">
            <v>42359</v>
          </cell>
          <cell r="E153">
            <v>2.1999964210490199E-3</v>
          </cell>
        </row>
        <row r="154">
          <cell r="A154" t="str">
            <v>CZK_PRIBOR_EOD</v>
          </cell>
          <cell r="C154">
            <v>42390</v>
          </cell>
          <cell r="E154">
            <v>2.7680776808671698E-3</v>
          </cell>
        </row>
        <row r="155">
          <cell r="A155" t="str">
            <v>CZK_PRIBOR_EOD</v>
          </cell>
          <cell r="C155">
            <v>42481</v>
          </cell>
          <cell r="E155">
            <v>2.6697272057903598E-3</v>
          </cell>
        </row>
        <row r="156">
          <cell r="A156" t="str">
            <v>CZK_PRIBOR_EOD</v>
          </cell>
          <cell r="C156">
            <v>42572</v>
          </cell>
          <cell r="E156">
            <v>2.3810016070695199E-3</v>
          </cell>
        </row>
        <row r="157">
          <cell r="A157" t="str">
            <v>CZK_PRIBOR_EOD</v>
          </cell>
          <cell r="C157">
            <v>42664</v>
          </cell>
          <cell r="E157">
            <v>2.20989816227994E-3</v>
          </cell>
        </row>
        <row r="158">
          <cell r="A158" t="str">
            <v>CZK_PRIBOR_EOD</v>
          </cell>
          <cell r="C158">
            <v>42846</v>
          </cell>
          <cell r="E158">
            <v>2.2849967211930398E-3</v>
          </cell>
        </row>
        <row r="159">
          <cell r="A159" t="str">
            <v>CZK_PRIBOR_EOD</v>
          </cell>
          <cell r="C159">
            <v>43029</v>
          </cell>
          <cell r="E159">
            <v>2.3718509828835801E-3</v>
          </cell>
        </row>
        <row r="160">
          <cell r="A160" t="str">
            <v>CZK_PRIBOR_EOD</v>
          </cell>
          <cell r="C160">
            <v>43394</v>
          </cell>
          <cell r="E160">
            <v>2.6501057354154302E-3</v>
          </cell>
        </row>
        <row r="161">
          <cell r="A161" t="str">
            <v>CZK_PRIBOR_EOD</v>
          </cell>
          <cell r="C161">
            <v>43759</v>
          </cell>
          <cell r="E161">
            <v>3.05135095205259E-3</v>
          </cell>
        </row>
        <row r="162">
          <cell r="A162" t="str">
            <v>CZK_PRIBOR_EOD</v>
          </cell>
          <cell r="C162">
            <v>44124</v>
          </cell>
          <cell r="E162">
            <v>3.57285828628019E-3</v>
          </cell>
        </row>
        <row r="163">
          <cell r="A163" t="str">
            <v>CZK_PRIBOR_EOD</v>
          </cell>
          <cell r="C163">
            <v>44489</v>
          </cell>
          <cell r="E163">
            <v>4.4346808503919997E-3</v>
          </cell>
        </row>
        <row r="164">
          <cell r="A164" t="str">
            <v>CZK_PRIBOR_EOD</v>
          </cell>
          <cell r="C164">
            <v>44854</v>
          </cell>
          <cell r="E164">
            <v>5.4578671553862403E-3</v>
          </cell>
        </row>
        <row r="165">
          <cell r="A165" t="str">
            <v>CZK_PRIBOR_EOD</v>
          </cell>
          <cell r="C165">
            <v>45219</v>
          </cell>
          <cell r="E165">
            <v>6.40041595976609E-3</v>
          </cell>
        </row>
        <row r="166">
          <cell r="A166" t="str">
            <v>CZK_PRIBOR_EOD</v>
          </cell>
          <cell r="C166">
            <v>45584</v>
          </cell>
          <cell r="E166">
            <v>7.4075359920860199E-3</v>
          </cell>
        </row>
        <row r="167">
          <cell r="A167" t="str">
            <v>CZK_PRIBOR_EOD</v>
          </cell>
          <cell r="C167">
            <v>45949</v>
          </cell>
          <cell r="E167">
            <v>8.3237185340310806E-3</v>
          </cell>
        </row>
        <row r="168">
          <cell r="A168" t="str">
            <v>CZK_PRIBOR_EOD</v>
          </cell>
          <cell r="C168">
            <v>46679</v>
          </cell>
          <cell r="E168">
            <v>9.9266469408556407E-3</v>
          </cell>
        </row>
        <row r="169">
          <cell r="A169" t="str">
            <v>CZK_PRIBOR_EOD</v>
          </cell>
          <cell r="C169">
            <v>47774</v>
          </cell>
          <cell r="E169">
            <v>1.1968028097636601E-2</v>
          </cell>
        </row>
        <row r="170">
          <cell r="A170" t="str">
            <v>CZK_PRIBOR_EOD</v>
          </cell>
          <cell r="C170">
            <v>49599</v>
          </cell>
          <cell r="E170">
            <v>1.3563454594253401E-2</v>
          </cell>
        </row>
        <row r="171">
          <cell r="A171" t="str">
            <v>CZK_PRIBOR_EOD</v>
          </cell>
          <cell r="C171">
            <v>51424</v>
          </cell>
          <cell r="E171">
            <v>1.3392941078652401E-2</v>
          </cell>
        </row>
        <row r="172">
          <cell r="A172" t="str">
            <v>CZK_PRIBOR_EOD</v>
          </cell>
          <cell r="C172">
            <v>53249</v>
          </cell>
          <cell r="E172">
            <v>1.33342562095254E-2</v>
          </cell>
        </row>
        <row r="173">
          <cell r="A173" t="str">
            <v>DKK_CIBOR_EOD</v>
          </cell>
          <cell r="C173">
            <v>42300</v>
          </cell>
          <cell r="E173">
            <v>3.6094426601722998E-4</v>
          </cell>
        </row>
        <row r="174">
          <cell r="A174" t="str">
            <v>DKK_CIBOR_EOD</v>
          </cell>
          <cell r="C174">
            <v>42306</v>
          </cell>
          <cell r="E174">
            <v>-6.9371570086810001E-4</v>
          </cell>
        </row>
        <row r="175">
          <cell r="A175" t="str">
            <v>DKK_CIBOR_EOD</v>
          </cell>
          <cell r="C175">
            <v>42329</v>
          </cell>
          <cell r="E175">
            <v>-1.8226788329745E-3</v>
          </cell>
        </row>
        <row r="176">
          <cell r="A176" t="str">
            <v>DKK_CIBOR_EOD</v>
          </cell>
          <cell r="C176">
            <v>42359</v>
          </cell>
          <cell r="E176">
            <v>-1.5179738689485201E-3</v>
          </cell>
        </row>
        <row r="177">
          <cell r="A177" t="str">
            <v>DKK_CIBOR_EOD</v>
          </cell>
          <cell r="C177">
            <v>42390</v>
          </cell>
          <cell r="E177">
            <v>-1.2210161376211401E-3</v>
          </cell>
        </row>
        <row r="178">
          <cell r="A178" t="str">
            <v>DKK_CIBOR_EOD</v>
          </cell>
          <cell r="C178">
            <v>42481</v>
          </cell>
          <cell r="E178">
            <v>-5.6561345465014996E-4</v>
          </cell>
        </row>
        <row r="179">
          <cell r="A179" t="str">
            <v>DKK_CIBOR_EOD</v>
          </cell>
          <cell r="C179">
            <v>42572</v>
          </cell>
          <cell r="E179">
            <v>-2.5819184095837001E-4</v>
          </cell>
        </row>
        <row r="180">
          <cell r="A180" t="str">
            <v>DKK_CIBOR_EOD</v>
          </cell>
          <cell r="C180">
            <v>42664</v>
          </cell>
          <cell r="E180">
            <v>7.3623119018499998E-6</v>
          </cell>
        </row>
        <row r="181">
          <cell r="A181" t="str">
            <v>DKK_CIBOR_EOD</v>
          </cell>
          <cell r="C181">
            <v>42846</v>
          </cell>
          <cell r="E181">
            <v>4.6595015833729003E-4</v>
          </cell>
        </row>
        <row r="182">
          <cell r="A182" t="str">
            <v>DKK_CIBOR_EOD</v>
          </cell>
          <cell r="C182">
            <v>43029</v>
          </cell>
          <cell r="E182">
            <v>2.4180090843359098E-3</v>
          </cell>
        </row>
        <row r="183">
          <cell r="A183" t="str">
            <v>DKK_CIBOR_EOD</v>
          </cell>
          <cell r="C183">
            <v>43394</v>
          </cell>
          <cell r="E183">
            <v>3.5147695145881E-3</v>
          </cell>
        </row>
        <row r="184">
          <cell r="A184" t="str">
            <v>DKK_CIBOR_EOD</v>
          </cell>
          <cell r="C184">
            <v>43759</v>
          </cell>
          <cell r="E184">
            <v>4.8189667347120196E-3</v>
          </cell>
        </row>
        <row r="185">
          <cell r="A185" t="str">
            <v>DKK_CIBOR_EOD</v>
          </cell>
          <cell r="C185">
            <v>44124</v>
          </cell>
          <cell r="E185">
            <v>6.1725687804139303E-3</v>
          </cell>
        </row>
        <row r="186">
          <cell r="A186" t="str">
            <v>DKK_CIBOR_EOD</v>
          </cell>
          <cell r="C186">
            <v>44489</v>
          </cell>
          <cell r="E186">
            <v>7.4940338596310701E-3</v>
          </cell>
        </row>
        <row r="187">
          <cell r="A187" t="str">
            <v>DKK_CIBOR_EOD</v>
          </cell>
          <cell r="C187">
            <v>44854</v>
          </cell>
          <cell r="E187">
            <v>8.8742189818483991E-3</v>
          </cell>
        </row>
        <row r="188">
          <cell r="A188" t="str">
            <v>DKK_CIBOR_EOD</v>
          </cell>
          <cell r="C188">
            <v>45219</v>
          </cell>
          <cell r="E188">
            <v>1.02362076314446E-2</v>
          </cell>
        </row>
        <row r="189">
          <cell r="A189" t="str">
            <v>DKK_CIBOR_EOD</v>
          </cell>
          <cell r="C189">
            <v>45584</v>
          </cell>
          <cell r="E189">
            <v>1.14938610214205E-2</v>
          </cell>
        </row>
        <row r="190">
          <cell r="A190" t="str">
            <v>DKK_CIBOR_EOD</v>
          </cell>
          <cell r="C190">
            <v>45949</v>
          </cell>
          <cell r="E190">
            <v>1.26080599809922E-2</v>
          </cell>
        </row>
        <row r="191">
          <cell r="A191" t="str">
            <v>DKK_CIBOR_EOD</v>
          </cell>
          <cell r="C191">
            <v>46679</v>
          </cell>
          <cell r="E191">
            <v>1.45085108228754E-2</v>
          </cell>
        </row>
        <row r="192">
          <cell r="A192" t="str">
            <v>DKK_CIBOR_EOD</v>
          </cell>
          <cell r="C192">
            <v>47774</v>
          </cell>
          <cell r="E192">
            <v>1.65105728587885E-2</v>
          </cell>
        </row>
        <row r="193">
          <cell r="A193" t="str">
            <v>DKK_CIBOR_EOD</v>
          </cell>
          <cell r="C193">
            <v>49599</v>
          </cell>
          <cell r="E193">
            <v>1.8177736238427399E-2</v>
          </cell>
        </row>
        <row r="194">
          <cell r="A194" t="str">
            <v>DKK_CIBOR_EOD</v>
          </cell>
          <cell r="C194">
            <v>51424</v>
          </cell>
          <cell r="E194">
            <v>1.8361503007377201E-2</v>
          </cell>
        </row>
        <row r="195">
          <cell r="A195" t="str">
            <v>DKK_CIBOR_EOD</v>
          </cell>
          <cell r="C195">
            <v>53249</v>
          </cell>
          <cell r="E195">
            <v>1.8326162836245899E-2</v>
          </cell>
        </row>
        <row r="196">
          <cell r="A196" t="str">
            <v>EUR_EONIA_EOD</v>
          </cell>
          <cell r="C196">
            <v>42300</v>
          </cell>
          <cell r="E196">
            <v>-1.4093082762860901E-3</v>
          </cell>
        </row>
        <row r="197">
          <cell r="A197" t="str">
            <v>EUR_EONIA_EOD</v>
          </cell>
          <cell r="C197">
            <v>42306</v>
          </cell>
          <cell r="E197">
            <v>-1.4079330835791101E-3</v>
          </cell>
        </row>
        <row r="198">
          <cell r="A198" t="str">
            <v>EUR_EONIA_EOD</v>
          </cell>
          <cell r="C198">
            <v>42313</v>
          </cell>
          <cell r="E198">
            <v>-1.4153699867833201E-3</v>
          </cell>
        </row>
        <row r="199">
          <cell r="A199" t="str">
            <v>EUR_EONIA_EOD</v>
          </cell>
          <cell r="C199">
            <v>42320</v>
          </cell>
          <cell r="E199">
            <v>-1.42350965730303E-3</v>
          </cell>
        </row>
        <row r="200">
          <cell r="A200" t="str">
            <v>EUR_EONIA_EOD</v>
          </cell>
          <cell r="C200">
            <v>42329</v>
          </cell>
          <cell r="E200">
            <v>-1.43533121327563E-3</v>
          </cell>
        </row>
        <row r="201">
          <cell r="A201" t="str">
            <v>EUR_EONIA_EOD</v>
          </cell>
          <cell r="C201">
            <v>42359</v>
          </cell>
          <cell r="E201">
            <v>-1.57353283944704E-3</v>
          </cell>
        </row>
        <row r="202">
          <cell r="A202" t="str">
            <v>EUR_EONIA_EOD</v>
          </cell>
          <cell r="C202">
            <v>42390</v>
          </cell>
          <cell r="E202">
            <v>-1.69905715009146E-3</v>
          </cell>
        </row>
        <row r="203">
          <cell r="A203" t="str">
            <v>EUR_EONIA_EOD</v>
          </cell>
          <cell r="C203">
            <v>42420</v>
          </cell>
          <cell r="E203">
            <v>-1.79321173349817E-3</v>
          </cell>
        </row>
        <row r="204">
          <cell r="A204" t="str">
            <v>EUR_EONIA_EOD</v>
          </cell>
          <cell r="C204">
            <v>42451</v>
          </cell>
          <cell r="E204">
            <v>-1.8761780599306399E-3</v>
          </cell>
        </row>
        <row r="205">
          <cell r="A205" t="str">
            <v>EUR_EONIA_EOD</v>
          </cell>
          <cell r="C205">
            <v>42481</v>
          </cell>
          <cell r="E205">
            <v>-1.9398671846137801E-3</v>
          </cell>
        </row>
        <row r="206">
          <cell r="A206" t="str">
            <v>EUR_EONIA_EOD</v>
          </cell>
          <cell r="C206">
            <v>42511</v>
          </cell>
          <cell r="E206">
            <v>-2.0135218209456898E-3</v>
          </cell>
        </row>
        <row r="207">
          <cell r="A207" t="str">
            <v>EUR_EONIA_EOD</v>
          </cell>
          <cell r="C207">
            <v>42542</v>
          </cell>
          <cell r="E207">
            <v>-2.0712573889880002E-3</v>
          </cell>
        </row>
        <row r="208">
          <cell r="A208" t="str">
            <v>EUR_EONIA_EOD</v>
          </cell>
          <cell r="C208">
            <v>42572</v>
          </cell>
          <cell r="E208">
            <v>-2.1065417929298199E-3</v>
          </cell>
        </row>
        <row r="209">
          <cell r="A209" t="str">
            <v>EUR_EONIA_EOD</v>
          </cell>
          <cell r="C209">
            <v>42603</v>
          </cell>
          <cell r="E209">
            <v>-2.1453343856108502E-3</v>
          </cell>
        </row>
        <row r="210">
          <cell r="A210" t="str">
            <v>EUR_EONIA_EOD</v>
          </cell>
          <cell r="C210">
            <v>42633</v>
          </cell>
          <cell r="E210">
            <v>-2.1783100434364E-3</v>
          </cell>
        </row>
        <row r="211">
          <cell r="A211" t="str">
            <v>EUR_EONIA_EOD</v>
          </cell>
          <cell r="C211">
            <v>42664</v>
          </cell>
          <cell r="E211">
            <v>-2.1980244094304199E-3</v>
          </cell>
        </row>
        <row r="212">
          <cell r="A212" t="str">
            <v>EUR_EONIA_EOD</v>
          </cell>
          <cell r="C212">
            <v>42755</v>
          </cell>
          <cell r="E212">
            <v>-2.25368165523464E-3</v>
          </cell>
        </row>
        <row r="213">
          <cell r="A213" t="str">
            <v>EUR_EONIA_EOD</v>
          </cell>
          <cell r="C213">
            <v>42846</v>
          </cell>
          <cell r="E213">
            <v>-2.2663575553225701E-3</v>
          </cell>
        </row>
        <row r="214">
          <cell r="A214" t="str">
            <v>EUR_EONIA_EOD</v>
          </cell>
          <cell r="C214">
            <v>42937</v>
          </cell>
          <cell r="E214">
            <v>-2.2869431353926399E-3</v>
          </cell>
        </row>
        <row r="215">
          <cell r="A215" t="str">
            <v>EUR_EONIA_EOD</v>
          </cell>
          <cell r="C215">
            <v>43029</v>
          </cell>
          <cell r="E215">
            <v>-2.2114927354023699E-3</v>
          </cell>
        </row>
        <row r="216">
          <cell r="A216" t="str">
            <v>EUR_EONIA_EOD</v>
          </cell>
          <cell r="C216">
            <v>43394</v>
          </cell>
          <cell r="E216">
            <v>-1.7645879904204199E-3</v>
          </cell>
        </row>
        <row r="217">
          <cell r="A217" t="str">
            <v>EUR_EONIA_EOD</v>
          </cell>
          <cell r="C217">
            <v>43759</v>
          </cell>
          <cell r="E217">
            <v>-8.7512275050515996E-4</v>
          </cell>
        </row>
        <row r="218">
          <cell r="A218" t="str">
            <v>EUR_EONIA_EOD</v>
          </cell>
          <cell r="C218">
            <v>44124</v>
          </cell>
          <cell r="E218">
            <v>2.4542651137876001E-4</v>
          </cell>
        </row>
        <row r="219">
          <cell r="A219" t="str">
            <v>EUR_EONIA_EOD</v>
          </cell>
          <cell r="C219">
            <v>44489</v>
          </cell>
          <cell r="E219">
            <v>1.53565128444004E-3</v>
          </cell>
        </row>
        <row r="220">
          <cell r="A220" t="str">
            <v>EUR_EONIA_EOD</v>
          </cell>
          <cell r="C220">
            <v>44854</v>
          </cell>
          <cell r="E220">
            <v>2.9233839094593098E-3</v>
          </cell>
        </row>
        <row r="221">
          <cell r="A221" t="str">
            <v>EUR_EONIA_EOD</v>
          </cell>
          <cell r="C221">
            <v>45219</v>
          </cell>
          <cell r="E221">
            <v>4.3050054308444797E-3</v>
          </cell>
        </row>
        <row r="222">
          <cell r="A222" t="str">
            <v>EUR_EONIA_EOD</v>
          </cell>
          <cell r="C222">
            <v>45584</v>
          </cell>
          <cell r="E222">
            <v>5.6069735711682797E-3</v>
          </cell>
        </row>
        <row r="223">
          <cell r="A223" t="str">
            <v>EUR_EONIA_EOD</v>
          </cell>
          <cell r="C223">
            <v>45949</v>
          </cell>
          <cell r="E223">
            <v>6.7872462645005103E-3</v>
          </cell>
        </row>
        <row r="224">
          <cell r="A224" t="str">
            <v>EUR_EONIA_EOD</v>
          </cell>
          <cell r="C224">
            <v>46679</v>
          </cell>
          <cell r="E224">
            <v>8.8579390239155904E-3</v>
          </cell>
        </row>
        <row r="225">
          <cell r="A225" t="str">
            <v>EUR_EONIA_EOD</v>
          </cell>
          <cell r="C225">
            <v>47774</v>
          </cell>
          <cell r="E225">
            <v>1.11378094964179E-2</v>
          </cell>
        </row>
        <row r="226">
          <cell r="A226" t="str">
            <v>EUR_EONIA_EOD</v>
          </cell>
          <cell r="C226">
            <v>49599</v>
          </cell>
          <cell r="E226">
            <v>1.32723325162937E-2</v>
          </cell>
        </row>
        <row r="227">
          <cell r="A227" t="str">
            <v>EUR_EONIA_EOD</v>
          </cell>
          <cell r="C227">
            <v>51424</v>
          </cell>
          <cell r="E227">
            <v>1.3924216182858501E-2</v>
          </cell>
        </row>
        <row r="228">
          <cell r="A228" t="str">
            <v>EUR_EONIA_EOD</v>
          </cell>
          <cell r="C228">
            <v>53249</v>
          </cell>
          <cell r="E228">
            <v>1.41688106146319E-2</v>
          </cell>
        </row>
        <row r="229">
          <cell r="A229" t="str">
            <v>EUR_EONIA_EOD</v>
          </cell>
          <cell r="C229">
            <v>55074</v>
          </cell>
          <cell r="E229">
            <v>1.43064968056435E-2</v>
          </cell>
        </row>
        <row r="230">
          <cell r="A230" t="str">
            <v>EUR_EONIA_EOD</v>
          </cell>
          <cell r="C230">
            <v>56899</v>
          </cell>
          <cell r="E230">
            <v>1.44434914396117E-2</v>
          </cell>
        </row>
        <row r="231">
          <cell r="A231" t="str">
            <v>EUR_EONIA_EOD</v>
          </cell>
          <cell r="C231">
            <v>58724</v>
          </cell>
          <cell r="E231">
            <v>1.4196428156283299E-2</v>
          </cell>
        </row>
        <row r="232">
          <cell r="A232" t="str">
            <v>EUR_EONIA_EOD</v>
          </cell>
          <cell r="C232">
            <v>60549</v>
          </cell>
          <cell r="E232">
            <v>1.39463958995468E-2</v>
          </cell>
        </row>
        <row r="233">
          <cell r="A233" t="str">
            <v>EUR_EURIBOR_EOD</v>
          </cell>
          <cell r="C233">
            <v>42300</v>
          </cell>
          <cell r="E233">
            <v>-1.3788914934804899E-3</v>
          </cell>
        </row>
        <row r="234">
          <cell r="A234" t="str">
            <v>EUR_EURIBOR_EOD</v>
          </cell>
          <cell r="C234">
            <v>42306</v>
          </cell>
          <cell r="E234">
            <v>-1.41208133134371E-3</v>
          </cell>
        </row>
        <row r="235">
          <cell r="A235" t="str">
            <v>EUR_EURIBOR_EOD</v>
          </cell>
          <cell r="C235">
            <v>42329</v>
          </cell>
          <cell r="E235">
            <v>-1.2670982459468301E-3</v>
          </cell>
        </row>
        <row r="236">
          <cell r="A236" t="str">
            <v>EUR_EURIBOR_EOD</v>
          </cell>
          <cell r="C236">
            <v>42359</v>
          </cell>
          <cell r="E236">
            <v>-1.19523871465049E-3</v>
          </cell>
        </row>
        <row r="237">
          <cell r="A237" t="str">
            <v>EUR_EURIBOR_EOD</v>
          </cell>
          <cell r="C237">
            <v>42390</v>
          </cell>
          <cell r="E237">
            <v>-1.1678819568392001E-3</v>
          </cell>
        </row>
        <row r="238">
          <cell r="A238" t="str">
            <v>EUR_EURIBOR_EOD</v>
          </cell>
          <cell r="C238">
            <v>42481</v>
          </cell>
          <cell r="E238">
            <v>-1.14478732684553E-3</v>
          </cell>
        </row>
        <row r="239">
          <cell r="A239" t="str">
            <v>EUR_EURIBOR_EOD</v>
          </cell>
          <cell r="C239">
            <v>42572</v>
          </cell>
          <cell r="E239">
            <v>-1.2079331415062199E-3</v>
          </cell>
        </row>
        <row r="240">
          <cell r="A240" t="str">
            <v>EUR_EURIBOR_EOD</v>
          </cell>
          <cell r="C240">
            <v>42664</v>
          </cell>
          <cell r="E240">
            <v>-1.26292587346304E-3</v>
          </cell>
        </row>
        <row r="241">
          <cell r="A241" t="str">
            <v>EUR_EURIBOR_EOD</v>
          </cell>
          <cell r="C241">
            <v>42846</v>
          </cell>
          <cell r="E241">
            <v>-1.2820432711700301E-3</v>
          </cell>
        </row>
        <row r="242">
          <cell r="A242" t="str">
            <v>EUR_EURIBOR_EOD</v>
          </cell>
          <cell r="C242">
            <v>43029</v>
          </cell>
          <cell r="E242">
            <v>-1.1793609211318201E-3</v>
          </cell>
        </row>
        <row r="243">
          <cell r="A243" t="str">
            <v>EUR_EURIBOR_EOD</v>
          </cell>
          <cell r="C243">
            <v>43394</v>
          </cell>
          <cell r="E243">
            <v>-6.5396919840762997E-4</v>
          </cell>
        </row>
        <row r="244">
          <cell r="A244" t="str">
            <v>EUR_EURIBOR_EOD</v>
          </cell>
          <cell r="C244">
            <v>43759</v>
          </cell>
          <cell r="E244">
            <v>1.5472872496661899E-3</v>
          </cell>
        </row>
        <row r="245">
          <cell r="A245" t="str">
            <v>EUR_EURIBOR_EOD</v>
          </cell>
          <cell r="C245">
            <v>44124</v>
          </cell>
          <cell r="E245">
            <v>2.7832718631178302E-3</v>
          </cell>
        </row>
        <row r="246">
          <cell r="A246" t="str">
            <v>EUR_EURIBOR_EOD</v>
          </cell>
          <cell r="C246">
            <v>44489</v>
          </cell>
          <cell r="E246">
            <v>4.0691314910385598E-3</v>
          </cell>
        </row>
        <row r="247">
          <cell r="A247" t="str">
            <v>EUR_EURIBOR_EOD</v>
          </cell>
          <cell r="C247">
            <v>44854</v>
          </cell>
          <cell r="E247">
            <v>5.4187654507240404E-3</v>
          </cell>
        </row>
        <row r="248">
          <cell r="A248" t="str">
            <v>EUR_EURIBOR_EOD</v>
          </cell>
          <cell r="C248">
            <v>45219</v>
          </cell>
          <cell r="E248">
            <v>6.7438351836190697E-3</v>
          </cell>
        </row>
        <row r="249">
          <cell r="A249" t="str">
            <v>EUR_EURIBOR_EOD</v>
          </cell>
          <cell r="C249">
            <v>45584</v>
          </cell>
          <cell r="E249">
            <v>7.9691214711283802E-3</v>
          </cell>
        </row>
        <row r="250">
          <cell r="A250" t="str">
            <v>EUR_EURIBOR_EOD</v>
          </cell>
          <cell r="C250">
            <v>45949</v>
          </cell>
          <cell r="E250">
            <v>9.0721846050289892E-3</v>
          </cell>
        </row>
        <row r="251">
          <cell r="A251" t="str">
            <v>EUR_EURIBOR_EOD</v>
          </cell>
          <cell r="C251">
            <v>46679</v>
          </cell>
          <cell r="E251">
            <v>1.09814665411994E-2</v>
          </cell>
        </row>
        <row r="252">
          <cell r="A252" t="str">
            <v>EUR_EURIBOR_EOD</v>
          </cell>
          <cell r="C252">
            <v>47774</v>
          </cell>
          <cell r="E252">
            <v>1.3057120556012301E-2</v>
          </cell>
        </row>
        <row r="253">
          <cell r="A253" t="str">
            <v>EUR_EURIBOR_EOD</v>
          </cell>
          <cell r="C253">
            <v>49599</v>
          </cell>
          <cell r="E253">
            <v>1.4837790657875501E-2</v>
          </cell>
        </row>
        <row r="254">
          <cell r="A254" t="str">
            <v>EUR_EURIBOR_EOD</v>
          </cell>
          <cell r="C254">
            <v>51424</v>
          </cell>
          <cell r="E254">
            <v>1.5241607155962501E-2</v>
          </cell>
        </row>
        <row r="255">
          <cell r="A255" t="str">
            <v>EUR_EURIBOR_EOD</v>
          </cell>
          <cell r="C255">
            <v>53249</v>
          </cell>
          <cell r="E255">
            <v>1.53140156171543E-2</v>
          </cell>
        </row>
        <row r="256">
          <cell r="A256" t="str">
            <v>EUR_EURIBOR_EOD</v>
          </cell>
          <cell r="C256">
            <v>55074</v>
          </cell>
          <cell r="E256">
            <v>1.53097982557106E-2</v>
          </cell>
        </row>
        <row r="257">
          <cell r="A257" t="str">
            <v>EUR_EURIBOR_EOD</v>
          </cell>
          <cell r="C257">
            <v>56899</v>
          </cell>
          <cell r="E257">
            <v>1.5305086747879899E-2</v>
          </cell>
        </row>
        <row r="258">
          <cell r="A258" t="str">
            <v>EUR_EURIBOR_EOD</v>
          </cell>
          <cell r="C258">
            <v>58724</v>
          </cell>
          <cell r="E258">
            <v>1.4966251627586699E-2</v>
          </cell>
        </row>
        <row r="259">
          <cell r="A259" t="str">
            <v>EUR_EURIBOR_EOD</v>
          </cell>
          <cell r="C259">
            <v>60549</v>
          </cell>
          <cell r="E259">
            <v>1.46248335528073E-2</v>
          </cell>
        </row>
        <row r="260">
          <cell r="A260" t="str">
            <v>EUR_EURIBOR_EOD</v>
          </cell>
          <cell r="C260">
            <v>62374</v>
          </cell>
          <cell r="E260">
            <v>1.43630518486889E-2</v>
          </cell>
        </row>
        <row r="261">
          <cell r="A261" t="str">
            <v>EUR_EURIBOR_EOD</v>
          </cell>
          <cell r="C261">
            <v>64199</v>
          </cell>
          <cell r="E261">
            <v>1.41020189378786E-2</v>
          </cell>
        </row>
        <row r="262">
          <cell r="A262" t="str">
            <v>GBP_LIBOR_EOD</v>
          </cell>
          <cell r="C262">
            <v>42300</v>
          </cell>
          <cell r="E262">
            <v>4.82496810900557E-3</v>
          </cell>
        </row>
        <row r="263">
          <cell r="A263" t="str">
            <v>GBP_LIBOR_EOD</v>
          </cell>
          <cell r="C263">
            <v>42306</v>
          </cell>
          <cell r="E263">
            <v>4.8653730025602498E-3</v>
          </cell>
        </row>
        <row r="264">
          <cell r="A264" t="str">
            <v>GBP_LIBOR_EOD</v>
          </cell>
          <cell r="C264">
            <v>42329</v>
          </cell>
          <cell r="E264">
            <v>5.0577432100898899E-3</v>
          </cell>
        </row>
        <row r="265">
          <cell r="A265" t="str">
            <v>GBP_LIBOR_EOD</v>
          </cell>
          <cell r="C265">
            <v>42359</v>
          </cell>
          <cell r="E265">
            <v>5.2098650941257403E-3</v>
          </cell>
        </row>
        <row r="266">
          <cell r="A266" t="str">
            <v>GBP_LIBOR_EOD</v>
          </cell>
          <cell r="C266">
            <v>42390</v>
          </cell>
          <cell r="E266">
            <v>5.3597656383038896E-3</v>
          </cell>
        </row>
        <row r="267">
          <cell r="A267" t="str">
            <v>GBP_LIBOR_EOD</v>
          </cell>
          <cell r="C267">
            <v>42481</v>
          </cell>
          <cell r="E267">
            <v>5.7102441803396804E-3</v>
          </cell>
        </row>
        <row r="268">
          <cell r="A268" t="str">
            <v>GBP_LIBOR_EOD</v>
          </cell>
          <cell r="C268">
            <v>42572</v>
          </cell>
          <cell r="E268">
            <v>5.9283616084068796E-3</v>
          </cell>
        </row>
        <row r="269">
          <cell r="A269" t="str">
            <v>GBP_LIBOR_EOD</v>
          </cell>
          <cell r="C269">
            <v>42664</v>
          </cell>
          <cell r="E269">
            <v>6.1778364764341499E-3</v>
          </cell>
        </row>
        <row r="270">
          <cell r="A270" t="str">
            <v>GBP_LIBOR_EOD</v>
          </cell>
          <cell r="C270">
            <v>42846</v>
          </cell>
          <cell r="E270">
            <v>6.8780506436094497E-3</v>
          </cell>
        </row>
        <row r="271">
          <cell r="A271" t="str">
            <v>GBP_LIBOR_EOD</v>
          </cell>
          <cell r="C271">
            <v>43029</v>
          </cell>
          <cell r="E271">
            <v>7.7326954718488902E-3</v>
          </cell>
        </row>
        <row r="272">
          <cell r="A272" t="str">
            <v>GBP_LIBOR_EOD</v>
          </cell>
          <cell r="C272">
            <v>43394</v>
          </cell>
          <cell r="E272">
            <v>1.0798915191828601E-2</v>
          </cell>
        </row>
        <row r="273">
          <cell r="A273" t="str">
            <v>GBP_LIBOR_EOD</v>
          </cell>
          <cell r="C273">
            <v>43759</v>
          </cell>
          <cell r="E273">
            <v>1.2427990911886099E-2</v>
          </cell>
        </row>
        <row r="274">
          <cell r="A274" t="str">
            <v>GBP_LIBOR_EOD</v>
          </cell>
          <cell r="C274">
            <v>44124</v>
          </cell>
          <cell r="E274">
            <v>1.3904185779298899E-2</v>
          </cell>
        </row>
        <row r="275">
          <cell r="A275" t="str">
            <v>GBP_LIBOR_EOD</v>
          </cell>
          <cell r="C275">
            <v>44489</v>
          </cell>
          <cell r="E275">
            <v>1.5176598729043801E-2</v>
          </cell>
        </row>
        <row r="276">
          <cell r="A276" t="str">
            <v>GBP_LIBOR_EOD</v>
          </cell>
          <cell r="C276">
            <v>44854</v>
          </cell>
          <cell r="E276">
            <v>1.6231165681853701E-2</v>
          </cell>
        </row>
        <row r="277">
          <cell r="A277" t="str">
            <v>GBP_LIBOR_EOD</v>
          </cell>
          <cell r="C277">
            <v>45219</v>
          </cell>
          <cell r="E277">
            <v>1.7132163186679799E-2</v>
          </cell>
        </row>
        <row r="278">
          <cell r="A278" t="str">
            <v>GBP_LIBOR_EOD</v>
          </cell>
          <cell r="C278">
            <v>45584</v>
          </cell>
          <cell r="E278">
            <v>1.7901913343040501E-2</v>
          </cell>
        </row>
        <row r="279">
          <cell r="A279" t="str">
            <v>GBP_LIBOR_EOD</v>
          </cell>
          <cell r="C279">
            <v>45949</v>
          </cell>
          <cell r="E279">
            <v>1.8543129134655601E-2</v>
          </cell>
        </row>
        <row r="280">
          <cell r="A280" t="str">
            <v>GBP_LIBOR_EOD</v>
          </cell>
          <cell r="C280">
            <v>46679</v>
          </cell>
          <cell r="E280">
            <v>1.9635231122615601E-2</v>
          </cell>
        </row>
        <row r="281">
          <cell r="A281" t="str">
            <v>GBP_LIBOR_EOD</v>
          </cell>
          <cell r="C281">
            <v>47774</v>
          </cell>
          <cell r="E281">
            <v>2.0733942417207201E-2</v>
          </cell>
        </row>
        <row r="282">
          <cell r="A282" t="str">
            <v>GBP_LIBOR_EOD</v>
          </cell>
          <cell r="C282">
            <v>49599</v>
          </cell>
          <cell r="E282">
            <v>2.1488705439456499E-2</v>
          </cell>
        </row>
        <row r="283">
          <cell r="A283" t="str">
            <v>GBP_LIBOR_EOD</v>
          </cell>
          <cell r="C283">
            <v>51424</v>
          </cell>
          <cell r="E283">
            <v>2.1505836177960602E-2</v>
          </cell>
        </row>
        <row r="284">
          <cell r="A284" t="str">
            <v>GBP_LIBOR_EOD</v>
          </cell>
          <cell r="C284">
            <v>53249</v>
          </cell>
          <cell r="E284">
            <v>2.1369809872364601E-2</v>
          </cell>
        </row>
        <row r="285">
          <cell r="A285" t="str">
            <v>GBP_LIBOR_EOD</v>
          </cell>
          <cell r="C285">
            <v>55074</v>
          </cell>
          <cell r="E285">
            <v>2.09703142695261E-2</v>
          </cell>
        </row>
        <row r="286">
          <cell r="A286" t="str">
            <v>GBP_LIBOR_EOD</v>
          </cell>
          <cell r="C286">
            <v>56899</v>
          </cell>
          <cell r="E286">
            <v>2.0569515810821799E-2</v>
          </cell>
        </row>
        <row r="287">
          <cell r="A287" t="str">
            <v>GBP_LIBOR_EOD</v>
          </cell>
          <cell r="C287">
            <v>58724</v>
          </cell>
          <cell r="E287">
            <v>2.0326620836397899E-2</v>
          </cell>
        </row>
        <row r="288">
          <cell r="A288" t="str">
            <v>GBP_LIBOR_EOD</v>
          </cell>
          <cell r="C288">
            <v>60549</v>
          </cell>
          <cell r="E288">
            <v>2.0084595853622999E-2</v>
          </cell>
        </row>
        <row r="289">
          <cell r="A289" t="str">
            <v>GBP_LIBOR_EOD</v>
          </cell>
          <cell r="C289">
            <v>62374</v>
          </cell>
          <cell r="E289">
            <v>2.00570147218724E-2</v>
          </cell>
        </row>
        <row r="290">
          <cell r="A290" t="str">
            <v>GBP_LIBOR_EOD</v>
          </cell>
          <cell r="C290">
            <v>64199</v>
          </cell>
          <cell r="E290">
            <v>2.00309720945719E-2</v>
          </cell>
        </row>
        <row r="291">
          <cell r="A291" t="str">
            <v>GBP_SONIA_EOD</v>
          </cell>
          <cell r="C291">
            <v>42300</v>
          </cell>
          <cell r="E291">
            <v>4.64897039315329E-3</v>
          </cell>
        </row>
        <row r="292">
          <cell r="A292" t="str">
            <v>GBP_SONIA_EOD</v>
          </cell>
          <cell r="C292">
            <v>42306</v>
          </cell>
          <cell r="E292">
            <v>4.6272946747621998E-3</v>
          </cell>
        </row>
        <row r="293">
          <cell r="A293" t="str">
            <v>GBP_SONIA_EOD</v>
          </cell>
          <cell r="C293">
            <v>42313</v>
          </cell>
          <cell r="E293">
            <v>4.6245898173427101E-3</v>
          </cell>
        </row>
        <row r="294">
          <cell r="A294" t="str">
            <v>GBP_SONIA_EOD</v>
          </cell>
          <cell r="C294">
            <v>42320</v>
          </cell>
          <cell r="E294">
            <v>4.6306044773399401E-3</v>
          </cell>
        </row>
        <row r="295">
          <cell r="A295" t="str">
            <v>GBP_SONIA_EOD</v>
          </cell>
          <cell r="C295">
            <v>42329</v>
          </cell>
          <cell r="E295">
            <v>4.6383376116221004E-3</v>
          </cell>
        </row>
        <row r="296">
          <cell r="A296" t="str">
            <v>GBP_SONIA_EOD</v>
          </cell>
          <cell r="C296">
            <v>42359</v>
          </cell>
          <cell r="E296">
            <v>4.6170408594617199E-3</v>
          </cell>
        </row>
        <row r="297">
          <cell r="A297" t="str">
            <v>GBP_SONIA_EOD</v>
          </cell>
          <cell r="C297">
            <v>42390</v>
          </cell>
          <cell r="E297">
            <v>4.58972817826002E-3</v>
          </cell>
        </row>
        <row r="298">
          <cell r="A298" t="str">
            <v>GBP_SONIA_EOD</v>
          </cell>
          <cell r="C298">
            <v>42420</v>
          </cell>
          <cell r="E298">
            <v>4.6343993655500598E-3</v>
          </cell>
        </row>
        <row r="299">
          <cell r="A299" t="str">
            <v>GBP_SONIA_EOD</v>
          </cell>
          <cell r="C299">
            <v>42451</v>
          </cell>
          <cell r="E299">
            <v>4.6816000841001402E-3</v>
          </cell>
        </row>
        <row r="300">
          <cell r="A300" t="str">
            <v>GBP_SONIA_EOD</v>
          </cell>
          <cell r="C300">
            <v>42481</v>
          </cell>
          <cell r="E300">
            <v>4.7101066813480296E-3</v>
          </cell>
        </row>
        <row r="301">
          <cell r="A301" t="str">
            <v>GBP_SONIA_EOD</v>
          </cell>
          <cell r="C301">
            <v>42511</v>
          </cell>
          <cell r="E301">
            <v>4.7514566182861101E-3</v>
          </cell>
        </row>
        <row r="302">
          <cell r="A302" t="str">
            <v>GBP_SONIA_EOD</v>
          </cell>
          <cell r="C302">
            <v>42542</v>
          </cell>
          <cell r="E302">
            <v>4.7941176983533297E-3</v>
          </cell>
        </row>
        <row r="303">
          <cell r="A303" t="str">
            <v>GBP_SONIA_EOD</v>
          </cell>
          <cell r="C303">
            <v>42572</v>
          </cell>
          <cell r="E303">
            <v>4.8483374661516202E-3</v>
          </cell>
        </row>
        <row r="304">
          <cell r="A304" t="str">
            <v>GBP_SONIA_EOD</v>
          </cell>
          <cell r="C304">
            <v>42603</v>
          </cell>
          <cell r="E304">
            <v>4.9046132099131202E-3</v>
          </cell>
        </row>
        <row r="305">
          <cell r="A305" t="str">
            <v>GBP_SONIA_EOD</v>
          </cell>
          <cell r="C305">
            <v>42633</v>
          </cell>
          <cell r="E305">
            <v>4.9802827625822698E-3</v>
          </cell>
        </row>
        <row r="306">
          <cell r="A306" t="str">
            <v>GBP_SONIA_EOD</v>
          </cell>
          <cell r="C306">
            <v>42664</v>
          </cell>
          <cell r="E306">
            <v>5.0463057217013402E-3</v>
          </cell>
        </row>
        <row r="307">
          <cell r="A307" t="str">
            <v>GBP_SONIA_EOD</v>
          </cell>
          <cell r="C307">
            <v>42755</v>
          </cell>
          <cell r="E307">
            <v>5.29972063005289E-3</v>
          </cell>
        </row>
        <row r="308">
          <cell r="A308" t="str">
            <v>GBP_SONIA_EOD</v>
          </cell>
          <cell r="C308">
            <v>42846</v>
          </cell>
          <cell r="E308">
            <v>5.5987491705341902E-3</v>
          </cell>
        </row>
        <row r="309">
          <cell r="A309" t="str">
            <v>GBP_SONIA_EOD</v>
          </cell>
          <cell r="C309">
            <v>42937</v>
          </cell>
          <cell r="E309">
            <v>5.9290775182060098E-3</v>
          </cell>
        </row>
        <row r="310">
          <cell r="A310" t="str">
            <v>GBP_SONIA_EOD</v>
          </cell>
          <cell r="C310">
            <v>43029</v>
          </cell>
          <cell r="E310">
            <v>6.2984937290068198E-3</v>
          </cell>
        </row>
        <row r="311">
          <cell r="A311" t="str">
            <v>GBP_SONIA_EOD</v>
          </cell>
          <cell r="C311">
            <v>43394</v>
          </cell>
          <cell r="E311">
            <v>7.7392395972289297E-3</v>
          </cell>
        </row>
        <row r="312">
          <cell r="A312" t="str">
            <v>GBP_SONIA_EOD</v>
          </cell>
          <cell r="C312">
            <v>43759</v>
          </cell>
          <cell r="E312">
            <v>9.2358300841756304E-3</v>
          </cell>
        </row>
        <row r="313">
          <cell r="A313" t="str">
            <v>GBP_SONIA_EOD</v>
          </cell>
          <cell r="C313">
            <v>44124</v>
          </cell>
          <cell r="E313">
            <v>1.0635060858975399E-2</v>
          </cell>
        </row>
        <row r="314">
          <cell r="A314" t="str">
            <v>GBP_SONIA_EOD</v>
          </cell>
          <cell r="C314">
            <v>44489</v>
          </cell>
          <cell r="E314">
            <v>1.18622692382696E-2</v>
          </cell>
        </row>
        <row r="315">
          <cell r="A315" t="str">
            <v>GBP_SONIA_EOD</v>
          </cell>
          <cell r="C315">
            <v>44854</v>
          </cell>
          <cell r="E315">
            <v>1.29180348159914E-2</v>
          </cell>
        </row>
        <row r="316">
          <cell r="A316" t="str">
            <v>GBP_SONIA_EOD</v>
          </cell>
          <cell r="C316">
            <v>45219</v>
          </cell>
          <cell r="E316">
            <v>1.38387135224405E-2</v>
          </cell>
        </row>
        <row r="317">
          <cell r="A317" t="str">
            <v>GBP_SONIA_EOD</v>
          </cell>
          <cell r="C317">
            <v>45584</v>
          </cell>
          <cell r="E317">
            <v>1.46444547901384E-2</v>
          </cell>
        </row>
        <row r="318">
          <cell r="A318" t="str">
            <v>GBP_SONIA_EOD</v>
          </cell>
          <cell r="C318">
            <v>45949</v>
          </cell>
          <cell r="E318">
            <v>1.53359968597749E-2</v>
          </cell>
        </row>
        <row r="319">
          <cell r="A319" t="str">
            <v>GBP_SONIA_EOD</v>
          </cell>
          <cell r="C319">
            <v>46679</v>
          </cell>
          <cell r="E319">
            <v>1.66260757141099E-2</v>
          </cell>
        </row>
        <row r="320">
          <cell r="A320" t="str">
            <v>GBP_SONIA_EOD</v>
          </cell>
          <cell r="C320">
            <v>47774</v>
          </cell>
          <cell r="E320">
            <v>1.7997632158288701E-2</v>
          </cell>
        </row>
        <row r="321">
          <cell r="A321" t="str">
            <v>GBP_SONIA_EOD</v>
          </cell>
          <cell r="C321">
            <v>49599</v>
          </cell>
          <cell r="E321">
            <v>1.9155838116728802E-2</v>
          </cell>
        </row>
        <row r="322">
          <cell r="A322" t="str">
            <v>GBP_SONIA_EOD</v>
          </cell>
          <cell r="C322">
            <v>51424</v>
          </cell>
          <cell r="E322">
            <v>1.9445147061253401E-2</v>
          </cell>
        </row>
        <row r="323">
          <cell r="A323" t="str">
            <v>GBP_SONIA_EOD</v>
          </cell>
          <cell r="C323">
            <v>53249</v>
          </cell>
          <cell r="E323">
            <v>1.9510582231709699E-2</v>
          </cell>
        </row>
        <row r="324">
          <cell r="A324" t="str">
            <v>GBP_SONIA_EOD</v>
          </cell>
          <cell r="C324">
            <v>55074</v>
          </cell>
          <cell r="E324">
            <v>1.92508847310509E-2</v>
          </cell>
        </row>
        <row r="325">
          <cell r="A325" t="str">
            <v>GBP_SONIA_EOD</v>
          </cell>
          <cell r="C325">
            <v>56899</v>
          </cell>
          <cell r="E325">
            <v>1.89895801166679E-2</v>
          </cell>
        </row>
        <row r="326">
          <cell r="A326" t="str">
            <v>GBP_SONIA_EOD</v>
          </cell>
          <cell r="C326">
            <v>58724</v>
          </cell>
          <cell r="E326">
            <v>1.88471553057389E-2</v>
          </cell>
        </row>
        <row r="327">
          <cell r="A327" t="str">
            <v>GBP_SONIA_EOD</v>
          </cell>
          <cell r="C327">
            <v>60549</v>
          </cell>
          <cell r="E327">
            <v>1.8705385479952999E-2</v>
          </cell>
        </row>
        <row r="328">
          <cell r="A328" t="str">
            <v>GBP_SONIA_EOD</v>
          </cell>
          <cell r="C328">
            <v>62374</v>
          </cell>
          <cell r="E328">
            <v>1.87323995527864E-2</v>
          </cell>
        </row>
        <row r="329">
          <cell r="A329" t="str">
            <v>GBP_SONIA_EOD</v>
          </cell>
          <cell r="C329">
            <v>64199</v>
          </cell>
          <cell r="E329">
            <v>1.8760624547629699E-2</v>
          </cell>
        </row>
        <row r="330">
          <cell r="A330" t="str">
            <v>HKD_HIBOR_EOD</v>
          </cell>
          <cell r="C330">
            <v>42300</v>
          </cell>
          <cell r="E330">
            <v>5.0709964775846005E-4</v>
          </cell>
        </row>
        <row r="331">
          <cell r="A331" t="str">
            <v>HKD_HIBOR_EOD</v>
          </cell>
          <cell r="C331">
            <v>42306</v>
          </cell>
          <cell r="E331">
            <v>9.2859173148335001E-4</v>
          </cell>
        </row>
        <row r="332">
          <cell r="A332" t="str">
            <v>HKD_HIBOR_EOD</v>
          </cell>
          <cell r="C332">
            <v>42329</v>
          </cell>
          <cell r="E332">
            <v>2.2866541087055501E-3</v>
          </cell>
        </row>
        <row r="333">
          <cell r="A333" t="str">
            <v>HKD_HIBOR_EOD</v>
          </cell>
          <cell r="C333">
            <v>42359</v>
          </cell>
          <cell r="E333">
            <v>3.1806295981426599E-3</v>
          </cell>
        </row>
        <row r="334">
          <cell r="A334" t="str">
            <v>HKD_HIBOR_EOD</v>
          </cell>
          <cell r="C334">
            <v>42390</v>
          </cell>
          <cell r="E334">
            <v>3.9507601658158101E-3</v>
          </cell>
        </row>
        <row r="335">
          <cell r="A335" t="str">
            <v>HKD_HIBOR_EOD</v>
          </cell>
          <cell r="C335">
            <v>42481</v>
          </cell>
          <cell r="E335">
            <v>5.57438786734233E-3</v>
          </cell>
        </row>
        <row r="336">
          <cell r="A336" t="str">
            <v>HKD_HIBOR_EOD</v>
          </cell>
          <cell r="C336">
            <v>42572</v>
          </cell>
          <cell r="E336">
            <v>5.4483523024600701E-3</v>
          </cell>
        </row>
        <row r="337">
          <cell r="A337" t="str">
            <v>HKD_HIBOR_EOD</v>
          </cell>
          <cell r="C337">
            <v>42664</v>
          </cell>
          <cell r="E337">
            <v>5.3013558247195199E-3</v>
          </cell>
        </row>
        <row r="338">
          <cell r="A338" t="str">
            <v>HKD_HIBOR_EOD</v>
          </cell>
          <cell r="C338">
            <v>42846</v>
          </cell>
          <cell r="E338">
            <v>6.4616481384486201E-3</v>
          </cell>
        </row>
        <row r="339">
          <cell r="A339" t="str">
            <v>HKD_HIBOR_EOD</v>
          </cell>
          <cell r="C339">
            <v>43029</v>
          </cell>
          <cell r="E339">
            <v>7.6527692497081997E-3</v>
          </cell>
        </row>
        <row r="340">
          <cell r="A340" t="str">
            <v>HKD_HIBOR_EOD</v>
          </cell>
          <cell r="C340">
            <v>43394</v>
          </cell>
          <cell r="E340">
            <v>9.7966526481688705E-3</v>
          </cell>
        </row>
        <row r="341">
          <cell r="A341" t="str">
            <v>HKD_HIBOR_EOD</v>
          </cell>
          <cell r="C341">
            <v>43759</v>
          </cell>
          <cell r="E341">
            <v>1.17915695072324E-2</v>
          </cell>
        </row>
        <row r="342">
          <cell r="A342" t="str">
            <v>HKD_HIBOR_EOD</v>
          </cell>
          <cell r="C342">
            <v>44124</v>
          </cell>
          <cell r="E342">
            <v>1.32678563031537E-2</v>
          </cell>
        </row>
        <row r="343">
          <cell r="A343" t="str">
            <v>HKD_HIBOR_EOD</v>
          </cell>
          <cell r="C343">
            <v>44489</v>
          </cell>
          <cell r="E343">
            <v>1.45827314855295E-2</v>
          </cell>
        </row>
        <row r="344">
          <cell r="A344" t="str">
            <v>HKD_HIBOR_EOD</v>
          </cell>
          <cell r="C344">
            <v>44854</v>
          </cell>
          <cell r="E344">
            <v>1.5896725191760101E-2</v>
          </cell>
        </row>
        <row r="345">
          <cell r="A345" t="str">
            <v>HKD_HIBOR_EOD</v>
          </cell>
          <cell r="C345">
            <v>45219</v>
          </cell>
          <cell r="E345">
            <v>1.6743978437448601E-2</v>
          </cell>
        </row>
        <row r="346">
          <cell r="A346" t="str">
            <v>HKD_HIBOR_EOD</v>
          </cell>
          <cell r="C346">
            <v>45584</v>
          </cell>
          <cell r="E346">
            <v>1.7586060043685198E-2</v>
          </cell>
        </row>
        <row r="347">
          <cell r="A347" t="str">
            <v>HKD_HIBOR_EOD</v>
          </cell>
          <cell r="C347">
            <v>45949</v>
          </cell>
          <cell r="E347">
            <v>1.8428141649921698E-2</v>
          </cell>
        </row>
        <row r="348">
          <cell r="A348" t="str">
            <v>HUF_BUBOR_EOD</v>
          </cell>
          <cell r="C348">
            <v>42300</v>
          </cell>
          <cell r="E348">
            <v>1.34837259492297E-2</v>
          </cell>
        </row>
        <row r="349">
          <cell r="A349" t="str">
            <v>HUF_BUBOR_EOD</v>
          </cell>
          <cell r="C349">
            <v>42306</v>
          </cell>
          <cell r="E349">
            <v>1.3551300821832099E-2</v>
          </cell>
        </row>
        <row r="350">
          <cell r="A350" t="str">
            <v>HUF_BUBOR_EOD</v>
          </cell>
          <cell r="C350">
            <v>42329</v>
          </cell>
          <cell r="E350">
            <v>1.3669246024722E-2</v>
          </cell>
        </row>
        <row r="351">
          <cell r="A351" t="str">
            <v>HUF_BUBOR_EOD</v>
          </cell>
          <cell r="C351">
            <v>42359</v>
          </cell>
          <cell r="E351">
            <v>1.36564218047498E-2</v>
          </cell>
        </row>
        <row r="352">
          <cell r="A352" t="str">
            <v>HUF_BUBOR_EOD</v>
          </cell>
          <cell r="C352">
            <v>42390</v>
          </cell>
          <cell r="E352">
            <v>1.3655249631877E-2</v>
          </cell>
        </row>
        <row r="353">
          <cell r="A353" t="str">
            <v>HUF_BUBOR_EOD</v>
          </cell>
          <cell r="C353">
            <v>42481</v>
          </cell>
          <cell r="E353">
            <v>1.3224915718566901E-2</v>
          </cell>
        </row>
        <row r="354">
          <cell r="A354" t="str">
            <v>HUF_BUBOR_EOD</v>
          </cell>
          <cell r="C354">
            <v>42572</v>
          </cell>
          <cell r="E354">
            <v>1.29835865838365E-2</v>
          </cell>
        </row>
        <row r="355">
          <cell r="A355" t="str">
            <v>HUF_BUBOR_EOD</v>
          </cell>
          <cell r="C355">
            <v>42664</v>
          </cell>
          <cell r="E355">
            <v>1.29190362049862E-2</v>
          </cell>
        </row>
        <row r="356">
          <cell r="A356" t="str">
            <v>HUF_BUBOR_EOD</v>
          </cell>
          <cell r="C356">
            <v>42846</v>
          </cell>
          <cell r="E356">
            <v>1.3179435626394899E-2</v>
          </cell>
        </row>
        <row r="357">
          <cell r="A357" t="str">
            <v>HUF_BUBOR_EOD</v>
          </cell>
          <cell r="C357">
            <v>43029</v>
          </cell>
          <cell r="E357">
            <v>1.3453794051512801E-2</v>
          </cell>
        </row>
        <row r="358">
          <cell r="A358" t="str">
            <v>HUF_BUBOR_EOD</v>
          </cell>
          <cell r="C358">
            <v>43394</v>
          </cell>
          <cell r="E358">
            <v>1.4435876832061901E-2</v>
          </cell>
        </row>
        <row r="359">
          <cell r="A359" t="str">
            <v>HUF_BUBOR_EOD</v>
          </cell>
          <cell r="C359">
            <v>43759</v>
          </cell>
          <cell r="E359">
            <v>1.6083661984074901E-2</v>
          </cell>
        </row>
        <row r="360">
          <cell r="A360" t="str">
            <v>HUF_BUBOR_EOD</v>
          </cell>
          <cell r="C360">
            <v>44124</v>
          </cell>
          <cell r="E360">
            <v>1.8307899894305001E-2</v>
          </cell>
        </row>
        <row r="361">
          <cell r="A361" t="str">
            <v>HUF_BUBOR_EOD</v>
          </cell>
          <cell r="C361">
            <v>44489</v>
          </cell>
          <cell r="E361">
            <v>2.0672094562572001E-2</v>
          </cell>
        </row>
        <row r="362">
          <cell r="A362" t="str">
            <v>HUF_BUBOR_EOD</v>
          </cell>
          <cell r="C362">
            <v>44854</v>
          </cell>
          <cell r="E362">
            <v>2.2917429200147801E-2</v>
          </cell>
        </row>
        <row r="363">
          <cell r="A363" t="str">
            <v>HUF_BUBOR_EOD</v>
          </cell>
          <cell r="C363">
            <v>45219</v>
          </cell>
          <cell r="E363">
            <v>2.4878422316113698E-2</v>
          </cell>
        </row>
        <row r="364">
          <cell r="A364" t="str">
            <v>HUF_BUBOR_EOD</v>
          </cell>
          <cell r="C364">
            <v>45584</v>
          </cell>
          <cell r="E364">
            <v>2.64787240093181E-2</v>
          </cell>
        </row>
        <row r="365">
          <cell r="A365" t="str">
            <v>HUF_BUBOR_EOD</v>
          </cell>
          <cell r="C365">
            <v>45949</v>
          </cell>
          <cell r="E365">
            <v>2.7783064942543099E-2</v>
          </cell>
        </row>
        <row r="366">
          <cell r="A366" t="str">
            <v>JPY_LIBOR_EOD</v>
          </cell>
          <cell r="C366">
            <v>42300</v>
          </cell>
          <cell r="E366">
            <v>2.9696793476159E-4</v>
          </cell>
        </row>
        <row r="367">
          <cell r="A367" t="str">
            <v>JPY_LIBOR_EOD</v>
          </cell>
          <cell r="C367">
            <v>42306</v>
          </cell>
          <cell r="E367">
            <v>2.9696760527573999E-4</v>
          </cell>
        </row>
        <row r="368">
          <cell r="A368" t="str">
            <v>JPY_LIBOR_EOD</v>
          </cell>
          <cell r="C368">
            <v>42329</v>
          </cell>
          <cell r="E368">
            <v>4.2386195950648998E-4</v>
          </cell>
        </row>
        <row r="369">
          <cell r="A369" t="str">
            <v>JPY_LIBOR_EOD</v>
          </cell>
          <cell r="C369">
            <v>42359</v>
          </cell>
          <cell r="E369">
            <v>5.8203820490251E-4</v>
          </cell>
        </row>
        <row r="370">
          <cell r="A370" t="str">
            <v>JPY_LIBOR_EOD</v>
          </cell>
          <cell r="C370">
            <v>42390</v>
          </cell>
          <cell r="E370">
            <v>7.6555302631588999E-4</v>
          </cell>
        </row>
        <row r="371">
          <cell r="A371" t="str">
            <v>JPY_LIBOR_EOD</v>
          </cell>
          <cell r="C371">
            <v>42481</v>
          </cell>
          <cell r="E371">
            <v>1.22281308241997E-3</v>
          </cell>
        </row>
        <row r="372">
          <cell r="A372" t="str">
            <v>JPY_LIBOR_EOD</v>
          </cell>
          <cell r="C372">
            <v>42572</v>
          </cell>
          <cell r="E372">
            <v>1.1972286769109E-3</v>
          </cell>
        </row>
        <row r="373">
          <cell r="A373" t="str">
            <v>JPY_LIBOR_EOD</v>
          </cell>
          <cell r="C373">
            <v>42664</v>
          </cell>
          <cell r="E373">
            <v>1.14334482788067E-3</v>
          </cell>
        </row>
        <row r="374">
          <cell r="A374" t="str">
            <v>JPY_LIBOR_EOD</v>
          </cell>
          <cell r="C374">
            <v>42846</v>
          </cell>
          <cell r="E374">
            <v>1.106471649326E-3</v>
          </cell>
        </row>
        <row r="375">
          <cell r="A375" t="str">
            <v>JPY_LIBOR_EOD</v>
          </cell>
          <cell r="C375">
            <v>43029</v>
          </cell>
          <cell r="E375">
            <v>1.0713762727426199E-3</v>
          </cell>
        </row>
        <row r="376">
          <cell r="A376" t="str">
            <v>JPY_LIBOR_EOD</v>
          </cell>
          <cell r="C376">
            <v>43394</v>
          </cell>
          <cell r="E376">
            <v>1.14557090960468E-3</v>
          </cell>
        </row>
        <row r="377">
          <cell r="A377" t="str">
            <v>JPY_LIBOR_EOD</v>
          </cell>
          <cell r="C377">
            <v>43759</v>
          </cell>
          <cell r="E377">
            <v>1.41756526669337E-3</v>
          </cell>
        </row>
        <row r="378">
          <cell r="A378" t="str">
            <v>JPY_LIBOR_EOD</v>
          </cell>
          <cell r="C378">
            <v>44124</v>
          </cell>
          <cell r="E378">
            <v>1.85086228472659E-3</v>
          </cell>
        </row>
        <row r="379">
          <cell r="A379" t="str">
            <v>JPY_LIBOR_EOD</v>
          </cell>
          <cell r="C379">
            <v>44489</v>
          </cell>
          <cell r="E379">
            <v>2.3773673286415801E-3</v>
          </cell>
        </row>
        <row r="380">
          <cell r="A380" t="str">
            <v>JPY_LIBOR_EOD</v>
          </cell>
          <cell r="C380">
            <v>44854</v>
          </cell>
          <cell r="E380">
            <v>2.9559466327477098E-3</v>
          </cell>
        </row>
        <row r="381">
          <cell r="A381" t="str">
            <v>JPY_LIBOR_EOD</v>
          </cell>
          <cell r="C381">
            <v>45219</v>
          </cell>
          <cell r="E381">
            <v>3.57740059835336E-3</v>
          </cell>
        </row>
        <row r="382">
          <cell r="A382" t="str">
            <v>JPY_LIBOR_EOD</v>
          </cell>
          <cell r="C382">
            <v>45584</v>
          </cell>
          <cell r="E382">
            <v>4.2321399331239897E-3</v>
          </cell>
        </row>
        <row r="383">
          <cell r="A383" t="str">
            <v>JPY_LIBOR_EOD</v>
          </cell>
          <cell r="C383">
            <v>45949</v>
          </cell>
          <cell r="E383">
            <v>4.9224896480742804E-3</v>
          </cell>
        </row>
        <row r="384">
          <cell r="A384" t="str">
            <v>JPY_LIBOR_EOD</v>
          </cell>
          <cell r="C384">
            <v>46679</v>
          </cell>
          <cell r="E384">
            <v>6.3605007693296198E-3</v>
          </cell>
        </row>
        <row r="385">
          <cell r="A385" t="str">
            <v>JPY_LIBOR_EOD</v>
          </cell>
          <cell r="C385">
            <v>47774</v>
          </cell>
          <cell r="E385">
            <v>8.5635620333597805E-3</v>
          </cell>
        </row>
        <row r="386">
          <cell r="A386" t="str">
            <v>JPY_LIBOR_EOD</v>
          </cell>
          <cell r="C386">
            <v>49599</v>
          </cell>
          <cell r="E386">
            <v>1.1528647875151199E-2</v>
          </cell>
        </row>
        <row r="387">
          <cell r="A387" t="str">
            <v>JPY_LIBOR_EOD</v>
          </cell>
          <cell r="C387">
            <v>51424</v>
          </cell>
          <cell r="E387">
            <v>1.3197614248872299E-2</v>
          </cell>
        </row>
        <row r="388">
          <cell r="A388" t="str">
            <v>JPY_LIBOR_EOD</v>
          </cell>
          <cell r="C388">
            <v>53249</v>
          </cell>
          <cell r="E388">
            <v>1.41049848138993E-2</v>
          </cell>
        </row>
        <row r="389">
          <cell r="A389" t="str">
            <v>JPY_LIBOR_EOD</v>
          </cell>
          <cell r="C389">
            <v>56899</v>
          </cell>
          <cell r="E389">
            <v>1.56175826386375E-2</v>
          </cell>
        </row>
        <row r="390">
          <cell r="A390" t="str">
            <v>JPY_TONA_EOD</v>
          </cell>
          <cell r="C390">
            <v>42300</v>
          </cell>
          <cell r="E390">
            <v>7.5999920875011E-4</v>
          </cell>
        </row>
        <row r="391">
          <cell r="A391" t="str">
            <v>JPY_TONA_EOD</v>
          </cell>
          <cell r="C391">
            <v>42306</v>
          </cell>
          <cell r="E391">
            <v>7.3851189325624996E-4</v>
          </cell>
        </row>
        <row r="392">
          <cell r="A392" t="str">
            <v>JPY_TONA_EOD</v>
          </cell>
          <cell r="C392">
            <v>42313</v>
          </cell>
          <cell r="E392">
            <v>6.9883103773249998E-4</v>
          </cell>
        </row>
        <row r="393">
          <cell r="A393" t="str">
            <v>JPY_TONA_EOD</v>
          </cell>
          <cell r="C393">
            <v>42320</v>
          </cell>
          <cell r="E393">
            <v>6.8152137246786995E-4</v>
          </cell>
        </row>
        <row r="394">
          <cell r="A394" t="str">
            <v>JPY_TONA_EOD</v>
          </cell>
          <cell r="C394">
            <v>42329</v>
          </cell>
          <cell r="E394">
            <v>6.9244698327172E-4</v>
          </cell>
        </row>
        <row r="395">
          <cell r="A395" t="str">
            <v>JPY_TONA_EOD</v>
          </cell>
          <cell r="C395">
            <v>42359</v>
          </cell>
          <cell r="E395">
            <v>6.8994011832032001E-4</v>
          </cell>
        </row>
        <row r="396">
          <cell r="A396" t="str">
            <v>JPY_TONA_EOD</v>
          </cell>
          <cell r="C396">
            <v>42390</v>
          </cell>
          <cell r="E396">
            <v>6.8460157903625001E-4</v>
          </cell>
        </row>
        <row r="397">
          <cell r="A397" t="str">
            <v>JPY_TONA_EOD</v>
          </cell>
          <cell r="C397">
            <v>42420</v>
          </cell>
          <cell r="E397">
            <v>6.5941096585677003E-4</v>
          </cell>
        </row>
        <row r="398">
          <cell r="A398" t="str">
            <v>JPY_TONA_EOD</v>
          </cell>
          <cell r="C398">
            <v>42451</v>
          </cell>
          <cell r="E398">
            <v>6.4418889868459004E-4</v>
          </cell>
        </row>
        <row r="399">
          <cell r="A399" t="str">
            <v>JPY_TONA_EOD</v>
          </cell>
          <cell r="C399">
            <v>42481</v>
          </cell>
          <cell r="E399">
            <v>6.3226203498247999E-4</v>
          </cell>
        </row>
        <row r="400">
          <cell r="A400" t="str">
            <v>JPY_TONA_EOD</v>
          </cell>
          <cell r="C400">
            <v>42511</v>
          </cell>
          <cell r="E400">
            <v>6.1701511685215995E-4</v>
          </cell>
        </row>
        <row r="401">
          <cell r="A401" t="str">
            <v>JPY_TONA_EOD</v>
          </cell>
          <cell r="C401">
            <v>42542</v>
          </cell>
          <cell r="E401">
            <v>5.9816137253675995E-4</v>
          </cell>
        </row>
        <row r="402">
          <cell r="A402" t="str">
            <v>JPY_TONA_EOD</v>
          </cell>
          <cell r="C402">
            <v>42572</v>
          </cell>
          <cell r="E402">
            <v>5.8301839461906001E-4</v>
          </cell>
        </row>
        <row r="403">
          <cell r="A403" t="str">
            <v>JPY_TONA_EOD</v>
          </cell>
          <cell r="C403">
            <v>42603</v>
          </cell>
          <cell r="E403">
            <v>5.6635645631270004E-4</v>
          </cell>
        </row>
        <row r="404">
          <cell r="A404" t="str">
            <v>JPY_TONA_EOD</v>
          </cell>
          <cell r="C404">
            <v>42633</v>
          </cell>
          <cell r="E404">
            <v>5.6248104709875999E-4</v>
          </cell>
        </row>
        <row r="405">
          <cell r="A405" t="str">
            <v>JPY_TONA_EOD</v>
          </cell>
          <cell r="C405">
            <v>42664</v>
          </cell>
          <cell r="E405">
            <v>5.4350351429747004E-4</v>
          </cell>
        </row>
        <row r="406">
          <cell r="A406" t="str">
            <v>JPY_TONA_EOD</v>
          </cell>
          <cell r="C406">
            <v>42755</v>
          </cell>
          <cell r="E406">
            <v>5.0715543920808995E-4</v>
          </cell>
        </row>
        <row r="407">
          <cell r="A407" t="str">
            <v>JPY_TONA_EOD</v>
          </cell>
          <cell r="C407">
            <v>42846</v>
          </cell>
          <cell r="E407">
            <v>4.7265298673873998E-4</v>
          </cell>
        </row>
        <row r="408">
          <cell r="A408" t="str">
            <v>JPY_TONA_EOD</v>
          </cell>
          <cell r="C408">
            <v>42937</v>
          </cell>
          <cell r="E408">
            <v>4.4982292219842001E-4</v>
          </cell>
        </row>
        <row r="409">
          <cell r="A409" t="str">
            <v>JPY_TONA_EOD</v>
          </cell>
          <cell r="C409">
            <v>43029</v>
          </cell>
          <cell r="E409">
            <v>4.2742806247497998E-4</v>
          </cell>
        </row>
        <row r="410">
          <cell r="A410" t="str">
            <v>JPY_TONA_EOD</v>
          </cell>
          <cell r="C410">
            <v>43394</v>
          </cell>
          <cell r="E410">
            <v>4.0105570009612001E-4</v>
          </cell>
        </row>
        <row r="411">
          <cell r="A411" t="str">
            <v>JPY_TONA_EOD</v>
          </cell>
          <cell r="C411">
            <v>43759</v>
          </cell>
          <cell r="E411">
            <v>5.9610977792039005E-4</v>
          </cell>
        </row>
        <row r="412">
          <cell r="A412" t="str">
            <v>JPY_TONA_EOD</v>
          </cell>
          <cell r="C412">
            <v>44124</v>
          </cell>
          <cell r="E412">
            <v>9.6800498388321997E-4</v>
          </cell>
        </row>
        <row r="413">
          <cell r="A413" t="str">
            <v>JPY_TONA_EOD</v>
          </cell>
          <cell r="C413">
            <v>44489</v>
          </cell>
          <cell r="E413">
            <v>1.4263264174760901E-3</v>
          </cell>
        </row>
        <row r="414">
          <cell r="A414" t="str">
            <v>JPY_TONA_EOD</v>
          </cell>
          <cell r="C414">
            <v>44854</v>
          </cell>
          <cell r="E414">
            <v>1.94352810966804E-3</v>
          </cell>
        </row>
        <row r="415">
          <cell r="A415" t="str">
            <v>JPY_TONA_EOD</v>
          </cell>
          <cell r="C415">
            <v>45219</v>
          </cell>
          <cell r="E415">
            <v>2.4849070350092799E-3</v>
          </cell>
        </row>
        <row r="416">
          <cell r="A416" t="str">
            <v>JPY_TONA_EOD</v>
          </cell>
          <cell r="C416">
            <v>45584</v>
          </cell>
          <cell r="E416">
            <v>3.0638883939410199E-3</v>
          </cell>
        </row>
        <row r="417">
          <cell r="A417" t="str">
            <v>JPY_TONA_EOD</v>
          </cell>
          <cell r="C417">
            <v>45949</v>
          </cell>
          <cell r="E417">
            <v>3.67991302336482E-3</v>
          </cell>
        </row>
        <row r="418">
          <cell r="A418" t="str">
            <v>JPY_TONA_EOD</v>
          </cell>
          <cell r="C418">
            <v>46679</v>
          </cell>
          <cell r="E418">
            <v>4.99122782193984E-3</v>
          </cell>
        </row>
        <row r="419">
          <cell r="A419" t="str">
            <v>JPY_TONA_EOD</v>
          </cell>
          <cell r="C419">
            <v>47774</v>
          </cell>
          <cell r="E419">
            <v>7.1895371275008599E-3</v>
          </cell>
        </row>
        <row r="420">
          <cell r="A420" t="str">
            <v>JPY_TONA_EOD</v>
          </cell>
          <cell r="C420">
            <v>49599</v>
          </cell>
          <cell r="E420">
            <v>1.01286702469334E-2</v>
          </cell>
        </row>
        <row r="421">
          <cell r="A421" t="str">
            <v>JPY_TONA_EOD</v>
          </cell>
          <cell r="C421">
            <v>51424</v>
          </cell>
          <cell r="E421">
            <v>1.17850104881484E-2</v>
          </cell>
        </row>
        <row r="422">
          <cell r="A422" t="str">
            <v>JPY_TONA_EOD</v>
          </cell>
          <cell r="C422">
            <v>53249</v>
          </cell>
          <cell r="E422">
            <v>1.26989856274371E-2</v>
          </cell>
        </row>
        <row r="423">
          <cell r="A423" t="str">
            <v>JPY_TONA_EOD</v>
          </cell>
          <cell r="C423">
            <v>55074</v>
          </cell>
          <cell r="E423">
            <v>1.34264679421105E-2</v>
          </cell>
        </row>
        <row r="424">
          <cell r="A424" t="str">
            <v>JPY_TONA_EOD</v>
          </cell>
          <cell r="C424">
            <v>56899</v>
          </cell>
          <cell r="E424">
            <v>1.4152745427708601E-2</v>
          </cell>
        </row>
        <row r="425">
          <cell r="A425" t="str">
            <v>JPY_TONA_EOD</v>
          </cell>
          <cell r="C425">
            <v>58724</v>
          </cell>
          <cell r="E425">
            <v>1.41583168714337E-2</v>
          </cell>
        </row>
        <row r="426">
          <cell r="A426" t="str">
            <v>JPY_TONA_EOD</v>
          </cell>
          <cell r="C426">
            <v>60549</v>
          </cell>
          <cell r="E426">
            <v>1.41583168714337E-2</v>
          </cell>
        </row>
        <row r="427">
          <cell r="A427" t="str">
            <v>MXN_TIIE_EOD</v>
          </cell>
          <cell r="C427">
            <v>42300</v>
          </cell>
          <cell r="E427">
            <v>3.3718852915122E-2</v>
          </cell>
        </row>
        <row r="428">
          <cell r="A428" t="str">
            <v>MXN_TIIE_EOD</v>
          </cell>
          <cell r="C428">
            <v>42306</v>
          </cell>
          <cell r="E428">
            <v>3.3718852915122E-2</v>
          </cell>
        </row>
        <row r="429">
          <cell r="A429" t="str">
            <v>MXN_TIIE_EOD</v>
          </cell>
          <cell r="C429">
            <v>42329</v>
          </cell>
          <cell r="E429">
            <v>3.3718852915122E-2</v>
          </cell>
        </row>
        <row r="430">
          <cell r="A430" t="str">
            <v>MXN_TIIE_EOD</v>
          </cell>
          <cell r="C430">
            <v>42359</v>
          </cell>
          <cell r="E430">
            <v>3.3718852915122E-2</v>
          </cell>
        </row>
        <row r="431">
          <cell r="A431" t="str">
            <v>MXN_TIIE_EOD</v>
          </cell>
          <cell r="C431">
            <v>42390</v>
          </cell>
          <cell r="E431">
            <v>3.3783772833029899E-2</v>
          </cell>
        </row>
        <row r="432">
          <cell r="A432" t="str">
            <v>MXN_TIIE_EOD</v>
          </cell>
          <cell r="C432">
            <v>42481</v>
          </cell>
          <cell r="E432">
            <v>3.4785029301579097E-2</v>
          </cell>
        </row>
        <row r="433">
          <cell r="A433" t="str">
            <v>MXN_TIIE_EOD</v>
          </cell>
          <cell r="C433">
            <v>42572</v>
          </cell>
          <cell r="E433">
            <v>3.5935952364980303E-2</v>
          </cell>
        </row>
        <row r="434">
          <cell r="A434" t="str">
            <v>MXN_TIIE_EOD</v>
          </cell>
          <cell r="C434">
            <v>42664</v>
          </cell>
          <cell r="E434">
            <v>3.7278400366272703E-2</v>
          </cell>
        </row>
        <row r="435">
          <cell r="A435" t="str">
            <v>MXN_TIIE_EOD</v>
          </cell>
          <cell r="C435">
            <v>42846</v>
          </cell>
          <cell r="E435">
            <v>3.9498177921277799E-2</v>
          </cell>
        </row>
        <row r="436">
          <cell r="A436" t="str">
            <v>MXN_TIIE_EOD</v>
          </cell>
          <cell r="C436">
            <v>43029</v>
          </cell>
          <cell r="E436">
            <v>4.1729452794449798E-2</v>
          </cell>
        </row>
        <row r="437">
          <cell r="A437" t="str">
            <v>MXN_TIIE_EOD</v>
          </cell>
          <cell r="C437">
            <v>43394</v>
          </cell>
          <cell r="E437">
            <v>4.59250424194831E-2</v>
          </cell>
        </row>
        <row r="438">
          <cell r="A438" t="str">
            <v>MXN_TIIE_EOD</v>
          </cell>
          <cell r="C438">
            <v>43759</v>
          </cell>
          <cell r="E438">
            <v>4.9946656568544703E-2</v>
          </cell>
        </row>
        <row r="439">
          <cell r="A439" t="str">
            <v>MXN_TIIE_EOD</v>
          </cell>
          <cell r="C439">
            <v>44124</v>
          </cell>
          <cell r="E439">
            <v>5.3372143350469997E-2</v>
          </cell>
        </row>
        <row r="440">
          <cell r="A440" t="str">
            <v>MXN_TIIE_EOD</v>
          </cell>
          <cell r="C440">
            <v>44489</v>
          </cell>
          <cell r="E440">
            <v>5.6436865335784098E-2</v>
          </cell>
        </row>
        <row r="441">
          <cell r="A441" t="str">
            <v>MXN_TIIE_EOD</v>
          </cell>
          <cell r="C441">
            <v>44854</v>
          </cell>
          <cell r="E441">
            <v>5.94805440459618E-2</v>
          </cell>
        </row>
        <row r="442">
          <cell r="A442" t="str">
            <v>MXN_TIIE_EOD</v>
          </cell>
          <cell r="C442">
            <v>45219</v>
          </cell>
          <cell r="E442">
            <v>6.1265133460481E-2</v>
          </cell>
        </row>
        <row r="443">
          <cell r="A443" t="str">
            <v>MXN_TIIE_EOD</v>
          </cell>
          <cell r="C443">
            <v>45584</v>
          </cell>
          <cell r="E443">
            <v>6.3049722875000297E-2</v>
          </cell>
        </row>
        <row r="444">
          <cell r="A444" t="str">
            <v>MXN_TIIE_EOD</v>
          </cell>
          <cell r="C444">
            <v>45949</v>
          </cell>
          <cell r="E444">
            <v>6.4821003233598296E-2</v>
          </cell>
        </row>
        <row r="445">
          <cell r="A445" t="str">
            <v>MXN_TIIE_EOD</v>
          </cell>
          <cell r="C445">
            <v>46679</v>
          </cell>
          <cell r="E445">
            <v>6.73106697490269E-2</v>
          </cell>
        </row>
        <row r="446">
          <cell r="A446" t="str">
            <v>MXN_TIIE_EOD</v>
          </cell>
          <cell r="C446">
            <v>47774</v>
          </cell>
          <cell r="E446">
            <v>7.1025415239166001E-2</v>
          </cell>
        </row>
        <row r="447">
          <cell r="A447" t="str">
            <v>MXN_TIIE_EOD</v>
          </cell>
          <cell r="C447">
            <v>49599</v>
          </cell>
          <cell r="E447">
            <v>7.4657358119554401E-2</v>
          </cell>
        </row>
        <row r="448">
          <cell r="A448" t="str">
            <v>NOK_NIBOR_EOD</v>
          </cell>
          <cell r="C448">
            <v>42300</v>
          </cell>
          <cell r="E448">
            <v>7.6040874577066398E-3</v>
          </cell>
        </row>
        <row r="449">
          <cell r="A449" t="str">
            <v>NOK_NIBOR_EOD</v>
          </cell>
          <cell r="C449">
            <v>42306</v>
          </cell>
          <cell r="E449">
            <v>8.2397493469042304E-3</v>
          </cell>
        </row>
        <row r="450">
          <cell r="A450" t="str">
            <v>NOK_NIBOR_EOD</v>
          </cell>
          <cell r="C450">
            <v>42329</v>
          </cell>
          <cell r="E450">
            <v>9.5453667149473995E-3</v>
          </cell>
        </row>
        <row r="451">
          <cell r="A451" t="str">
            <v>NOK_NIBOR_EOD</v>
          </cell>
          <cell r="C451">
            <v>42359</v>
          </cell>
          <cell r="E451">
            <v>9.7199494377805604E-3</v>
          </cell>
        </row>
        <row r="452">
          <cell r="A452" t="str">
            <v>NOK_NIBOR_EOD</v>
          </cell>
          <cell r="C452">
            <v>42390</v>
          </cell>
          <cell r="E452">
            <v>9.7870088256269798E-3</v>
          </cell>
        </row>
        <row r="453">
          <cell r="A453" t="str">
            <v>NOK_NIBOR_EOD</v>
          </cell>
          <cell r="C453">
            <v>42481</v>
          </cell>
          <cell r="E453">
            <v>9.6935779324058505E-3</v>
          </cell>
        </row>
        <row r="454">
          <cell r="A454" t="str">
            <v>NOK_NIBOR_EOD</v>
          </cell>
          <cell r="C454">
            <v>42572</v>
          </cell>
          <cell r="E454">
            <v>9.2057553011074596E-3</v>
          </cell>
        </row>
        <row r="455">
          <cell r="A455" t="str">
            <v>NOK_NIBOR_EOD</v>
          </cell>
          <cell r="C455">
            <v>42664</v>
          </cell>
          <cell r="E455">
            <v>8.8416981319044997E-3</v>
          </cell>
        </row>
        <row r="456">
          <cell r="A456" t="str">
            <v>NOK_NIBOR_EOD</v>
          </cell>
          <cell r="C456">
            <v>42846</v>
          </cell>
          <cell r="E456">
            <v>9.0248383361288508E-3</v>
          </cell>
        </row>
        <row r="457">
          <cell r="A457" t="str">
            <v>NOK_NIBOR_EOD</v>
          </cell>
          <cell r="C457">
            <v>43029</v>
          </cell>
          <cell r="E457">
            <v>9.55644091159784E-3</v>
          </cell>
        </row>
        <row r="458">
          <cell r="A458" t="str">
            <v>NOK_NIBOR_EOD</v>
          </cell>
          <cell r="C458">
            <v>43394</v>
          </cell>
          <cell r="E458">
            <v>1.01916411138223E-2</v>
          </cell>
        </row>
        <row r="459">
          <cell r="A459" t="str">
            <v>NOK_NIBOR_EOD</v>
          </cell>
          <cell r="C459">
            <v>43759</v>
          </cell>
          <cell r="E459">
            <v>1.1371888900217999E-2</v>
          </cell>
        </row>
        <row r="460">
          <cell r="A460" t="str">
            <v>NOK_NIBOR_EOD</v>
          </cell>
          <cell r="C460">
            <v>44124</v>
          </cell>
          <cell r="E460">
            <v>1.2805721673862999E-2</v>
          </cell>
        </row>
        <row r="461">
          <cell r="A461" t="str">
            <v>NOK_NIBOR_EOD</v>
          </cell>
          <cell r="C461">
            <v>44489</v>
          </cell>
          <cell r="E461">
            <v>1.43093433452959E-2</v>
          </cell>
        </row>
        <row r="462">
          <cell r="A462" t="str">
            <v>NOK_NIBOR_EOD</v>
          </cell>
          <cell r="C462">
            <v>44854</v>
          </cell>
          <cell r="E462">
            <v>1.5669359745190899E-2</v>
          </cell>
        </row>
        <row r="463">
          <cell r="A463" t="str">
            <v>NOK_NIBOR_EOD</v>
          </cell>
          <cell r="C463">
            <v>45219</v>
          </cell>
          <cell r="E463">
            <v>1.6876299372060598E-2</v>
          </cell>
        </row>
        <row r="464">
          <cell r="A464" t="str">
            <v>NOK_NIBOR_EOD</v>
          </cell>
          <cell r="C464">
            <v>45584</v>
          </cell>
          <cell r="E464">
            <v>1.7918534583085299E-2</v>
          </cell>
        </row>
        <row r="465">
          <cell r="A465" t="str">
            <v>NOK_NIBOR_EOD</v>
          </cell>
          <cell r="C465">
            <v>45949</v>
          </cell>
          <cell r="E465">
            <v>1.8872144246909101E-2</v>
          </cell>
        </row>
        <row r="466">
          <cell r="A466" t="str">
            <v>NOK_NIBOR_EOD</v>
          </cell>
          <cell r="C466">
            <v>46679</v>
          </cell>
          <cell r="E466">
            <v>2.01102536550955E-2</v>
          </cell>
        </row>
        <row r="467">
          <cell r="A467" t="str">
            <v>NOK_NIBOR_EOD</v>
          </cell>
          <cell r="C467">
            <v>47774</v>
          </cell>
          <cell r="E467">
            <v>2.1108479700593302E-2</v>
          </cell>
        </row>
        <row r="468">
          <cell r="A468" t="str">
            <v>NOK_NIBOR_EOD</v>
          </cell>
          <cell r="C468">
            <v>49599</v>
          </cell>
          <cell r="E468">
            <v>2.1790652628469399E-2</v>
          </cell>
        </row>
        <row r="469">
          <cell r="A469" t="str">
            <v>NOK_NIBOR_EOD</v>
          </cell>
          <cell r="C469">
            <v>51424</v>
          </cell>
          <cell r="E469">
            <v>2.1988209533773499E-2</v>
          </cell>
        </row>
        <row r="470">
          <cell r="A470" t="str">
            <v>NOK_NIBOR_EOD</v>
          </cell>
          <cell r="C470">
            <v>53249</v>
          </cell>
          <cell r="E470">
            <v>2.18446588908894E-2</v>
          </cell>
        </row>
        <row r="471">
          <cell r="A471" t="str">
            <v>NZD_BKBM_EOD</v>
          </cell>
          <cell r="C471">
            <v>42300</v>
          </cell>
          <cell r="E471">
            <v>2.74989640931033E-2</v>
          </cell>
        </row>
        <row r="472">
          <cell r="A472" t="str">
            <v>NZD_BKBM_EOD</v>
          </cell>
          <cell r="C472">
            <v>42306</v>
          </cell>
          <cell r="E472">
            <v>2.77026397188808E-2</v>
          </cell>
        </row>
        <row r="473">
          <cell r="A473" t="str">
            <v>NZD_BKBM_EOD</v>
          </cell>
          <cell r="C473">
            <v>42329</v>
          </cell>
          <cell r="E473">
            <v>2.8449393848681798E-2</v>
          </cell>
        </row>
        <row r="474">
          <cell r="A474" t="str">
            <v>NZD_BKBM_EOD</v>
          </cell>
          <cell r="C474">
            <v>42359</v>
          </cell>
          <cell r="E474">
            <v>2.84351689519006E-2</v>
          </cell>
        </row>
        <row r="475">
          <cell r="A475" t="str">
            <v>NZD_BKBM_EOD</v>
          </cell>
          <cell r="C475">
            <v>42390</v>
          </cell>
          <cell r="E475">
            <v>2.8351183438917599E-2</v>
          </cell>
        </row>
        <row r="476">
          <cell r="A476" t="str">
            <v>NZD_BKBM_EOD</v>
          </cell>
          <cell r="C476">
            <v>42481</v>
          </cell>
          <cell r="E476">
            <v>2.79575448502207E-2</v>
          </cell>
        </row>
        <row r="477">
          <cell r="A477" t="str">
            <v>NZD_BKBM_EOD</v>
          </cell>
          <cell r="C477">
            <v>42572</v>
          </cell>
          <cell r="E477">
            <v>2.75824968435333E-2</v>
          </cell>
        </row>
        <row r="478">
          <cell r="A478" t="str">
            <v>NZD_BKBM_EOD</v>
          </cell>
          <cell r="C478">
            <v>42664</v>
          </cell>
          <cell r="E478">
            <v>2.7203554666881999E-2</v>
          </cell>
        </row>
        <row r="479">
          <cell r="A479" t="str">
            <v>NZD_BKBM_EOD</v>
          </cell>
          <cell r="C479">
            <v>42846</v>
          </cell>
          <cell r="E479">
            <v>2.71889527941689E-2</v>
          </cell>
        </row>
        <row r="480">
          <cell r="A480" t="str">
            <v>NZD_BKBM_EOD</v>
          </cell>
          <cell r="C480">
            <v>43029</v>
          </cell>
          <cell r="E480">
            <v>2.7190879305179601E-2</v>
          </cell>
        </row>
        <row r="481">
          <cell r="A481" t="str">
            <v>NZD_BKBM_EOD</v>
          </cell>
          <cell r="C481">
            <v>43394</v>
          </cell>
          <cell r="E481">
            <v>2.78992834667302E-2</v>
          </cell>
        </row>
        <row r="482">
          <cell r="A482" t="str">
            <v>NZD_BKBM_EOD</v>
          </cell>
          <cell r="C482">
            <v>43759</v>
          </cell>
          <cell r="E482">
            <v>2.8979120314561499E-2</v>
          </cell>
        </row>
        <row r="483">
          <cell r="A483" t="str">
            <v>NZD_BKBM_EOD</v>
          </cell>
          <cell r="C483">
            <v>44124</v>
          </cell>
          <cell r="E483">
            <v>3.0244001104849899E-2</v>
          </cell>
        </row>
        <row r="484">
          <cell r="A484" t="str">
            <v>NZD_BKBM_EOD</v>
          </cell>
          <cell r="C484">
            <v>44489</v>
          </cell>
          <cell r="E484">
            <v>3.1485857090535002E-2</v>
          </cell>
        </row>
        <row r="485">
          <cell r="A485" t="str">
            <v>NZD_BKBM_EOD</v>
          </cell>
          <cell r="C485">
            <v>44854</v>
          </cell>
          <cell r="E485">
            <v>3.27275834473865E-2</v>
          </cell>
        </row>
        <row r="486">
          <cell r="A486" t="str">
            <v>NZD_BKBM_EOD</v>
          </cell>
          <cell r="C486">
            <v>45219</v>
          </cell>
          <cell r="E486">
            <v>3.3627384758696102E-2</v>
          </cell>
        </row>
        <row r="487">
          <cell r="A487" t="str">
            <v>NZD_BKBM_EOD</v>
          </cell>
          <cell r="C487">
            <v>45584</v>
          </cell>
          <cell r="E487">
            <v>3.4522437111039903E-2</v>
          </cell>
        </row>
        <row r="488">
          <cell r="A488" t="str">
            <v>NZD_BKBM_EOD</v>
          </cell>
          <cell r="C488">
            <v>45949</v>
          </cell>
          <cell r="E488">
            <v>3.5417489463383703E-2</v>
          </cell>
        </row>
        <row r="489">
          <cell r="A489" t="str">
            <v>NZD_BKBM_EOD</v>
          </cell>
          <cell r="C489">
            <v>46679</v>
          </cell>
          <cell r="E489">
            <v>3.6870550057367897E-2</v>
          </cell>
        </row>
        <row r="490">
          <cell r="A490" t="str">
            <v>NZD_BKBM_EOD</v>
          </cell>
          <cell r="C490">
            <v>47774</v>
          </cell>
          <cell r="E490">
            <v>3.83783265678663E-2</v>
          </cell>
        </row>
        <row r="491">
          <cell r="A491" t="str">
            <v>NZD_BKBM_EOD</v>
          </cell>
          <cell r="C491">
            <v>49599</v>
          </cell>
          <cell r="E491">
            <v>3.9863339295082401E-2</v>
          </cell>
        </row>
        <row r="492">
          <cell r="A492" t="str">
            <v>PLN_WIBOR_EOD</v>
          </cell>
          <cell r="C492">
            <v>42300</v>
          </cell>
          <cell r="E492">
            <v>1.4699703994218501E-2</v>
          </cell>
        </row>
        <row r="493">
          <cell r="A493" t="str">
            <v>PLN_WIBOR_EOD</v>
          </cell>
          <cell r="C493">
            <v>42306</v>
          </cell>
          <cell r="E493">
            <v>1.52442032096624E-2</v>
          </cell>
        </row>
        <row r="494">
          <cell r="A494" t="str">
            <v>PLN_WIBOR_EOD</v>
          </cell>
          <cell r="C494">
            <v>42329</v>
          </cell>
          <cell r="E494">
            <v>1.6337697361596501E-2</v>
          </cell>
        </row>
        <row r="495">
          <cell r="A495" t="str">
            <v>PLN_WIBOR_EOD</v>
          </cell>
          <cell r="C495">
            <v>42359</v>
          </cell>
          <cell r="E495">
            <v>1.67670275178694E-2</v>
          </cell>
        </row>
        <row r="496">
          <cell r="A496" t="str">
            <v>PLN_WIBOR_EOD</v>
          </cell>
          <cell r="C496">
            <v>42390</v>
          </cell>
          <cell r="E496">
            <v>1.7106637846673101E-2</v>
          </cell>
        </row>
        <row r="497">
          <cell r="A497" t="str">
            <v>PLN_WIBOR_EOD</v>
          </cell>
          <cell r="C497">
            <v>42481</v>
          </cell>
          <cell r="E497">
            <v>1.68715905160624E-2</v>
          </cell>
        </row>
        <row r="498">
          <cell r="A498" t="str">
            <v>PLN_WIBOR_EOD</v>
          </cell>
          <cell r="C498">
            <v>42572</v>
          </cell>
          <cell r="E498">
            <v>1.6205583667129E-2</v>
          </cell>
        </row>
        <row r="499">
          <cell r="A499" t="str">
            <v>PLN_WIBOR_EOD</v>
          </cell>
          <cell r="C499">
            <v>42664</v>
          </cell>
          <cell r="E499">
            <v>1.5730408219493602E-2</v>
          </cell>
        </row>
        <row r="500">
          <cell r="A500" t="str">
            <v>PLN_WIBOR_EOD</v>
          </cell>
          <cell r="C500">
            <v>42846</v>
          </cell>
          <cell r="E500">
            <v>1.5674419550237899E-2</v>
          </cell>
        </row>
        <row r="501">
          <cell r="A501" t="str">
            <v>PLN_WIBOR_EOD</v>
          </cell>
          <cell r="C501">
            <v>43029</v>
          </cell>
          <cell r="E501">
            <v>1.5642524803908701E-2</v>
          </cell>
        </row>
        <row r="502">
          <cell r="A502" t="str">
            <v>PLN_WIBOR_EOD</v>
          </cell>
          <cell r="C502">
            <v>43394</v>
          </cell>
          <cell r="E502">
            <v>1.6296984103443799E-2</v>
          </cell>
        </row>
        <row r="503">
          <cell r="A503" t="str">
            <v>PLN_WIBOR_EOD</v>
          </cell>
          <cell r="C503">
            <v>43759</v>
          </cell>
          <cell r="E503">
            <v>1.7410887917599899E-2</v>
          </cell>
        </row>
        <row r="504">
          <cell r="A504" t="str">
            <v>PLN_WIBOR_EOD</v>
          </cell>
          <cell r="C504">
            <v>44124</v>
          </cell>
          <cell r="E504">
            <v>1.8656804848272101E-2</v>
          </cell>
        </row>
        <row r="505">
          <cell r="A505" t="str">
            <v>PLN_WIBOR_EOD</v>
          </cell>
          <cell r="C505">
            <v>44489</v>
          </cell>
          <cell r="E505">
            <v>1.99029491635953E-2</v>
          </cell>
        </row>
        <row r="506">
          <cell r="A506" t="str">
            <v>PLN_WIBOR_EOD</v>
          </cell>
          <cell r="C506">
            <v>44854</v>
          </cell>
          <cell r="E506">
            <v>2.1077403214569499E-2</v>
          </cell>
        </row>
        <row r="507">
          <cell r="A507" t="str">
            <v>PLN_WIBOR_EOD</v>
          </cell>
          <cell r="C507">
            <v>45219</v>
          </cell>
          <cell r="E507">
            <v>2.20103106042315E-2</v>
          </cell>
        </row>
        <row r="508">
          <cell r="A508" t="str">
            <v>PLN_WIBOR_EOD</v>
          </cell>
          <cell r="C508">
            <v>45584</v>
          </cell>
          <cell r="E508">
            <v>2.2902210491958602E-2</v>
          </cell>
        </row>
        <row r="509">
          <cell r="A509" t="str">
            <v>PLN_WIBOR_EOD</v>
          </cell>
          <cell r="C509">
            <v>45949</v>
          </cell>
          <cell r="E509">
            <v>2.34967113376876E-2</v>
          </cell>
        </row>
        <row r="510">
          <cell r="A510" t="str">
            <v>PLN_WIBOR_EOD</v>
          </cell>
          <cell r="C510">
            <v>46679</v>
          </cell>
          <cell r="E510">
            <v>2.4502476951833399E-2</v>
          </cell>
        </row>
        <row r="511">
          <cell r="A511" t="str">
            <v>PLN_WIBOR_EOD</v>
          </cell>
          <cell r="C511">
            <v>47774</v>
          </cell>
          <cell r="E511">
            <v>2.5479918093948999E-2</v>
          </cell>
        </row>
        <row r="512">
          <cell r="A512" t="str">
            <v>PLN_WIBOR_EOD</v>
          </cell>
          <cell r="C512">
            <v>49599</v>
          </cell>
          <cell r="E512">
            <v>2.58187326342307E-2</v>
          </cell>
        </row>
        <row r="513">
          <cell r="A513" t="str">
            <v>PLN_WIBOR_EOD</v>
          </cell>
          <cell r="C513">
            <v>51424</v>
          </cell>
          <cell r="E513">
            <v>2.53493402689473E-2</v>
          </cell>
        </row>
        <row r="514">
          <cell r="A514" t="str">
            <v>PLN_WIBOR_EOD</v>
          </cell>
          <cell r="C514">
            <v>53249</v>
          </cell>
          <cell r="E514">
            <v>2.4515748847738699E-2</v>
          </cell>
        </row>
        <row r="515">
          <cell r="A515" t="str">
            <v>SEK_STIBOR_EOD</v>
          </cell>
          <cell r="C515">
            <v>42300</v>
          </cell>
          <cell r="E515">
            <v>-4.2786361887259296E-3</v>
          </cell>
        </row>
        <row r="516">
          <cell r="A516" t="str">
            <v>SEK_STIBOR_EOD</v>
          </cell>
          <cell r="C516">
            <v>42306</v>
          </cell>
          <cell r="E516">
            <v>-4.2040395635003199E-3</v>
          </cell>
        </row>
        <row r="517">
          <cell r="A517" t="str">
            <v>SEK_STIBOR_EOD</v>
          </cell>
          <cell r="C517">
            <v>42329</v>
          </cell>
          <cell r="E517">
            <v>-4.1291053047515002E-3</v>
          </cell>
        </row>
        <row r="518">
          <cell r="A518" t="str">
            <v>SEK_STIBOR_EOD</v>
          </cell>
          <cell r="C518">
            <v>42359</v>
          </cell>
          <cell r="E518">
            <v>-4.0382421696834904E-3</v>
          </cell>
        </row>
        <row r="519">
          <cell r="A519" t="str">
            <v>SEK_STIBOR_EOD</v>
          </cell>
          <cell r="C519">
            <v>42390</v>
          </cell>
          <cell r="E519">
            <v>-3.9175516716425203E-3</v>
          </cell>
        </row>
        <row r="520">
          <cell r="A520" t="str">
            <v>SEK_STIBOR_EOD</v>
          </cell>
          <cell r="C520">
            <v>42481</v>
          </cell>
          <cell r="E520">
            <v>-3.6724389771856701E-3</v>
          </cell>
        </row>
        <row r="521">
          <cell r="A521" t="str">
            <v>SEK_STIBOR_EOD</v>
          </cell>
          <cell r="C521">
            <v>42572</v>
          </cell>
          <cell r="E521">
            <v>-3.59089027396919E-3</v>
          </cell>
        </row>
        <row r="522">
          <cell r="A522" t="str">
            <v>SEK_STIBOR_EOD</v>
          </cell>
          <cell r="C522">
            <v>42664</v>
          </cell>
          <cell r="E522">
            <v>-3.4760877591089902E-3</v>
          </cell>
        </row>
        <row r="523">
          <cell r="A523" t="str">
            <v>SEK_STIBOR_EOD</v>
          </cell>
          <cell r="C523">
            <v>42846</v>
          </cell>
          <cell r="E523">
            <v>-3.00778953919336E-3</v>
          </cell>
        </row>
        <row r="524">
          <cell r="A524" t="str">
            <v>SEK_STIBOR_EOD</v>
          </cell>
          <cell r="C524">
            <v>43029</v>
          </cell>
          <cell r="E524">
            <v>-2.2847084648347699E-3</v>
          </cell>
        </row>
        <row r="525">
          <cell r="A525" t="str">
            <v>SEK_STIBOR_EOD</v>
          </cell>
          <cell r="C525">
            <v>43394</v>
          </cell>
          <cell r="E525">
            <v>-3.1769565215037E-4</v>
          </cell>
        </row>
        <row r="526">
          <cell r="A526" t="str">
            <v>SEK_STIBOR_EOD</v>
          </cell>
          <cell r="C526">
            <v>43759</v>
          </cell>
          <cell r="E526">
            <v>1.9157365092102099E-3</v>
          </cell>
        </row>
        <row r="527">
          <cell r="A527" t="str">
            <v>SEK_STIBOR_EOD</v>
          </cell>
          <cell r="C527">
            <v>44124</v>
          </cell>
          <cell r="E527">
            <v>4.3648614973930602E-3</v>
          </cell>
        </row>
        <row r="528">
          <cell r="A528" t="str">
            <v>SEK_STIBOR_EOD</v>
          </cell>
          <cell r="C528">
            <v>44489</v>
          </cell>
          <cell r="E528">
            <v>6.71190023861874E-3</v>
          </cell>
        </row>
        <row r="529">
          <cell r="A529" t="str">
            <v>SEK_STIBOR_EOD</v>
          </cell>
          <cell r="C529">
            <v>44854</v>
          </cell>
          <cell r="E529">
            <v>8.8130356226060504E-3</v>
          </cell>
        </row>
        <row r="530">
          <cell r="A530" t="str">
            <v>SEK_STIBOR_EOD</v>
          </cell>
          <cell r="C530">
            <v>45219</v>
          </cell>
          <cell r="E530">
            <v>1.0599072418874599E-2</v>
          </cell>
        </row>
        <row r="531">
          <cell r="A531" t="str">
            <v>SEK_STIBOR_EOD</v>
          </cell>
          <cell r="C531">
            <v>45584</v>
          </cell>
          <cell r="E531">
            <v>1.21060129365703E-2</v>
          </cell>
        </row>
        <row r="532">
          <cell r="A532" t="str">
            <v>SEK_STIBOR_EOD</v>
          </cell>
          <cell r="C532">
            <v>45949</v>
          </cell>
          <cell r="E532">
            <v>1.34231664884674E-2</v>
          </cell>
        </row>
        <row r="533">
          <cell r="A533" t="str">
            <v>SEK_STIBOR_EOD</v>
          </cell>
          <cell r="C533">
            <v>46679</v>
          </cell>
          <cell r="E533">
            <v>1.5740521577053499E-2</v>
          </cell>
        </row>
        <row r="534">
          <cell r="A534" t="str">
            <v>SEK_STIBOR_EOD</v>
          </cell>
          <cell r="C534">
            <v>47774</v>
          </cell>
          <cell r="E534">
            <v>1.8281535209203802E-2</v>
          </cell>
        </row>
        <row r="535">
          <cell r="A535" t="str">
            <v>SEK_STIBOR_EOD</v>
          </cell>
          <cell r="C535">
            <v>49599</v>
          </cell>
          <cell r="E535">
            <v>2.0712217307122999E-2</v>
          </cell>
        </row>
        <row r="536">
          <cell r="A536" t="str">
            <v>SEK_STIBOR_EOD</v>
          </cell>
          <cell r="C536">
            <v>51424</v>
          </cell>
          <cell r="E536">
            <v>2.17560030431664E-2</v>
          </cell>
        </row>
        <row r="537">
          <cell r="A537" t="str">
            <v>SEK_STIBOR_EOD</v>
          </cell>
          <cell r="C537">
            <v>53249</v>
          </cell>
          <cell r="E537">
            <v>2.1883189794874299E-2</v>
          </cell>
        </row>
        <row r="538">
          <cell r="A538" t="str">
            <v>SGD_SOR_EOD</v>
          </cell>
          <cell r="C538">
            <v>42300</v>
          </cell>
          <cell r="E538">
            <v>6.4127436664387404E-3</v>
          </cell>
        </row>
        <row r="539">
          <cell r="A539" t="str">
            <v>SGD_SOR_EOD</v>
          </cell>
          <cell r="C539">
            <v>42306</v>
          </cell>
          <cell r="E539">
            <v>6.6307978920256902E-3</v>
          </cell>
        </row>
        <row r="540">
          <cell r="A540" t="str">
            <v>SGD_SOR_EOD</v>
          </cell>
          <cell r="C540">
            <v>42329</v>
          </cell>
          <cell r="E540">
            <v>9.3210333855803795E-3</v>
          </cell>
        </row>
        <row r="541">
          <cell r="A541" t="str">
            <v>SGD_SOR_EOD</v>
          </cell>
          <cell r="C541">
            <v>42359</v>
          </cell>
          <cell r="E541">
            <v>1.0593708407092299E-2</v>
          </cell>
        </row>
        <row r="542">
          <cell r="A542" t="str">
            <v>SGD_SOR_EOD</v>
          </cell>
          <cell r="C542">
            <v>42390</v>
          </cell>
          <cell r="E542">
            <v>1.13672509373282E-2</v>
          </cell>
        </row>
        <row r="543">
          <cell r="A543" t="str">
            <v>SGD_SOR_EOD</v>
          </cell>
          <cell r="C543">
            <v>42481</v>
          </cell>
          <cell r="E543">
            <v>1.36584831482986E-2</v>
          </cell>
        </row>
        <row r="544">
          <cell r="A544" t="str">
            <v>SGD_SOR_EOD</v>
          </cell>
          <cell r="C544">
            <v>42572</v>
          </cell>
          <cell r="E544">
            <v>1.40561229920403E-2</v>
          </cell>
        </row>
        <row r="545">
          <cell r="A545" t="str">
            <v>SGD_SOR_EOD</v>
          </cell>
          <cell r="C545">
            <v>42664</v>
          </cell>
          <cell r="E545">
            <v>1.4346696773859699E-2</v>
          </cell>
        </row>
        <row r="546">
          <cell r="A546" t="str">
            <v>SGD_SOR_EOD</v>
          </cell>
          <cell r="C546">
            <v>42846</v>
          </cell>
          <cell r="E546">
            <v>1.56997335729007E-2</v>
          </cell>
        </row>
        <row r="547">
          <cell r="A547" t="str">
            <v>SGD_SOR_EOD</v>
          </cell>
          <cell r="C547">
            <v>43029</v>
          </cell>
          <cell r="E547">
            <v>1.7082308648944E-2</v>
          </cell>
        </row>
        <row r="548">
          <cell r="A548" t="str">
            <v>SGD_SOR_EOD</v>
          </cell>
          <cell r="C548">
            <v>43394</v>
          </cell>
          <cell r="E548">
            <v>1.9343920155322301E-2</v>
          </cell>
        </row>
        <row r="549">
          <cell r="A549" t="str">
            <v>SGD_SOR_EOD</v>
          </cell>
          <cell r="C549">
            <v>43759</v>
          </cell>
          <cell r="E549">
            <v>2.13214146101076E-2</v>
          </cell>
        </row>
        <row r="550">
          <cell r="A550" t="str">
            <v>SGD_SOR_EOD</v>
          </cell>
          <cell r="C550">
            <v>44124</v>
          </cell>
          <cell r="E550">
            <v>2.27544141777133E-2</v>
          </cell>
        </row>
        <row r="551">
          <cell r="A551" t="str">
            <v>SGD_SOR_EOD</v>
          </cell>
          <cell r="C551">
            <v>44489</v>
          </cell>
          <cell r="E551">
            <v>2.4168289339572199E-2</v>
          </cell>
        </row>
        <row r="552">
          <cell r="A552" t="str">
            <v>SGD_SOR_EOD</v>
          </cell>
          <cell r="C552">
            <v>44854</v>
          </cell>
          <cell r="E552">
            <v>2.5582047357314199E-2</v>
          </cell>
        </row>
        <row r="553">
          <cell r="A553" t="str">
            <v>SGD_SOR_EOD</v>
          </cell>
          <cell r="C553">
            <v>45219</v>
          </cell>
          <cell r="E553">
            <v>2.6435777554527602E-2</v>
          </cell>
        </row>
        <row r="554">
          <cell r="A554" t="str">
            <v>SGD_SOR_EOD</v>
          </cell>
          <cell r="C554">
            <v>45584</v>
          </cell>
          <cell r="E554">
            <v>2.72801479552978E-2</v>
          </cell>
        </row>
        <row r="555">
          <cell r="A555" t="str">
            <v>SGD_SOR_EOD</v>
          </cell>
          <cell r="C555">
            <v>45949</v>
          </cell>
          <cell r="E555">
            <v>2.8124518356067899E-2</v>
          </cell>
        </row>
        <row r="556">
          <cell r="A556" t="str">
            <v>USD_FEDFUND_EOD</v>
          </cell>
          <cell r="C556">
            <v>42300</v>
          </cell>
          <cell r="E556">
            <v>1.3180531757068701E-3</v>
          </cell>
        </row>
        <row r="557">
          <cell r="A557" t="str">
            <v>USD_FEDFUND_EOD</v>
          </cell>
          <cell r="C557">
            <v>42306</v>
          </cell>
          <cell r="E557">
            <v>1.28279185104364E-3</v>
          </cell>
        </row>
        <row r="558">
          <cell r="A558" t="str">
            <v>USD_FEDFUND_EOD</v>
          </cell>
          <cell r="C558">
            <v>42313</v>
          </cell>
          <cell r="E558">
            <v>1.25413283344359E-3</v>
          </cell>
        </row>
        <row r="559">
          <cell r="A559" t="str">
            <v>USD_FEDFUND_EOD</v>
          </cell>
          <cell r="C559">
            <v>42320</v>
          </cell>
          <cell r="E559">
            <v>1.3091782943007301E-3</v>
          </cell>
        </row>
        <row r="560">
          <cell r="A560" t="str">
            <v>USD_FEDFUND_EOD</v>
          </cell>
          <cell r="C560">
            <v>42329</v>
          </cell>
          <cell r="E560">
            <v>1.3661404396970299E-3</v>
          </cell>
        </row>
        <row r="561">
          <cell r="A561" t="str">
            <v>USD_FEDFUND_EOD</v>
          </cell>
          <cell r="C561">
            <v>42359</v>
          </cell>
          <cell r="E561">
            <v>1.4647846988128E-3</v>
          </cell>
        </row>
        <row r="562">
          <cell r="A562" t="str">
            <v>USD_FEDFUND_EOD</v>
          </cell>
          <cell r="C562">
            <v>42390</v>
          </cell>
          <cell r="E562">
            <v>1.6526121072811099E-3</v>
          </cell>
        </row>
        <row r="563">
          <cell r="A563" t="str">
            <v>USD_FEDFUND_EOD</v>
          </cell>
          <cell r="C563">
            <v>42420</v>
          </cell>
          <cell r="E563">
            <v>1.80375795834687E-3</v>
          </cell>
        </row>
        <row r="564">
          <cell r="A564" t="str">
            <v>USD_FEDFUND_EOD</v>
          </cell>
          <cell r="C564">
            <v>42451</v>
          </cell>
          <cell r="E564">
            <v>1.9378464623381901E-3</v>
          </cell>
        </row>
        <row r="565">
          <cell r="A565" t="str">
            <v>USD_FEDFUND_EOD</v>
          </cell>
          <cell r="C565">
            <v>42481</v>
          </cell>
          <cell r="E565">
            <v>2.0948598842264799E-3</v>
          </cell>
        </row>
        <row r="566">
          <cell r="A566" t="str">
            <v>USD_FEDFUND_EOD</v>
          </cell>
          <cell r="C566">
            <v>42511</v>
          </cell>
          <cell r="E566">
            <v>2.2619066907031901E-3</v>
          </cell>
        </row>
        <row r="567">
          <cell r="A567" t="str">
            <v>USD_FEDFUND_EOD</v>
          </cell>
          <cell r="C567">
            <v>42542</v>
          </cell>
          <cell r="E567">
            <v>2.3933180068478701E-3</v>
          </cell>
        </row>
        <row r="568">
          <cell r="A568" t="str">
            <v>USD_FEDFUND_EOD</v>
          </cell>
          <cell r="C568">
            <v>42572</v>
          </cell>
          <cell r="E568">
            <v>2.5207065327997802E-3</v>
          </cell>
        </row>
        <row r="569">
          <cell r="A569" t="str">
            <v>USD_FEDFUND_EOD</v>
          </cell>
          <cell r="C569">
            <v>42603</v>
          </cell>
          <cell r="E569">
            <v>2.66707613379183E-3</v>
          </cell>
        </row>
        <row r="570">
          <cell r="A570" t="str">
            <v>USD_FEDFUND_EOD</v>
          </cell>
          <cell r="C570">
            <v>42633</v>
          </cell>
          <cell r="E570">
            <v>2.7928997756193601E-3</v>
          </cell>
        </row>
        <row r="571">
          <cell r="A571" t="str">
            <v>USD_FEDFUND_EOD</v>
          </cell>
          <cell r="C571">
            <v>42664</v>
          </cell>
          <cell r="E571">
            <v>2.9401469987018901E-3</v>
          </cell>
        </row>
        <row r="572">
          <cell r="A572" t="str">
            <v>USD_FEDFUND_EOD</v>
          </cell>
          <cell r="C572">
            <v>42755</v>
          </cell>
          <cell r="E572">
            <v>3.4953054073227998E-3</v>
          </cell>
        </row>
        <row r="573">
          <cell r="A573" t="str">
            <v>USD_FEDFUND_EOD</v>
          </cell>
          <cell r="C573">
            <v>42846</v>
          </cell>
          <cell r="E573">
            <v>4.0567504860476496E-3</v>
          </cell>
        </row>
        <row r="574">
          <cell r="A574" t="str">
            <v>USD_FEDFUND_EOD</v>
          </cell>
          <cell r="C574">
            <v>42937</v>
          </cell>
          <cell r="E574">
            <v>4.6243795545949599E-3</v>
          </cell>
        </row>
        <row r="575">
          <cell r="A575" t="str">
            <v>USD_FEDFUND_EOD</v>
          </cell>
          <cell r="C575">
            <v>43029</v>
          </cell>
          <cell r="E575">
            <v>5.1986097904325197E-3</v>
          </cell>
        </row>
        <row r="576">
          <cell r="A576" t="str">
            <v>USD_FEDFUND_EOD</v>
          </cell>
          <cell r="C576">
            <v>43394</v>
          </cell>
          <cell r="E576">
            <v>7.4641597758897203E-3</v>
          </cell>
        </row>
        <row r="577">
          <cell r="A577" t="str">
            <v>USD_FEDFUND_EOD</v>
          </cell>
          <cell r="C577">
            <v>43759</v>
          </cell>
          <cell r="E577">
            <v>9.5315822548081002E-3</v>
          </cell>
        </row>
        <row r="578">
          <cell r="A578" t="str">
            <v>USD_FEDFUND_EOD</v>
          </cell>
          <cell r="C578">
            <v>44124</v>
          </cell>
          <cell r="E578">
            <v>1.141280350369E-2</v>
          </cell>
        </row>
        <row r="579">
          <cell r="A579" t="str">
            <v>USD_FEDFUND_EOD</v>
          </cell>
          <cell r="C579">
            <v>44489</v>
          </cell>
          <cell r="E579">
            <v>1.3120607812908301E-2</v>
          </cell>
        </row>
        <row r="580">
          <cell r="A580" t="str">
            <v>USD_FEDFUND_EOD</v>
          </cell>
          <cell r="C580">
            <v>44854</v>
          </cell>
          <cell r="E580">
            <v>1.4560202238092099E-2</v>
          </cell>
        </row>
        <row r="581">
          <cell r="A581" t="str">
            <v>USD_FEDFUND_EOD</v>
          </cell>
          <cell r="C581">
            <v>45219</v>
          </cell>
          <cell r="E581">
            <v>1.5795268527424501E-2</v>
          </cell>
        </row>
        <row r="582">
          <cell r="A582" t="str">
            <v>USD_FEDFUND_EOD</v>
          </cell>
          <cell r="C582">
            <v>45584</v>
          </cell>
          <cell r="E582">
            <v>1.6836233652610499E-2</v>
          </cell>
        </row>
        <row r="583">
          <cell r="A583" t="str">
            <v>USD_FEDFUND_EOD</v>
          </cell>
          <cell r="C583">
            <v>45949</v>
          </cell>
          <cell r="E583">
            <v>1.77332280046315E-2</v>
          </cell>
        </row>
        <row r="584">
          <cell r="A584" t="str">
            <v>USD_FEDFUND_EOD</v>
          </cell>
          <cell r="C584">
            <v>46679</v>
          </cell>
          <cell r="E584">
            <v>1.9234431346261599E-2</v>
          </cell>
        </row>
        <row r="585">
          <cell r="A585" t="str">
            <v>USD_FEDFUND_EOD</v>
          </cell>
          <cell r="C585">
            <v>47774</v>
          </cell>
          <cell r="E585">
            <v>2.0742077553773601E-2</v>
          </cell>
        </row>
        <row r="586">
          <cell r="A586" t="str">
            <v>USD_FEDFUND_EOD</v>
          </cell>
          <cell r="C586">
            <v>49599</v>
          </cell>
          <cell r="E586">
            <v>2.2221849918979499E-2</v>
          </cell>
        </row>
        <row r="587">
          <cell r="A587" t="str">
            <v>USD_FEDFUND_EOD</v>
          </cell>
          <cell r="C587">
            <v>51424</v>
          </cell>
          <cell r="E587">
            <v>2.2910221022163099E-2</v>
          </cell>
        </row>
        <row r="588">
          <cell r="A588" t="str">
            <v>USD_FEDFUND_EOD</v>
          </cell>
          <cell r="C588">
            <v>53249</v>
          </cell>
          <cell r="E588">
            <v>2.3308533272971201E-2</v>
          </cell>
        </row>
        <row r="589">
          <cell r="A589" t="str">
            <v>USD_FEDFUND_EOD</v>
          </cell>
          <cell r="C589">
            <v>55074</v>
          </cell>
          <cell r="E589">
            <v>2.3355395521501902E-2</v>
          </cell>
        </row>
        <row r="590">
          <cell r="A590" t="str">
            <v>USD_FEDFUND_EOD</v>
          </cell>
          <cell r="C590">
            <v>56899</v>
          </cell>
          <cell r="E590">
            <v>2.3399943055980501E-2</v>
          </cell>
        </row>
        <row r="591">
          <cell r="A591" t="str">
            <v>USD_FEDFUND_EOD</v>
          </cell>
          <cell r="C591">
            <v>58724</v>
          </cell>
          <cell r="E591">
            <v>2.31805803502994E-2</v>
          </cell>
        </row>
        <row r="592">
          <cell r="A592" t="str">
            <v>USD_FEDFUND_EOD</v>
          </cell>
          <cell r="C592">
            <v>60549</v>
          </cell>
          <cell r="E592">
            <v>2.2959177477107399E-2</v>
          </cell>
        </row>
        <row r="593">
          <cell r="A593" t="str">
            <v>USD_LIBOR_EOD</v>
          </cell>
          <cell r="C593">
            <v>42300</v>
          </cell>
          <cell r="E593">
            <v>1.3383308797532E-3</v>
          </cell>
        </row>
        <row r="594">
          <cell r="A594" t="str">
            <v>USD_LIBOR_EOD</v>
          </cell>
          <cell r="C594">
            <v>42306</v>
          </cell>
          <cell r="E594">
            <v>1.4053772333064299E-3</v>
          </cell>
        </row>
        <row r="595">
          <cell r="A595" t="str">
            <v>USD_LIBOR_EOD</v>
          </cell>
          <cell r="C595">
            <v>42329</v>
          </cell>
          <cell r="E595">
            <v>1.8206287021622801E-3</v>
          </cell>
        </row>
        <row r="596">
          <cell r="A596" t="str">
            <v>USD_LIBOR_EOD</v>
          </cell>
          <cell r="C596">
            <v>42359</v>
          </cell>
          <cell r="E596">
            <v>2.1957747726248302E-3</v>
          </cell>
        </row>
        <row r="597">
          <cell r="A597" t="str">
            <v>USD_LIBOR_EOD</v>
          </cell>
          <cell r="C597">
            <v>42390</v>
          </cell>
          <cell r="E597">
            <v>2.54742536629441E-3</v>
          </cell>
        </row>
        <row r="598">
          <cell r="A598" t="str">
            <v>USD_LIBOR_EOD</v>
          </cell>
          <cell r="C598">
            <v>42481</v>
          </cell>
          <cell r="E598">
            <v>3.3953168906140402E-3</v>
          </cell>
        </row>
        <row r="599">
          <cell r="A599" t="str">
            <v>USD_LIBOR_EOD</v>
          </cell>
          <cell r="C599">
            <v>42572</v>
          </cell>
          <cell r="E599">
            <v>3.9529973049724897E-3</v>
          </cell>
        </row>
        <row r="600">
          <cell r="A600" t="str">
            <v>USD_LIBOR_EOD</v>
          </cell>
          <cell r="C600">
            <v>42664</v>
          </cell>
          <cell r="E600">
            <v>4.5187129915699098E-3</v>
          </cell>
        </row>
        <row r="601">
          <cell r="A601" t="str">
            <v>USD_LIBOR_EOD</v>
          </cell>
          <cell r="C601">
            <v>42846</v>
          </cell>
          <cell r="E601">
            <v>5.7690042872984197E-3</v>
          </cell>
        </row>
        <row r="602">
          <cell r="A602" t="str">
            <v>USD_LIBOR_EOD</v>
          </cell>
          <cell r="C602">
            <v>43029</v>
          </cell>
          <cell r="E602">
            <v>7.0507812272790097E-3</v>
          </cell>
        </row>
        <row r="603">
          <cell r="A603" t="str">
            <v>USD_LIBOR_EOD</v>
          </cell>
          <cell r="C603">
            <v>43394</v>
          </cell>
          <cell r="E603">
            <v>9.5558190953146608E-3</v>
          </cell>
        </row>
        <row r="604">
          <cell r="A604" t="str">
            <v>USD_LIBOR_EOD</v>
          </cell>
          <cell r="C604">
            <v>43759</v>
          </cell>
          <cell r="E604">
            <v>1.17727697075104E-2</v>
          </cell>
        </row>
        <row r="605">
          <cell r="A605" t="str">
            <v>USD_LIBOR_EOD</v>
          </cell>
          <cell r="C605">
            <v>44124</v>
          </cell>
          <cell r="E605">
            <v>1.37231726946339E-2</v>
          </cell>
        </row>
        <row r="606">
          <cell r="A606" t="str">
            <v>USD_LIBOR_EOD</v>
          </cell>
          <cell r="C606">
            <v>44489</v>
          </cell>
          <cell r="E606">
            <v>1.54933278173289E-2</v>
          </cell>
        </row>
        <row r="607">
          <cell r="A607" t="str">
            <v>USD_LIBOR_EOD</v>
          </cell>
          <cell r="C607">
            <v>44854</v>
          </cell>
          <cell r="E607">
            <v>1.6996053131171199E-2</v>
          </cell>
        </row>
        <row r="608">
          <cell r="A608" t="str">
            <v>USD_LIBOR_EOD</v>
          </cell>
          <cell r="C608">
            <v>45219</v>
          </cell>
          <cell r="E608">
            <v>1.82403606692495E-2</v>
          </cell>
        </row>
        <row r="609">
          <cell r="A609" t="str">
            <v>USD_LIBOR_EOD</v>
          </cell>
          <cell r="C609">
            <v>45584</v>
          </cell>
          <cell r="E609">
            <v>1.9289539830799101E-2</v>
          </cell>
        </row>
        <row r="610">
          <cell r="A610" t="str">
            <v>USD_LIBOR_EOD</v>
          </cell>
          <cell r="C610">
            <v>45949</v>
          </cell>
          <cell r="E610">
            <v>2.01948893933094E-2</v>
          </cell>
        </row>
        <row r="611">
          <cell r="A611" t="str">
            <v>USD_LIBOR_EOD</v>
          </cell>
          <cell r="C611">
            <v>46679</v>
          </cell>
          <cell r="E611">
            <v>2.1717183429854601E-2</v>
          </cell>
        </row>
        <row r="612">
          <cell r="A612" t="str">
            <v>USD_LIBOR_EOD</v>
          </cell>
          <cell r="C612">
            <v>47774</v>
          </cell>
          <cell r="E612">
            <v>2.3248569956459901E-2</v>
          </cell>
        </row>
        <row r="613">
          <cell r="A613" t="str">
            <v>USD_LIBOR_EOD</v>
          </cell>
          <cell r="C613">
            <v>49599</v>
          </cell>
          <cell r="E613">
            <v>2.4769600059253799E-2</v>
          </cell>
        </row>
        <row r="614">
          <cell r="A614" t="str">
            <v>USD_LIBOR_EOD</v>
          </cell>
          <cell r="C614">
            <v>51424</v>
          </cell>
          <cell r="E614">
            <v>2.5475966328661202E-2</v>
          </cell>
        </row>
        <row r="615">
          <cell r="A615" t="str">
            <v>USD_LIBOR_EOD</v>
          </cell>
          <cell r="C615">
            <v>53249</v>
          </cell>
          <cell r="E615">
            <v>2.5910681140977099E-2</v>
          </cell>
        </row>
        <row r="616">
          <cell r="A616" t="str">
            <v>USD_LIBOR_EOD</v>
          </cell>
          <cell r="C616">
            <v>55074</v>
          </cell>
          <cell r="E616">
            <v>2.5948731808563202E-2</v>
          </cell>
        </row>
        <row r="617">
          <cell r="A617" t="str">
            <v>USD_LIBOR_EOD</v>
          </cell>
          <cell r="C617">
            <v>56899</v>
          </cell>
          <cell r="E617">
            <v>2.5984167752411899E-2</v>
          </cell>
        </row>
        <row r="618">
          <cell r="A618" t="str">
            <v>USD_LIBOR_EOD</v>
          </cell>
          <cell r="C618">
            <v>58724</v>
          </cell>
          <cell r="E618">
            <v>2.5744078816375499E-2</v>
          </cell>
        </row>
        <row r="619">
          <cell r="A619" t="str">
            <v>USD_LIBOR_EOD</v>
          </cell>
          <cell r="C619">
            <v>60549</v>
          </cell>
          <cell r="E619">
            <v>2.55018599254422E-2</v>
          </cell>
        </row>
        <row r="620">
          <cell r="A620" t="str">
            <v>ZAR_JIBAR_EOD</v>
          </cell>
          <cell r="C620">
            <v>42300</v>
          </cell>
          <cell r="E620">
            <v>5.78954081431554E-2</v>
          </cell>
        </row>
        <row r="621">
          <cell r="A621" t="str">
            <v>ZAR_JIBAR_EOD</v>
          </cell>
          <cell r="C621">
            <v>42306</v>
          </cell>
          <cell r="E621">
            <v>5.8553111980554899E-2</v>
          </cell>
        </row>
        <row r="622">
          <cell r="A622" t="str">
            <v>ZAR_JIBAR_EOD</v>
          </cell>
          <cell r="C622">
            <v>42329</v>
          </cell>
          <cell r="E622">
            <v>6.0956699155172198E-2</v>
          </cell>
        </row>
        <row r="623">
          <cell r="A623" t="str">
            <v>ZAR_JIBAR_EOD</v>
          </cell>
          <cell r="C623">
            <v>42359</v>
          </cell>
          <cell r="E623">
            <v>6.1845413079395901E-2</v>
          </cell>
        </row>
        <row r="624">
          <cell r="A624" t="str">
            <v>ZAR_JIBAR_EOD</v>
          </cell>
          <cell r="C624">
            <v>42390</v>
          </cell>
          <cell r="E624">
            <v>6.2560743818864895E-2</v>
          </cell>
        </row>
        <row r="625">
          <cell r="A625" t="str">
            <v>ZAR_JIBAR_EOD</v>
          </cell>
          <cell r="C625">
            <v>42481</v>
          </cell>
          <cell r="E625">
            <v>6.3051170440589596E-2</v>
          </cell>
        </row>
        <row r="626">
          <cell r="A626" t="str">
            <v>ZAR_JIBAR_EOD</v>
          </cell>
          <cell r="C626">
            <v>42572</v>
          </cell>
          <cell r="E626">
            <v>6.3943765283789603E-2</v>
          </cell>
        </row>
        <row r="627">
          <cell r="A627" t="str">
            <v>ZAR_JIBAR_EOD</v>
          </cell>
          <cell r="C627">
            <v>42664</v>
          </cell>
          <cell r="E627">
            <v>6.5000655151122202E-2</v>
          </cell>
        </row>
        <row r="628">
          <cell r="A628" t="str">
            <v>ZAR_JIBAR_EOD</v>
          </cell>
          <cell r="C628">
            <v>42846</v>
          </cell>
          <cell r="E628">
            <v>6.6723796359891605E-2</v>
          </cell>
        </row>
        <row r="629">
          <cell r="A629" t="str">
            <v>ZAR_JIBAR_EOD</v>
          </cell>
          <cell r="C629">
            <v>43029</v>
          </cell>
          <cell r="E629">
            <v>6.8450154709837105E-2</v>
          </cell>
        </row>
        <row r="630">
          <cell r="A630" t="str">
            <v>ZAR_JIBAR_EOD</v>
          </cell>
          <cell r="C630">
            <v>43394</v>
          </cell>
          <cell r="E630">
            <v>7.1421442086802303E-2</v>
          </cell>
        </row>
        <row r="631">
          <cell r="A631" t="str">
            <v>ZAR_JIBAR_EOD</v>
          </cell>
          <cell r="C631">
            <v>43759</v>
          </cell>
          <cell r="E631">
            <v>7.39807472352913E-2</v>
          </cell>
        </row>
        <row r="632">
          <cell r="A632" t="str">
            <v>ZAR_JIBAR_EOD</v>
          </cell>
          <cell r="C632">
            <v>44124</v>
          </cell>
          <cell r="E632">
            <v>7.6126095556930604E-2</v>
          </cell>
        </row>
        <row r="633">
          <cell r="A633" t="str">
            <v>ZAR_JIBAR_EOD</v>
          </cell>
          <cell r="C633">
            <v>44489</v>
          </cell>
          <cell r="E633">
            <v>7.7918192675825698E-2</v>
          </cell>
        </row>
        <row r="634">
          <cell r="A634" t="str">
            <v>ZAR_JIBAR_EOD</v>
          </cell>
          <cell r="C634">
            <v>44854</v>
          </cell>
          <cell r="E634">
            <v>7.9691156106803204E-2</v>
          </cell>
        </row>
        <row r="635">
          <cell r="A635" t="str">
            <v>ZAR_JIBAR_EOD</v>
          </cell>
          <cell r="C635">
            <v>45219</v>
          </cell>
          <cell r="E635">
            <v>8.11864226971378E-2</v>
          </cell>
        </row>
        <row r="636">
          <cell r="A636" t="str">
            <v>ZAR_JIBAR_EOD</v>
          </cell>
          <cell r="C636">
            <v>45584</v>
          </cell>
          <cell r="E636">
            <v>8.2549432471484302E-2</v>
          </cell>
        </row>
        <row r="637">
          <cell r="A637" t="str">
            <v>ZAR_JIBAR_EOD</v>
          </cell>
          <cell r="C637">
            <v>45949</v>
          </cell>
          <cell r="E637">
            <v>8.3788380674504004E-2</v>
          </cell>
        </row>
        <row r="638">
          <cell r="A638" t="str">
            <v>ZAR_JIBAR_EOD</v>
          </cell>
          <cell r="C638">
            <v>46679</v>
          </cell>
          <cell r="E638">
            <v>8.5886010794323397E-2</v>
          </cell>
        </row>
        <row r="639">
          <cell r="A639" t="str">
            <v>ZAR_JIBAR_EOD</v>
          </cell>
          <cell r="C639">
            <v>47774</v>
          </cell>
          <cell r="E639">
            <v>8.7781890834834106E-2</v>
          </cell>
        </row>
        <row r="640">
          <cell r="A640" t="str">
            <v>ZAR_JIBAR_EOD</v>
          </cell>
          <cell r="C640">
            <v>49599</v>
          </cell>
          <cell r="E640">
            <v>8.81707736479551E-2</v>
          </cell>
        </row>
        <row r="641">
          <cell r="A641" t="str">
            <v>ZAR_JIBAR_EOD</v>
          </cell>
          <cell r="C641">
            <v>51424</v>
          </cell>
          <cell r="E641">
            <v>8.65268687709361E-2</v>
          </cell>
        </row>
        <row r="642">
          <cell r="A642" t="str">
            <v>ZAR_JIBAR_EOD</v>
          </cell>
          <cell r="C642">
            <v>53249</v>
          </cell>
          <cell r="E642">
            <v>8.2434870436727398E-2</v>
          </cell>
        </row>
      </sheetData>
      <sheetData sheetId="11">
        <row r="2">
          <cell r="A2" t="str">
            <v>AUD_AONIA_EOD</v>
          </cell>
          <cell r="C2">
            <v>42300</v>
          </cell>
          <cell r="E2">
            <v>1.99994520748366E-2</v>
          </cell>
        </row>
        <row r="3">
          <cell r="A3" t="str">
            <v>AUD_AONIA_EOD</v>
          </cell>
          <cell r="C3">
            <v>42307</v>
          </cell>
          <cell r="E3">
            <v>1.9974709584873698E-2</v>
          </cell>
        </row>
        <row r="4">
          <cell r="A4" t="str">
            <v>AUD_AONIA_EOD</v>
          </cell>
          <cell r="C4">
            <v>42331</v>
          </cell>
          <cell r="E4">
            <v>1.9577353734399301E-2</v>
          </cell>
        </row>
        <row r="5">
          <cell r="A5" t="str">
            <v>AUD_AONIA_EOD</v>
          </cell>
          <cell r="C5">
            <v>42361</v>
          </cell>
          <cell r="E5">
            <v>1.9252936544996799E-2</v>
          </cell>
        </row>
        <row r="6">
          <cell r="A6" t="str">
            <v>AUD_AONIA_EOD</v>
          </cell>
          <cell r="C6">
            <v>42394</v>
          </cell>
          <cell r="E6">
            <v>1.9045907655104801E-2</v>
          </cell>
        </row>
        <row r="7">
          <cell r="A7" t="str">
            <v>AUD_AONIA_EOD</v>
          </cell>
          <cell r="C7">
            <v>42423</v>
          </cell>
          <cell r="E7">
            <v>1.87607062472709E-2</v>
          </cell>
        </row>
        <row r="8">
          <cell r="A8" t="str">
            <v>AUD_AONIA_EOD</v>
          </cell>
          <cell r="C8">
            <v>42452</v>
          </cell>
          <cell r="E8">
            <v>1.8468940510634399E-2</v>
          </cell>
        </row>
        <row r="9">
          <cell r="A9" t="str">
            <v>AUD_AONIA_EOD</v>
          </cell>
          <cell r="C9">
            <v>42486</v>
          </cell>
          <cell r="E9">
            <v>1.8196818487423001E-2</v>
          </cell>
        </row>
        <row r="10">
          <cell r="A10" t="str">
            <v>AUD_AONIA_EOD</v>
          </cell>
          <cell r="C10">
            <v>42576</v>
          </cell>
          <cell r="E10">
            <v>1.7583947887315699E-2</v>
          </cell>
        </row>
        <row r="11">
          <cell r="A11" t="str">
            <v>AUD_AONIA_EOD</v>
          </cell>
          <cell r="C11">
            <v>42667</v>
          </cell>
          <cell r="E11">
            <v>1.7188403621194202E-2</v>
          </cell>
        </row>
        <row r="12">
          <cell r="A12" t="str">
            <v>AUD_AONIA_EOD</v>
          </cell>
          <cell r="C12">
            <v>42849</v>
          </cell>
          <cell r="E12">
            <v>1.69777956678396E-2</v>
          </cell>
        </row>
        <row r="13">
          <cell r="A13" t="str">
            <v>AUD_AONIA_EOD</v>
          </cell>
          <cell r="C13">
            <v>43031</v>
          </cell>
          <cell r="E13">
            <v>1.71889077928962E-2</v>
          </cell>
        </row>
        <row r="14">
          <cell r="A14" t="str">
            <v>AUD_AONIA_EOD</v>
          </cell>
          <cell r="C14">
            <v>43396</v>
          </cell>
          <cell r="E14">
            <v>1.8127478371757599E-2</v>
          </cell>
        </row>
        <row r="15">
          <cell r="A15" t="str">
            <v>AUD_AONIA_EOD</v>
          </cell>
          <cell r="C15">
            <v>43761</v>
          </cell>
          <cell r="E15">
            <v>1.93264514334931E-2</v>
          </cell>
        </row>
        <row r="16">
          <cell r="A16" t="str">
            <v>AUD_AONIA_EOD</v>
          </cell>
          <cell r="C16">
            <v>44127</v>
          </cell>
          <cell r="E16">
            <v>2.08087784467989E-2</v>
          </cell>
        </row>
        <row r="17">
          <cell r="A17" t="str">
            <v>AUD_AONIA_EOD</v>
          </cell>
          <cell r="C17">
            <v>44858</v>
          </cell>
          <cell r="E17">
            <v>2.3626945709924001E-2</v>
          </cell>
        </row>
        <row r="18">
          <cell r="A18" t="str">
            <v>AUD_AONIA_EOD</v>
          </cell>
          <cell r="C18">
            <v>45953</v>
          </cell>
          <cell r="E18">
            <v>2.6665572739666198E-2</v>
          </cell>
        </row>
        <row r="19">
          <cell r="A19" t="str">
            <v>AUD_AONIA_EOD</v>
          </cell>
          <cell r="C19">
            <v>46685</v>
          </cell>
          <cell r="E19">
            <v>2.8278634002982798E-2</v>
          </cell>
        </row>
        <row r="20">
          <cell r="A20" t="str">
            <v>AUD_AONIA_EOD</v>
          </cell>
          <cell r="C20">
            <v>47779</v>
          </cell>
          <cell r="E20">
            <v>2.98866710245566E-2</v>
          </cell>
        </row>
        <row r="21">
          <cell r="A21" t="str">
            <v>AUD_AONIA_EOD</v>
          </cell>
          <cell r="C21">
            <v>49605</v>
          </cell>
          <cell r="E21">
            <v>3.14203020347881E-2</v>
          </cell>
        </row>
        <row r="22">
          <cell r="A22" t="str">
            <v>AUD_AONIA_EOD</v>
          </cell>
          <cell r="C22">
            <v>51432</v>
          </cell>
          <cell r="E22">
            <v>3.18023840680891E-2</v>
          </cell>
        </row>
        <row r="23">
          <cell r="A23" t="str">
            <v>AUD_AONIA_EOD</v>
          </cell>
          <cell r="C23">
            <v>53258</v>
          </cell>
          <cell r="E23">
            <v>3.1313490001133502E-2</v>
          </cell>
        </row>
        <row r="24">
          <cell r="A24" t="str">
            <v>AUD_AONIA_EOD</v>
          </cell>
          <cell r="C24">
            <v>56912</v>
          </cell>
          <cell r="E24">
            <v>3.0239257495526101E-2</v>
          </cell>
        </row>
        <row r="25">
          <cell r="A25" t="str">
            <v>AUD_BBSW_3M_EOD</v>
          </cell>
          <cell r="C25">
            <v>42391</v>
          </cell>
          <cell r="E25">
            <v>2.1541413207316801E-2</v>
          </cell>
        </row>
        <row r="26">
          <cell r="A26" t="str">
            <v>AUD_BBSW_3M_EOD</v>
          </cell>
          <cell r="C26">
            <v>42439</v>
          </cell>
          <cell r="E26">
            <v>2.0763022494329601E-2</v>
          </cell>
        </row>
        <row r="27">
          <cell r="A27" t="str">
            <v>AUD_BBSW_3M_EOD</v>
          </cell>
          <cell r="C27">
            <v>42530</v>
          </cell>
          <cell r="E27">
            <v>2.0043570085673399E-2</v>
          </cell>
        </row>
        <row r="28">
          <cell r="A28" t="str">
            <v>AUD_BBSW_3M_EOD</v>
          </cell>
          <cell r="C28">
            <v>42621</v>
          </cell>
          <cell r="E28">
            <v>1.9500081890498601E-2</v>
          </cell>
        </row>
        <row r="29">
          <cell r="A29" t="str">
            <v>AUD_BBSW_3M_EOD</v>
          </cell>
          <cell r="C29">
            <v>42712</v>
          </cell>
          <cell r="E29">
            <v>1.9190393675774398E-2</v>
          </cell>
        </row>
        <row r="30">
          <cell r="A30" t="str">
            <v>AUD_BBSW_3M_EOD</v>
          </cell>
          <cell r="C30">
            <v>42803</v>
          </cell>
          <cell r="E30">
            <v>1.9040529466221701E-2</v>
          </cell>
        </row>
        <row r="31">
          <cell r="A31" t="str">
            <v>AUD_BBSW_3M_EOD</v>
          </cell>
          <cell r="C31">
            <v>42894</v>
          </cell>
          <cell r="E31">
            <v>1.90372876130868E-2</v>
          </cell>
        </row>
        <row r="32">
          <cell r="A32" t="str">
            <v>AUD_BBSW_3M_EOD</v>
          </cell>
          <cell r="C32">
            <v>43031</v>
          </cell>
          <cell r="E32">
            <v>1.94214071311609E-2</v>
          </cell>
        </row>
        <row r="33">
          <cell r="A33" t="str">
            <v>AUD_BBSW_3M_EOD</v>
          </cell>
          <cell r="C33">
            <v>43395</v>
          </cell>
          <cell r="E33">
            <v>2.02632681877442E-2</v>
          </cell>
        </row>
        <row r="34">
          <cell r="A34" t="str">
            <v>AUD_BBSW_3M_EOD</v>
          </cell>
          <cell r="C34">
            <v>43760</v>
          </cell>
          <cell r="E34">
            <v>2.1437508474586899E-2</v>
          </cell>
        </row>
        <row r="35">
          <cell r="A35" t="str">
            <v>AUD_BBSW_3M_EOD</v>
          </cell>
          <cell r="C35">
            <v>44126</v>
          </cell>
          <cell r="E35">
            <v>2.2868510614197299E-2</v>
          </cell>
        </row>
        <row r="36">
          <cell r="A36" t="str">
            <v>AUD_BBSW_3M_EOD</v>
          </cell>
          <cell r="C36">
            <v>44858</v>
          </cell>
          <cell r="E36">
            <v>2.5660129009602298E-2</v>
          </cell>
        </row>
        <row r="37">
          <cell r="A37" t="str">
            <v>AUD_BBSW_3M_EOD</v>
          </cell>
          <cell r="C37">
            <v>45952</v>
          </cell>
          <cell r="E37">
            <v>2.86991275930547E-2</v>
          </cell>
        </row>
        <row r="38">
          <cell r="A38" t="str">
            <v>AUD_BBSW_3M_EOD</v>
          </cell>
          <cell r="C38">
            <v>46682</v>
          </cell>
          <cell r="E38">
            <v>3.0283094128080501E-2</v>
          </cell>
        </row>
        <row r="39">
          <cell r="A39" t="str">
            <v>AUD_BBSW_3M_EOD</v>
          </cell>
          <cell r="C39">
            <v>47778</v>
          </cell>
          <cell r="E39">
            <v>3.18910659605883E-2</v>
          </cell>
        </row>
        <row r="40">
          <cell r="A40" t="str">
            <v>AUD_BBSW_3M_EOD</v>
          </cell>
          <cell r="C40">
            <v>49604</v>
          </cell>
          <cell r="E40">
            <v>3.3458489130847799E-2</v>
          </cell>
        </row>
        <row r="41">
          <cell r="A41" t="str">
            <v>AUD_BBSW_3M_EOD</v>
          </cell>
          <cell r="C41">
            <v>51431</v>
          </cell>
          <cell r="E41">
            <v>3.38397887365781E-2</v>
          </cell>
        </row>
        <row r="42">
          <cell r="A42" t="str">
            <v>AUD_BBSW_3M_EOD</v>
          </cell>
          <cell r="C42">
            <v>53258</v>
          </cell>
          <cell r="E42">
            <v>3.3350306650893502E-2</v>
          </cell>
        </row>
        <row r="43">
          <cell r="A43" t="str">
            <v>AUD_BBSW_3M_EOD</v>
          </cell>
          <cell r="C43">
            <v>56909</v>
          </cell>
          <cell r="E43">
            <v>3.2275780863014698E-2</v>
          </cell>
        </row>
        <row r="44">
          <cell r="A44" t="str">
            <v>AUD_BBSW_6M_EOD</v>
          </cell>
          <cell r="C44">
            <v>42482</v>
          </cell>
          <cell r="E44">
            <v>2.21762583689749E-2</v>
          </cell>
        </row>
        <row r="45">
          <cell r="A45" t="str">
            <v>AUD_BBSW_6M_EOD</v>
          </cell>
          <cell r="C45">
            <v>42667</v>
          </cell>
          <cell r="E45">
            <v>2.0958574571975998E-2</v>
          </cell>
        </row>
        <row r="46">
          <cell r="A46" t="str">
            <v>AUD_BBSW_6M_EOD</v>
          </cell>
          <cell r="C46">
            <v>43031</v>
          </cell>
          <cell r="E46">
            <v>2.08157067419051E-2</v>
          </cell>
        </row>
        <row r="47">
          <cell r="A47" t="str">
            <v>AUD_BBSW_6M_EOD</v>
          </cell>
          <cell r="C47">
            <v>43395</v>
          </cell>
          <cell r="E47">
            <v>2.15542534540865E-2</v>
          </cell>
        </row>
        <row r="48">
          <cell r="A48" t="str">
            <v>AUD_BBSW_6M_EOD</v>
          </cell>
          <cell r="C48">
            <v>43760</v>
          </cell>
          <cell r="E48">
            <v>2.2607501581983599E-2</v>
          </cell>
        </row>
        <row r="49">
          <cell r="A49" t="str">
            <v>AUD_BBSW_6M_EOD</v>
          </cell>
          <cell r="C49">
            <v>44126</v>
          </cell>
          <cell r="E49">
            <v>2.39411618285797E-2</v>
          </cell>
        </row>
        <row r="50">
          <cell r="A50" t="str">
            <v>AUD_BBSW_6M_EOD</v>
          </cell>
          <cell r="C50">
            <v>44858</v>
          </cell>
          <cell r="E50">
            <v>2.6573487772628399E-2</v>
          </cell>
        </row>
        <row r="51">
          <cell r="A51" t="str">
            <v>AUD_BBSW_6M_EOD</v>
          </cell>
          <cell r="C51">
            <v>45952</v>
          </cell>
          <cell r="E51">
            <v>2.9458508384303101E-2</v>
          </cell>
        </row>
        <row r="52">
          <cell r="A52" t="str">
            <v>AUD_BBSW_6M_EOD</v>
          </cell>
          <cell r="C52">
            <v>46682</v>
          </cell>
          <cell r="E52">
            <v>3.0889914142776601E-2</v>
          </cell>
        </row>
        <row r="53">
          <cell r="A53" t="str">
            <v>AUD_BBSW_6M_EOD</v>
          </cell>
          <cell r="C53">
            <v>47778</v>
          </cell>
          <cell r="E53">
            <v>3.2360280732365798E-2</v>
          </cell>
        </row>
        <row r="54">
          <cell r="A54" t="str">
            <v>AUD_BBSW_6M_EOD</v>
          </cell>
          <cell r="C54">
            <v>49604</v>
          </cell>
          <cell r="E54">
            <v>3.3734600246257899E-2</v>
          </cell>
        </row>
        <row r="55">
          <cell r="A55" t="str">
            <v>AUD_BBSW_6M_EOD</v>
          </cell>
          <cell r="C55">
            <v>51431</v>
          </cell>
          <cell r="E55">
            <v>3.4023445113708702E-2</v>
          </cell>
        </row>
        <row r="56">
          <cell r="A56" t="str">
            <v>AUD_BBSW_6M_EOD</v>
          </cell>
          <cell r="C56">
            <v>53258</v>
          </cell>
          <cell r="E56">
            <v>3.3477704869992402E-2</v>
          </cell>
        </row>
        <row r="57">
          <cell r="A57" t="str">
            <v>AUD_BBSW_6M_EOD</v>
          </cell>
          <cell r="C57">
            <v>56909</v>
          </cell>
          <cell r="E57">
            <v>3.2441840988104299E-2</v>
          </cell>
        </row>
        <row r="58">
          <cell r="A58" t="str">
            <v>AUD_BBSW_EOD</v>
          </cell>
          <cell r="C58">
            <v>42300</v>
          </cell>
          <cell r="E58">
            <v>1.99994520748366E-2</v>
          </cell>
        </row>
        <row r="59">
          <cell r="A59" t="str">
            <v>AUD_BBSW_EOD</v>
          </cell>
          <cell r="C59">
            <v>42306</v>
          </cell>
          <cell r="E59">
            <v>2.00661384781105E-2</v>
          </cell>
        </row>
        <row r="60">
          <cell r="A60" t="str">
            <v>AUD_BBSW_EOD</v>
          </cell>
          <cell r="C60">
            <v>42331</v>
          </cell>
          <cell r="E60">
            <v>2.0331868247751201E-2</v>
          </cell>
        </row>
        <row r="61">
          <cell r="A61" t="str">
            <v>AUD_BBSW_EOD</v>
          </cell>
          <cell r="C61">
            <v>42439</v>
          </cell>
          <cell r="E61">
            <v>2.0340137323291398E-2</v>
          </cell>
        </row>
        <row r="62">
          <cell r="A62" t="str">
            <v>AUD_BBSW_EOD</v>
          </cell>
          <cell r="C62">
            <v>42530</v>
          </cell>
          <cell r="E62">
            <v>1.9787276042657499E-2</v>
          </cell>
        </row>
        <row r="63">
          <cell r="A63" t="str">
            <v>AUD_BBSW_EOD</v>
          </cell>
          <cell r="C63">
            <v>42621</v>
          </cell>
          <cell r="E63">
            <v>1.93162187729011E-2</v>
          </cell>
        </row>
        <row r="64">
          <cell r="A64" t="str">
            <v>AUD_BBSW_EOD</v>
          </cell>
          <cell r="C64">
            <v>42712</v>
          </cell>
          <cell r="E64">
            <v>1.9047042770512099E-2</v>
          </cell>
        </row>
        <row r="65">
          <cell r="A65" t="str">
            <v>AUD_BBSW_EOD</v>
          </cell>
          <cell r="C65">
            <v>42803</v>
          </cell>
          <cell r="E65">
            <v>1.89230613631838E-2</v>
          </cell>
        </row>
        <row r="66">
          <cell r="A66" t="str">
            <v>AUD_BBSW_EOD</v>
          </cell>
          <cell r="C66">
            <v>42894</v>
          </cell>
          <cell r="E66">
            <v>1.89377852199018E-2</v>
          </cell>
        </row>
        <row r="67">
          <cell r="A67" t="str">
            <v>AUD_BBSW_EOD</v>
          </cell>
          <cell r="C67">
            <v>43031</v>
          </cell>
          <cell r="E67">
            <v>1.9424844937279601E-2</v>
          </cell>
        </row>
        <row r="68">
          <cell r="A68" t="str">
            <v>AUD_BBSW_EOD</v>
          </cell>
          <cell r="C68">
            <v>43395</v>
          </cell>
          <cell r="E68">
            <v>2.02690071947688E-2</v>
          </cell>
        </row>
        <row r="69">
          <cell r="A69" t="str">
            <v>AUD_BBSW_EOD</v>
          </cell>
          <cell r="C69">
            <v>43760</v>
          </cell>
          <cell r="E69">
            <v>2.2670158392618499E-2</v>
          </cell>
        </row>
        <row r="70">
          <cell r="A70" t="str">
            <v>AUD_BBSW_EOD</v>
          </cell>
          <cell r="C70">
            <v>44126</v>
          </cell>
          <cell r="E70">
            <v>2.4002007457963201E-2</v>
          </cell>
        </row>
        <row r="71">
          <cell r="A71" t="str">
            <v>AUD_BBSW_EOD</v>
          </cell>
          <cell r="C71">
            <v>44858</v>
          </cell>
          <cell r="E71">
            <v>2.6640521611522801E-2</v>
          </cell>
        </row>
        <row r="72">
          <cell r="A72" t="str">
            <v>AUD_BBSW_EOD</v>
          </cell>
          <cell r="C72">
            <v>45952</v>
          </cell>
          <cell r="E72">
            <v>2.9539447914892901E-2</v>
          </cell>
        </row>
        <row r="73">
          <cell r="A73" t="str">
            <v>AUD_BBSW_EOD</v>
          </cell>
          <cell r="C73">
            <v>46682</v>
          </cell>
          <cell r="E73">
            <v>3.0979025703314601E-2</v>
          </cell>
        </row>
        <row r="74">
          <cell r="A74" t="str">
            <v>AUD_BBSW_EOD</v>
          </cell>
          <cell r="C74">
            <v>47778</v>
          </cell>
          <cell r="E74">
            <v>3.2457291519387303E-2</v>
          </cell>
        </row>
        <row r="75">
          <cell r="A75" t="str">
            <v>AUD_BBSW_EOD</v>
          </cell>
          <cell r="C75">
            <v>49604</v>
          </cell>
          <cell r="E75">
            <v>3.3838172903988398E-2</v>
          </cell>
        </row>
        <row r="76">
          <cell r="A76" t="str">
            <v>AUD_BBSW_EOD</v>
          </cell>
          <cell r="C76">
            <v>51431</v>
          </cell>
          <cell r="E76">
            <v>3.4118255398242398E-2</v>
          </cell>
        </row>
        <row r="77">
          <cell r="A77" t="str">
            <v>AUD_BBSW_EOD</v>
          </cell>
          <cell r="C77">
            <v>53258</v>
          </cell>
          <cell r="E77">
            <v>3.3544360865304601E-2</v>
          </cell>
        </row>
        <row r="78">
          <cell r="A78" t="str">
            <v>AUD_BBSW_EOD</v>
          </cell>
          <cell r="C78">
            <v>56909</v>
          </cell>
          <cell r="E78">
            <v>3.24556030211164E-2</v>
          </cell>
        </row>
        <row r="79">
          <cell r="A79" t="str">
            <v>CAD_CDOR_1M_EOD</v>
          </cell>
          <cell r="C79">
            <v>42331</v>
          </cell>
          <cell r="E79">
            <v>8.0371677264752302E-3</v>
          </cell>
        </row>
        <row r="80">
          <cell r="A80" t="str">
            <v>CAD_CDOR_1M_EOD</v>
          </cell>
          <cell r="C80">
            <v>42360</v>
          </cell>
          <cell r="E80">
            <v>7.8952031328757798E-3</v>
          </cell>
        </row>
        <row r="81">
          <cell r="A81" t="str">
            <v>CAD_CDOR_1M_EOD</v>
          </cell>
          <cell r="C81">
            <v>42391</v>
          </cell>
          <cell r="E81">
            <v>7.8025971480547704E-3</v>
          </cell>
        </row>
        <row r="82">
          <cell r="A82" t="str">
            <v>CAD_CDOR_1M_EOD</v>
          </cell>
          <cell r="C82">
            <v>42482</v>
          </cell>
          <cell r="E82">
            <v>7.5657708114958196E-3</v>
          </cell>
        </row>
        <row r="83">
          <cell r="A83" t="str">
            <v>CAD_CDOR_1M_EOD</v>
          </cell>
          <cell r="C83">
            <v>42573</v>
          </cell>
          <cell r="E83">
            <v>7.4188972705206899E-3</v>
          </cell>
        </row>
        <row r="84">
          <cell r="A84" t="str">
            <v>CAD_CDOR_1M_EOD</v>
          </cell>
          <cell r="C84">
            <v>42667</v>
          </cell>
          <cell r="E84">
            <v>7.6148992207103203E-3</v>
          </cell>
        </row>
        <row r="85">
          <cell r="A85" t="str">
            <v>CAD_CDOR_1M_EOD</v>
          </cell>
          <cell r="C85">
            <v>43031</v>
          </cell>
          <cell r="E85">
            <v>7.6148929401128104E-3</v>
          </cell>
        </row>
        <row r="86">
          <cell r="A86" t="str">
            <v>CAD_CDOR_1M_EOD</v>
          </cell>
          <cell r="C86">
            <v>43395</v>
          </cell>
          <cell r="E86">
            <v>8.5355192065870791E-3</v>
          </cell>
        </row>
        <row r="87">
          <cell r="A87" t="str">
            <v>CAD_CDOR_1M_EOD</v>
          </cell>
          <cell r="C87">
            <v>43760</v>
          </cell>
          <cell r="E87">
            <v>9.6556187593672405E-3</v>
          </cell>
        </row>
        <row r="88">
          <cell r="A88" t="str">
            <v>CAD_CDOR_1M_EOD</v>
          </cell>
          <cell r="C88">
            <v>44126</v>
          </cell>
          <cell r="E88">
            <v>1.10290934565835E-2</v>
          </cell>
        </row>
        <row r="89">
          <cell r="A89" t="str">
            <v>CAD_CDOR_1M_EOD</v>
          </cell>
          <cell r="C89">
            <v>44491</v>
          </cell>
          <cell r="E89">
            <v>1.26368191994257E-2</v>
          </cell>
        </row>
        <row r="90">
          <cell r="A90" t="str">
            <v>CAD_CDOR_1M_EOD</v>
          </cell>
          <cell r="C90">
            <v>44858</v>
          </cell>
          <cell r="E90">
            <v>1.41961814802365E-2</v>
          </cell>
        </row>
        <row r="91">
          <cell r="A91" t="str">
            <v>CAD_CDOR_1M_EOD</v>
          </cell>
          <cell r="C91">
            <v>45222</v>
          </cell>
          <cell r="E91">
            <v>1.5754892405658898E-2</v>
          </cell>
        </row>
        <row r="92">
          <cell r="A92" t="str">
            <v>CAD_CDOR_1M_EOD</v>
          </cell>
          <cell r="C92">
            <v>45587</v>
          </cell>
          <cell r="E92">
            <v>1.7191183045964498E-2</v>
          </cell>
        </row>
        <row r="93">
          <cell r="A93" t="str">
            <v>CAD_CDOR_1M_EOD</v>
          </cell>
          <cell r="C93">
            <v>45952</v>
          </cell>
          <cell r="E93">
            <v>1.8401567737737601E-2</v>
          </cell>
        </row>
        <row r="94">
          <cell r="A94" t="str">
            <v>CAD_CDOR_1M_EOD</v>
          </cell>
          <cell r="C94">
            <v>46682</v>
          </cell>
          <cell r="E94">
            <v>2.0730718196998801E-2</v>
          </cell>
        </row>
        <row r="95">
          <cell r="A95" t="str">
            <v>CAD_CDOR_1M_EOD</v>
          </cell>
          <cell r="C95">
            <v>47778</v>
          </cell>
          <cell r="E95">
            <v>2.3220058360308202E-2</v>
          </cell>
        </row>
        <row r="96">
          <cell r="A96" t="str">
            <v>CAD_CDOR_1M_EOD</v>
          </cell>
          <cell r="C96">
            <v>49604</v>
          </cell>
          <cell r="E96">
            <v>2.4832315597389101E-2</v>
          </cell>
        </row>
        <row r="97">
          <cell r="A97" t="str">
            <v>CAD_CDOR_1M_EOD</v>
          </cell>
          <cell r="C97">
            <v>51431</v>
          </cell>
          <cell r="E97">
            <v>2.5007718975585499E-2</v>
          </cell>
        </row>
        <row r="98">
          <cell r="A98" t="str">
            <v>CAD_CDOR_1M_EOD</v>
          </cell>
          <cell r="C98">
            <v>53258</v>
          </cell>
          <cell r="E98">
            <v>2.5102826992020499E-2</v>
          </cell>
        </row>
        <row r="99">
          <cell r="A99" t="str">
            <v>CAD_CDOR_3M_EOD</v>
          </cell>
          <cell r="C99">
            <v>42391</v>
          </cell>
          <cell r="E99">
            <v>8.0318643768819992E-3</v>
          </cell>
        </row>
        <row r="100">
          <cell r="A100" t="str">
            <v>CAD_CDOR_3M_EOD</v>
          </cell>
          <cell r="C100">
            <v>42443</v>
          </cell>
          <cell r="E100">
            <v>7.9423620079390606E-3</v>
          </cell>
        </row>
        <row r="101">
          <cell r="A101" t="str">
            <v>CAD_CDOR_3M_EOD</v>
          </cell>
          <cell r="C101">
            <v>42534</v>
          </cell>
          <cell r="E101">
            <v>7.7660036938908003E-3</v>
          </cell>
        </row>
        <row r="102">
          <cell r="A102" t="str">
            <v>CAD_CDOR_3M_EOD</v>
          </cell>
          <cell r="C102">
            <v>42632</v>
          </cell>
          <cell r="E102">
            <v>7.6674247252535898E-3</v>
          </cell>
        </row>
        <row r="103">
          <cell r="A103" t="str">
            <v>CAD_CDOR_3M_EOD</v>
          </cell>
          <cell r="C103">
            <v>42723</v>
          </cell>
          <cell r="E103">
            <v>7.6580511653178201E-3</v>
          </cell>
        </row>
        <row r="104">
          <cell r="A104" t="str">
            <v>CAD_CDOR_3M_EOD</v>
          </cell>
          <cell r="C104">
            <v>43031</v>
          </cell>
          <cell r="E104">
            <v>7.9976338297154097E-3</v>
          </cell>
        </row>
        <row r="105">
          <cell r="A105" t="str">
            <v>CAD_CDOR_3M_EOD</v>
          </cell>
          <cell r="C105">
            <v>43395</v>
          </cell>
          <cell r="E105">
            <v>8.9741959598366693E-3</v>
          </cell>
        </row>
        <row r="106">
          <cell r="A106" t="str">
            <v>CAD_CDOR_3M_EOD</v>
          </cell>
          <cell r="C106">
            <v>43760</v>
          </cell>
          <cell r="E106">
            <v>1.02173474385486E-2</v>
          </cell>
        </row>
        <row r="107">
          <cell r="A107" t="str">
            <v>CAD_CDOR_3M_EOD</v>
          </cell>
          <cell r="C107">
            <v>44126</v>
          </cell>
          <cell r="E107">
            <v>1.1669962552525E-2</v>
          </cell>
        </row>
        <row r="108">
          <cell r="A108" t="str">
            <v>CAD_CDOR_3M_EOD</v>
          </cell>
          <cell r="C108">
            <v>44491</v>
          </cell>
          <cell r="E108">
            <v>1.3243463149101501E-2</v>
          </cell>
        </row>
        <row r="109">
          <cell r="A109" t="str">
            <v>CAD_CDOR_3M_EOD</v>
          </cell>
          <cell r="C109">
            <v>44858</v>
          </cell>
          <cell r="E109">
            <v>1.48152770737292E-2</v>
          </cell>
        </row>
        <row r="110">
          <cell r="A110" t="str">
            <v>CAD_CDOR_3M_EOD</v>
          </cell>
          <cell r="C110">
            <v>45222</v>
          </cell>
          <cell r="E110">
            <v>1.63249655939934E-2</v>
          </cell>
        </row>
        <row r="111">
          <cell r="A111" t="str">
            <v>CAD_CDOR_3M_EOD</v>
          </cell>
          <cell r="C111">
            <v>45587</v>
          </cell>
          <cell r="E111">
            <v>1.7716005521729E-2</v>
          </cell>
        </row>
        <row r="112">
          <cell r="A112" t="str">
            <v>CAD_CDOR_3M_EOD</v>
          </cell>
          <cell r="C112">
            <v>45952</v>
          </cell>
          <cell r="E112">
            <v>1.8936527556247501E-2</v>
          </cell>
        </row>
        <row r="113">
          <cell r="A113" t="str">
            <v>CAD_CDOR_3M_EOD</v>
          </cell>
          <cell r="C113">
            <v>46682</v>
          </cell>
          <cell r="E113">
            <v>2.11966152272242E-2</v>
          </cell>
        </row>
        <row r="114">
          <cell r="A114" t="str">
            <v>CAD_CDOR_3M_EOD</v>
          </cell>
          <cell r="C114">
            <v>47778</v>
          </cell>
          <cell r="E114">
            <v>2.3617820760338401E-2</v>
          </cell>
        </row>
        <row r="115">
          <cell r="A115" t="str">
            <v>CAD_CDOR_3M_EOD</v>
          </cell>
          <cell r="C115">
            <v>49604</v>
          </cell>
          <cell r="E115">
            <v>2.51244457061887E-2</v>
          </cell>
        </row>
        <row r="116">
          <cell r="A116" t="str">
            <v>CAD_CDOR_3M_EOD</v>
          </cell>
          <cell r="C116">
            <v>51431</v>
          </cell>
          <cell r="E116">
            <v>2.52824662585566E-2</v>
          </cell>
        </row>
        <row r="117">
          <cell r="A117" t="str">
            <v>CAD_CDOR_3M_EOD</v>
          </cell>
          <cell r="C117">
            <v>53258</v>
          </cell>
          <cell r="E117">
            <v>2.5250766918760301E-2</v>
          </cell>
        </row>
        <row r="118">
          <cell r="A118" t="str">
            <v>CAD_CDOR_EOD</v>
          </cell>
          <cell r="C118">
            <v>42300</v>
          </cell>
          <cell r="E118">
            <v>4.7259694043011204E-3</v>
          </cell>
        </row>
        <row r="119">
          <cell r="A119" t="str">
            <v>CAD_CDOR_EOD</v>
          </cell>
          <cell r="C119">
            <v>42306</v>
          </cell>
          <cell r="E119">
            <v>5.3885215614298898E-3</v>
          </cell>
        </row>
        <row r="120">
          <cell r="A120" t="str">
            <v>CAD_CDOR_EOD</v>
          </cell>
          <cell r="C120">
            <v>42331</v>
          </cell>
          <cell r="E120">
            <v>8.03716772647412E-3</v>
          </cell>
        </row>
        <row r="121">
          <cell r="A121" t="str">
            <v>CAD_CDOR_EOD</v>
          </cell>
          <cell r="C121">
            <v>42443</v>
          </cell>
          <cell r="E121">
            <v>7.9374310667766398E-3</v>
          </cell>
        </row>
        <row r="122">
          <cell r="A122" t="str">
            <v>CAD_CDOR_EOD</v>
          </cell>
          <cell r="C122">
            <v>42534</v>
          </cell>
          <cell r="E122">
            <v>7.7629821810080504E-3</v>
          </cell>
        </row>
        <row r="123">
          <cell r="A123" t="str">
            <v>CAD_CDOR_EOD</v>
          </cell>
          <cell r="C123">
            <v>42632</v>
          </cell>
          <cell r="E123">
            <v>7.6652924263725204E-3</v>
          </cell>
        </row>
        <row r="124">
          <cell r="A124" t="str">
            <v>CAD_CDOR_EOD</v>
          </cell>
          <cell r="C124">
            <v>42723</v>
          </cell>
          <cell r="E124">
            <v>7.6563765060549101E-3</v>
          </cell>
        </row>
        <row r="125">
          <cell r="A125" t="str">
            <v>CAD_CDOR_EOD</v>
          </cell>
          <cell r="C125">
            <v>43031</v>
          </cell>
          <cell r="E125">
            <v>8.0003734386995297E-3</v>
          </cell>
        </row>
        <row r="126">
          <cell r="A126" t="str">
            <v>CAD_CDOR_EOD</v>
          </cell>
          <cell r="C126">
            <v>43395</v>
          </cell>
          <cell r="E126">
            <v>8.9800903535938396E-3</v>
          </cell>
        </row>
        <row r="127">
          <cell r="A127" t="str">
            <v>CAD_CDOR_EOD</v>
          </cell>
          <cell r="C127">
            <v>43760</v>
          </cell>
          <cell r="E127">
            <v>1.0227188010747E-2</v>
          </cell>
        </row>
        <row r="128">
          <cell r="A128" t="str">
            <v>CAD_CDOR_EOD</v>
          </cell>
          <cell r="C128">
            <v>44126</v>
          </cell>
          <cell r="E128">
            <v>1.16863168755061E-2</v>
          </cell>
        </row>
        <row r="129">
          <cell r="A129" t="str">
            <v>CAD_CDOR_EOD</v>
          </cell>
          <cell r="C129">
            <v>44491</v>
          </cell>
          <cell r="E129">
            <v>1.3268686830096601E-2</v>
          </cell>
        </row>
        <row r="130">
          <cell r="A130" t="str">
            <v>CAD_CDOR_EOD</v>
          </cell>
          <cell r="C130">
            <v>44858</v>
          </cell>
          <cell r="E130">
            <v>1.48513964030592E-2</v>
          </cell>
        </row>
        <row r="131">
          <cell r="A131" t="str">
            <v>CAD_CDOR_EOD</v>
          </cell>
          <cell r="C131">
            <v>45222</v>
          </cell>
          <cell r="E131">
            <v>1.63735190835443E-2</v>
          </cell>
        </row>
        <row r="132">
          <cell r="A132" t="str">
            <v>CAD_CDOR_EOD</v>
          </cell>
          <cell r="C132">
            <v>45587</v>
          </cell>
          <cell r="E132">
            <v>1.7777727983194901E-2</v>
          </cell>
        </row>
        <row r="133">
          <cell r="A133" t="str">
            <v>CAD_CDOR_EOD</v>
          </cell>
          <cell r="C133">
            <v>45952</v>
          </cell>
          <cell r="E133">
            <v>1.9009080035731402E-2</v>
          </cell>
        </row>
        <row r="134">
          <cell r="A134" t="str">
            <v>CAD_CDOR_EOD</v>
          </cell>
          <cell r="C134">
            <v>46682</v>
          </cell>
          <cell r="E134">
            <v>2.1292333237887699E-2</v>
          </cell>
        </row>
        <row r="135">
          <cell r="A135" t="str">
            <v>CAD_CDOR_EOD</v>
          </cell>
          <cell r="C135">
            <v>47778</v>
          </cell>
          <cell r="E135">
            <v>2.3742074423413199E-2</v>
          </cell>
        </row>
        <row r="136">
          <cell r="A136" t="str">
            <v>CAD_CDOR_EOD</v>
          </cell>
          <cell r="C136">
            <v>49604</v>
          </cell>
          <cell r="E136">
            <v>2.5258834442873201E-2</v>
          </cell>
        </row>
        <row r="137">
          <cell r="A137" t="str">
            <v>CAD_CDOR_EOD</v>
          </cell>
          <cell r="C137">
            <v>51431</v>
          </cell>
          <cell r="E137">
            <v>2.54014937087556E-2</v>
          </cell>
        </row>
        <row r="138">
          <cell r="A138" t="str">
            <v>CAD_CDOR_EOD</v>
          </cell>
          <cell r="C138">
            <v>53258</v>
          </cell>
          <cell r="E138">
            <v>2.53543872578166E-2</v>
          </cell>
        </row>
        <row r="139">
          <cell r="A139" t="str">
            <v>CAD_CORRA_EOD</v>
          </cell>
          <cell r="C139">
            <v>42300</v>
          </cell>
          <cell r="E139">
            <v>4.7259694043011204E-3</v>
          </cell>
        </row>
        <row r="140">
          <cell r="A140" t="str">
            <v>CAD_CORRA_EOD</v>
          </cell>
          <cell r="C140">
            <v>42307</v>
          </cell>
          <cell r="E140">
            <v>4.9655364286753899E-3</v>
          </cell>
        </row>
        <row r="141">
          <cell r="A141" t="str">
            <v>CAD_CORRA_EOD</v>
          </cell>
          <cell r="C141">
            <v>42331</v>
          </cell>
          <cell r="E141">
            <v>4.9904083674896299E-3</v>
          </cell>
        </row>
        <row r="142">
          <cell r="A142" t="str">
            <v>CAD_CORRA_EOD</v>
          </cell>
          <cell r="C142">
            <v>42361</v>
          </cell>
          <cell r="E142">
            <v>4.9345426826672301E-3</v>
          </cell>
        </row>
        <row r="143">
          <cell r="A143" t="str">
            <v>CAD_CORRA_EOD</v>
          </cell>
          <cell r="C143">
            <v>42394</v>
          </cell>
          <cell r="E143">
            <v>4.9115819274415497E-3</v>
          </cell>
        </row>
        <row r="144">
          <cell r="A144" t="str">
            <v>CAD_CORRA_EOD</v>
          </cell>
          <cell r="C144">
            <v>42423</v>
          </cell>
          <cell r="E144">
            <v>4.8698304332885599E-3</v>
          </cell>
        </row>
        <row r="145">
          <cell r="A145" t="str">
            <v>CAD_CORRA_EOD</v>
          </cell>
          <cell r="C145">
            <v>42452</v>
          </cell>
          <cell r="E145">
            <v>4.8294580908090703E-3</v>
          </cell>
        </row>
        <row r="146">
          <cell r="A146" t="str">
            <v>CAD_CORRA_EOD</v>
          </cell>
          <cell r="C146">
            <v>42485</v>
          </cell>
          <cell r="E146">
            <v>4.7871891300443102E-3</v>
          </cell>
        </row>
        <row r="147">
          <cell r="A147" t="str">
            <v>CAD_CORRA_EOD</v>
          </cell>
          <cell r="C147">
            <v>42514</v>
          </cell>
          <cell r="E147">
            <v>4.7482798942642696E-3</v>
          </cell>
        </row>
        <row r="148">
          <cell r="A148" t="str">
            <v>CAD_CORRA_EOD</v>
          </cell>
          <cell r="C148">
            <v>42544</v>
          </cell>
          <cell r="E148">
            <v>4.7076599054185096E-3</v>
          </cell>
        </row>
        <row r="149">
          <cell r="A149" t="str">
            <v>CAD_CORRA_EOD</v>
          </cell>
          <cell r="C149">
            <v>42576</v>
          </cell>
          <cell r="E149">
            <v>4.6752439366849804E-3</v>
          </cell>
        </row>
        <row r="150">
          <cell r="A150" t="str">
            <v>CAD_CORRA_EOD</v>
          </cell>
          <cell r="C150">
            <v>42605</v>
          </cell>
          <cell r="E150">
            <v>4.6561600070546202E-3</v>
          </cell>
        </row>
        <row r="151">
          <cell r="A151" t="str">
            <v>CAD_CORRA_EOD</v>
          </cell>
          <cell r="C151">
            <v>42636</v>
          </cell>
          <cell r="E151">
            <v>4.6502586967726101E-3</v>
          </cell>
        </row>
        <row r="152">
          <cell r="A152" t="str">
            <v>CAD_CORRA_EOD</v>
          </cell>
          <cell r="C152">
            <v>42667</v>
          </cell>
          <cell r="E152">
            <v>4.6493255269545201E-3</v>
          </cell>
        </row>
        <row r="153">
          <cell r="A153" t="str">
            <v>CAD_CORRA_EOD</v>
          </cell>
          <cell r="C153">
            <v>42849</v>
          </cell>
          <cell r="E153">
            <v>4.7710539429291297E-3</v>
          </cell>
        </row>
        <row r="154">
          <cell r="A154" t="str">
            <v>CAD_CORRA_EOD</v>
          </cell>
          <cell r="C154">
            <v>43031</v>
          </cell>
          <cell r="E154">
            <v>5.1043832024467604E-3</v>
          </cell>
        </row>
        <row r="155">
          <cell r="A155" t="str">
            <v>CAD_CORRA_EOD</v>
          </cell>
          <cell r="C155">
            <v>43396</v>
          </cell>
          <cell r="E155">
            <v>6.10359529786326E-3</v>
          </cell>
        </row>
        <row r="156">
          <cell r="A156" t="str">
            <v>CAD_CORRA_EOD</v>
          </cell>
          <cell r="C156">
            <v>43761</v>
          </cell>
          <cell r="E156">
            <v>7.3640046582961098E-3</v>
          </cell>
        </row>
        <row r="157">
          <cell r="A157" t="str">
            <v>CAD_CORRA_EOD</v>
          </cell>
          <cell r="C157">
            <v>44127</v>
          </cell>
          <cell r="E157">
            <v>8.8177799571214806E-3</v>
          </cell>
        </row>
        <row r="158">
          <cell r="A158" t="str">
            <v>CAD_CORRA_EOD</v>
          </cell>
          <cell r="C158">
            <v>44858</v>
          </cell>
          <cell r="E158">
            <v>1.1975642012254E-2</v>
          </cell>
        </row>
        <row r="159">
          <cell r="A159" t="str">
            <v>CAD_CORRA_EOD</v>
          </cell>
          <cell r="C159">
            <v>45953</v>
          </cell>
          <cell r="E159">
            <v>1.6130255477742401E-2</v>
          </cell>
        </row>
        <row r="160">
          <cell r="A160" t="str">
            <v>CAD_CORRA_EOD</v>
          </cell>
          <cell r="C160">
            <v>46685</v>
          </cell>
          <cell r="E160">
            <v>1.84057276314873E-2</v>
          </cell>
        </row>
        <row r="161">
          <cell r="A161" t="str">
            <v>CAD_CORRA_EOD</v>
          </cell>
          <cell r="C161">
            <v>47779</v>
          </cell>
          <cell r="E161">
            <v>2.0858158937776001E-2</v>
          </cell>
        </row>
        <row r="162">
          <cell r="A162" t="str">
            <v>CAD_CORRA_EOD</v>
          </cell>
          <cell r="C162">
            <v>49605</v>
          </cell>
          <cell r="E162">
            <v>2.23841619913831E-2</v>
          </cell>
        </row>
        <row r="163">
          <cell r="A163" t="str">
            <v>CAD_CORRA_EOD</v>
          </cell>
          <cell r="C163">
            <v>53258</v>
          </cell>
          <cell r="E163">
            <v>2.2543864803464601E-2</v>
          </cell>
        </row>
        <row r="164">
          <cell r="A164" t="str">
            <v>CHF_LIBOR_12M_EOD</v>
          </cell>
          <cell r="C164">
            <v>42669</v>
          </cell>
          <cell r="E164">
            <v>-5.6736084497955802E-3</v>
          </cell>
        </row>
        <row r="165">
          <cell r="A165" t="str">
            <v>CHF_LIBOR_12M_EOD</v>
          </cell>
          <cell r="C165">
            <v>43034</v>
          </cell>
          <cell r="E165">
            <v>-6.0649548404781003E-3</v>
          </cell>
        </row>
        <row r="166">
          <cell r="A166" t="str">
            <v>CHF_LIBOR_12M_EOD</v>
          </cell>
          <cell r="C166">
            <v>43399</v>
          </cell>
          <cell r="E166">
            <v>-5.6563924850152499E-3</v>
          </cell>
        </row>
        <row r="167">
          <cell r="A167" t="str">
            <v>CHF_LIBOR_12M_EOD</v>
          </cell>
          <cell r="C167">
            <v>43766</v>
          </cell>
          <cell r="E167">
            <v>-4.8143569845201699E-3</v>
          </cell>
        </row>
        <row r="168">
          <cell r="A168" t="str">
            <v>CHF_LIBOR_12M_EOD</v>
          </cell>
          <cell r="C168">
            <v>44130</v>
          </cell>
          <cell r="E168">
            <v>-3.6558053857864998E-3</v>
          </cell>
        </row>
        <row r="169">
          <cell r="A169" t="str">
            <v>CHF_LIBOR_12M_EOD</v>
          </cell>
          <cell r="C169">
            <v>44495</v>
          </cell>
          <cell r="E169">
            <v>-2.28935259160103E-3</v>
          </cell>
        </row>
        <row r="170">
          <cell r="A170" t="str">
            <v>CHF_LIBOR_12M_EOD</v>
          </cell>
          <cell r="C170">
            <v>44860</v>
          </cell>
          <cell r="E170">
            <v>-9.8602939036967997E-4</v>
          </cell>
        </row>
        <row r="171">
          <cell r="A171" t="str">
            <v>CHF_LIBOR_12M_EOD</v>
          </cell>
          <cell r="C171">
            <v>45225</v>
          </cell>
          <cell r="E171">
            <v>1.7429114966701999E-4</v>
          </cell>
        </row>
        <row r="172">
          <cell r="A172" t="str">
            <v>CHF_LIBOR_12M_EOD</v>
          </cell>
          <cell r="C172">
            <v>45593</v>
          </cell>
          <cell r="E172">
            <v>1.1904598337122601E-3</v>
          </cell>
        </row>
        <row r="173">
          <cell r="A173" t="str">
            <v>CHF_LIBOR_12M_EOD</v>
          </cell>
          <cell r="C173">
            <v>45957</v>
          </cell>
          <cell r="E173">
            <v>2.1184871601973702E-3</v>
          </cell>
        </row>
        <row r="174">
          <cell r="A174" t="str">
            <v>CHF_LIBOR_12M_EOD</v>
          </cell>
          <cell r="C174">
            <v>46686</v>
          </cell>
          <cell r="E174">
            <v>3.6777035016207099E-3</v>
          </cell>
        </row>
        <row r="175">
          <cell r="A175" t="str">
            <v>CHF_LIBOR_12M_EOD</v>
          </cell>
          <cell r="C175">
            <v>47784</v>
          </cell>
          <cell r="E175">
            <v>5.3868129809883196E-3</v>
          </cell>
        </row>
        <row r="176">
          <cell r="A176" t="str">
            <v>CHF_LIBOR_12M_EOD</v>
          </cell>
          <cell r="C176">
            <v>49608</v>
          </cell>
          <cell r="E176">
            <v>7.3056769792981101E-3</v>
          </cell>
        </row>
        <row r="177">
          <cell r="A177" t="str">
            <v>CHF_LIBOR_12M_EOD</v>
          </cell>
          <cell r="C177">
            <v>51435</v>
          </cell>
          <cell r="E177">
            <v>8.3611011481009804E-3</v>
          </cell>
        </row>
        <row r="178">
          <cell r="A178" t="str">
            <v>CHF_LIBOR_12M_EOD</v>
          </cell>
          <cell r="C178">
            <v>53261</v>
          </cell>
          <cell r="E178">
            <v>8.8054824472195495E-3</v>
          </cell>
        </row>
        <row r="179">
          <cell r="A179" t="str">
            <v>CHF_LIBOR_12M_EOD</v>
          </cell>
          <cell r="C179">
            <v>56913</v>
          </cell>
          <cell r="E179">
            <v>9.7296969353870503E-3</v>
          </cell>
        </row>
        <row r="180">
          <cell r="A180" t="str">
            <v>CHF_LIBOR_3M_EOD</v>
          </cell>
          <cell r="C180">
            <v>42395</v>
          </cell>
          <cell r="E180">
            <v>-7.3473547730652303E-3</v>
          </cell>
        </row>
        <row r="181">
          <cell r="A181" t="str">
            <v>CHF_LIBOR_3M_EOD</v>
          </cell>
          <cell r="C181">
            <v>42445</v>
          </cell>
          <cell r="E181">
            <v>-7.8931030935237307E-3</v>
          </cell>
        </row>
        <row r="182">
          <cell r="A182" t="str">
            <v>CHF_LIBOR_3M_EOD</v>
          </cell>
          <cell r="C182">
            <v>42536</v>
          </cell>
          <cell r="E182">
            <v>-8.2940589279455607E-3</v>
          </cell>
        </row>
        <row r="183">
          <cell r="A183" t="str">
            <v>CHF_LIBOR_3M_EOD</v>
          </cell>
          <cell r="C183">
            <v>42634</v>
          </cell>
          <cell r="E183">
            <v>-8.5732137279659008E-3</v>
          </cell>
        </row>
        <row r="184">
          <cell r="A184" t="str">
            <v>CHF_LIBOR_3M_EOD</v>
          </cell>
          <cell r="C184">
            <v>42725</v>
          </cell>
          <cell r="E184">
            <v>-8.74062801074218E-3</v>
          </cell>
        </row>
        <row r="185">
          <cell r="A185" t="str">
            <v>CHF_LIBOR_3M_EOD</v>
          </cell>
          <cell r="C185">
            <v>43034</v>
          </cell>
          <cell r="E185">
            <v>-8.7228104446882507E-3</v>
          </cell>
        </row>
        <row r="186">
          <cell r="A186" t="str">
            <v>CHF_LIBOR_3M_EOD</v>
          </cell>
          <cell r="C186">
            <v>43399</v>
          </cell>
          <cell r="E186">
            <v>-8.3413462468477102E-3</v>
          </cell>
        </row>
        <row r="187">
          <cell r="A187" t="str">
            <v>CHF_LIBOR_3M_EOD</v>
          </cell>
          <cell r="C187">
            <v>43766</v>
          </cell>
          <cell r="E187">
            <v>-7.5245699375336697E-3</v>
          </cell>
        </row>
        <row r="188">
          <cell r="A188" t="str">
            <v>CHF_LIBOR_3M_EOD</v>
          </cell>
          <cell r="C188">
            <v>44130</v>
          </cell>
          <cell r="E188">
            <v>-6.3860056137803201E-3</v>
          </cell>
        </row>
        <row r="189">
          <cell r="A189" t="str">
            <v>CHF_LIBOR_3M_EOD</v>
          </cell>
          <cell r="C189">
            <v>44495</v>
          </cell>
          <cell r="E189">
            <v>-5.0172238027720896E-3</v>
          </cell>
        </row>
        <row r="190">
          <cell r="A190" t="str">
            <v>CHF_LIBOR_3M_EOD</v>
          </cell>
          <cell r="C190">
            <v>44860</v>
          </cell>
          <cell r="E190">
            <v>-3.68643584307125E-3</v>
          </cell>
        </row>
        <row r="191">
          <cell r="A191" t="str">
            <v>CHF_LIBOR_3M_EOD</v>
          </cell>
          <cell r="C191">
            <v>45225</v>
          </cell>
          <cell r="E191">
            <v>-2.4986899355551599E-3</v>
          </cell>
        </row>
        <row r="192">
          <cell r="A192" t="str">
            <v>CHF_LIBOR_3M_EOD</v>
          </cell>
          <cell r="C192">
            <v>45593</v>
          </cell>
          <cell r="E192">
            <v>-1.4294848097746199E-3</v>
          </cell>
        </row>
        <row r="193">
          <cell r="A193" t="str">
            <v>CHF_LIBOR_3M_EOD</v>
          </cell>
          <cell r="C193">
            <v>45957</v>
          </cell>
          <cell r="E193">
            <v>-4.7419189344865002E-4</v>
          </cell>
        </row>
        <row r="194">
          <cell r="A194" t="str">
            <v>CHF_LIBOR_3M_EOD</v>
          </cell>
          <cell r="C194">
            <v>46686</v>
          </cell>
          <cell r="E194">
            <v>1.1896778702488199E-3</v>
          </cell>
        </row>
        <row r="195">
          <cell r="A195" t="str">
            <v>CHF_LIBOR_3M_EOD</v>
          </cell>
          <cell r="C195">
            <v>47784</v>
          </cell>
          <cell r="E195">
            <v>3.1087079380471001E-3</v>
          </cell>
        </row>
        <row r="196">
          <cell r="A196" t="str">
            <v>CHF_LIBOR_3M_EOD</v>
          </cell>
          <cell r="C196">
            <v>49608</v>
          </cell>
          <cell r="E196">
            <v>5.2401541275892598E-3</v>
          </cell>
        </row>
        <row r="197">
          <cell r="A197" t="str">
            <v>CHF_LIBOR_3M_EOD</v>
          </cell>
          <cell r="C197">
            <v>51435</v>
          </cell>
          <cell r="E197">
            <v>6.4300129257807599E-3</v>
          </cell>
        </row>
        <row r="198">
          <cell r="A198" t="str">
            <v>CHF_LIBOR_3M_EOD</v>
          </cell>
          <cell r="C198">
            <v>53261</v>
          </cell>
          <cell r="E198">
            <v>6.9829460616002799E-3</v>
          </cell>
        </row>
        <row r="199">
          <cell r="A199" t="str">
            <v>CHF_LIBOR_3M_EOD</v>
          </cell>
          <cell r="C199">
            <v>56913</v>
          </cell>
          <cell r="E199">
            <v>6.9652609395622501E-3</v>
          </cell>
        </row>
        <row r="200">
          <cell r="A200" t="str">
            <v>CHF_LIBOR_6M_EOD</v>
          </cell>
          <cell r="C200">
            <v>42486</v>
          </cell>
          <cell r="E200">
            <v>-6.7843029234128799E-3</v>
          </cell>
        </row>
        <row r="201">
          <cell r="A201" t="str">
            <v>CHF_LIBOR_6M_EOD</v>
          </cell>
          <cell r="C201">
            <v>42669</v>
          </cell>
          <cell r="E201">
            <v>-7.4263084001241399E-3</v>
          </cell>
        </row>
        <row r="202">
          <cell r="A202" t="str">
            <v>CHF_LIBOR_6M_EOD</v>
          </cell>
          <cell r="C202">
            <v>42851</v>
          </cell>
          <cell r="E202">
            <v>-7.6249605343850797E-3</v>
          </cell>
        </row>
        <row r="203">
          <cell r="A203" t="str">
            <v>CHF_LIBOR_6M_EOD</v>
          </cell>
          <cell r="C203">
            <v>43034</v>
          </cell>
          <cell r="E203">
            <v>-7.5718550784896997E-3</v>
          </cell>
        </row>
        <row r="204">
          <cell r="A204" t="str">
            <v>CHF_LIBOR_6M_EOD</v>
          </cell>
          <cell r="C204">
            <v>43399</v>
          </cell>
          <cell r="E204">
            <v>-7.1144714878811303E-3</v>
          </cell>
        </row>
        <row r="205">
          <cell r="A205" t="str">
            <v>CHF_LIBOR_6M_EOD</v>
          </cell>
          <cell r="C205">
            <v>43766</v>
          </cell>
          <cell r="E205">
            <v>-6.1728710328690798E-3</v>
          </cell>
        </row>
        <row r="206">
          <cell r="A206" t="str">
            <v>CHF_LIBOR_6M_EOD</v>
          </cell>
          <cell r="C206">
            <v>44130</v>
          </cell>
          <cell r="E206">
            <v>-4.9364519663243501E-3</v>
          </cell>
        </row>
        <row r="207">
          <cell r="A207" t="str">
            <v>CHF_LIBOR_6M_EOD</v>
          </cell>
          <cell r="C207">
            <v>44495</v>
          </cell>
          <cell r="E207">
            <v>-3.5433258401123902E-3</v>
          </cell>
        </row>
        <row r="208">
          <cell r="A208" t="str">
            <v>CHF_LIBOR_6M_EOD</v>
          </cell>
          <cell r="C208">
            <v>44860</v>
          </cell>
          <cell r="E208">
            <v>-2.18838927680352E-3</v>
          </cell>
        </row>
        <row r="209">
          <cell r="A209" t="str">
            <v>CHF_LIBOR_6M_EOD</v>
          </cell>
          <cell r="C209">
            <v>45225</v>
          </cell>
          <cell r="E209">
            <v>-1.0013372399470799E-3</v>
          </cell>
        </row>
        <row r="210">
          <cell r="A210" t="str">
            <v>CHF_LIBOR_6M_EOD</v>
          </cell>
          <cell r="C210">
            <v>45593</v>
          </cell>
          <cell r="E210">
            <v>4.1711477242920002E-5</v>
          </cell>
        </row>
        <row r="211">
          <cell r="A211" t="str">
            <v>CHF_LIBOR_6M_EOD</v>
          </cell>
          <cell r="C211">
            <v>45957</v>
          </cell>
          <cell r="E211">
            <v>9.7126221749810001E-4</v>
          </cell>
        </row>
        <row r="212">
          <cell r="A212" t="str">
            <v>CHF_LIBOR_6M_EOD</v>
          </cell>
          <cell r="C212">
            <v>46686</v>
          </cell>
          <cell r="E212">
            <v>2.5579405221106901E-3</v>
          </cell>
        </row>
        <row r="213">
          <cell r="A213" t="str">
            <v>CHF_LIBOR_6M_EOD</v>
          </cell>
          <cell r="C213">
            <v>47784</v>
          </cell>
          <cell r="E213">
            <v>4.2954458810747498E-3</v>
          </cell>
        </row>
        <row r="214">
          <cell r="A214" t="str">
            <v>CHF_LIBOR_6M_EOD</v>
          </cell>
          <cell r="C214">
            <v>49608</v>
          </cell>
          <cell r="E214">
            <v>6.2164357966917301E-3</v>
          </cell>
        </row>
        <row r="215">
          <cell r="A215" t="str">
            <v>CHF_LIBOR_6M_EOD</v>
          </cell>
          <cell r="C215">
            <v>51435</v>
          </cell>
          <cell r="E215">
            <v>7.3000824375627398E-3</v>
          </cell>
        </row>
        <row r="216">
          <cell r="A216" t="str">
            <v>CHF_LIBOR_6M_EOD</v>
          </cell>
          <cell r="C216">
            <v>53261</v>
          </cell>
          <cell r="E216">
            <v>7.7726577649422004E-3</v>
          </cell>
        </row>
        <row r="217">
          <cell r="A217" t="str">
            <v>CHF_LIBOR_6M_EOD</v>
          </cell>
          <cell r="C217">
            <v>56913</v>
          </cell>
          <cell r="E217">
            <v>7.7624906230746096E-3</v>
          </cell>
        </row>
        <row r="218">
          <cell r="A218" t="str">
            <v>CHF_LIBOR_EOD</v>
          </cell>
          <cell r="C218">
            <v>42300</v>
          </cell>
          <cell r="E218">
            <v>-7.8475843618369696E-3</v>
          </cell>
        </row>
        <row r="219">
          <cell r="A219" t="str">
            <v>CHF_LIBOR_EOD</v>
          </cell>
          <cell r="C219">
            <v>42303</v>
          </cell>
          <cell r="E219">
            <v>-7.8477109100197201E-3</v>
          </cell>
        </row>
        <row r="220">
          <cell r="A220" t="str">
            <v>CHF_LIBOR_EOD</v>
          </cell>
          <cell r="C220">
            <v>42310</v>
          </cell>
          <cell r="E220">
            <v>-7.9899186344942093E-3</v>
          </cell>
        </row>
        <row r="221">
          <cell r="A221" t="str">
            <v>CHF_LIBOR_EOD</v>
          </cell>
          <cell r="C221">
            <v>42334</v>
          </cell>
          <cell r="E221">
            <v>-7.8318691549503008E-3</v>
          </cell>
        </row>
        <row r="222">
          <cell r="A222" t="str">
            <v>CHF_LIBOR_EOD</v>
          </cell>
          <cell r="C222">
            <v>42445</v>
          </cell>
          <cell r="E222">
            <v>-8.0933756761957295E-3</v>
          </cell>
        </row>
        <row r="223">
          <cell r="A223" t="str">
            <v>CHF_LIBOR_EOD</v>
          </cell>
          <cell r="C223">
            <v>42536</v>
          </cell>
          <cell r="E223">
            <v>-8.4174335991248593E-3</v>
          </cell>
        </row>
        <row r="224">
          <cell r="A224" t="str">
            <v>CHF_LIBOR_EOD</v>
          </cell>
          <cell r="C224">
            <v>42634</v>
          </cell>
          <cell r="E224">
            <v>-8.6604967042870403E-3</v>
          </cell>
        </row>
        <row r="225">
          <cell r="A225" t="str">
            <v>CHF_LIBOR_EOD</v>
          </cell>
          <cell r="C225">
            <v>42725</v>
          </cell>
          <cell r="E225">
            <v>-8.8092660320243793E-3</v>
          </cell>
        </row>
        <row r="226">
          <cell r="A226" t="str">
            <v>CHF_LIBOR_EOD</v>
          </cell>
          <cell r="C226">
            <v>43034</v>
          </cell>
          <cell r="E226">
            <v>-7.5825102821412901E-3</v>
          </cell>
        </row>
        <row r="227">
          <cell r="A227" t="str">
            <v>CHF_LIBOR_EOD</v>
          </cell>
          <cell r="C227">
            <v>43399</v>
          </cell>
          <cell r="E227">
            <v>-7.1208355747707499E-3</v>
          </cell>
        </row>
        <row r="228">
          <cell r="A228" t="str">
            <v>CHF_LIBOR_EOD</v>
          </cell>
          <cell r="C228">
            <v>43766</v>
          </cell>
          <cell r="E228">
            <v>-6.17550052666219E-3</v>
          </cell>
        </row>
        <row r="229">
          <cell r="A229" t="str">
            <v>CHF_LIBOR_EOD</v>
          </cell>
          <cell r="C229">
            <v>44130</v>
          </cell>
          <cell r="E229">
            <v>-4.9334453143247302E-3</v>
          </cell>
        </row>
        <row r="230">
          <cell r="A230" t="str">
            <v>CHF_LIBOR_EOD</v>
          </cell>
          <cell r="C230">
            <v>44495</v>
          </cell>
          <cell r="E230">
            <v>-3.5353027154714301E-3</v>
          </cell>
        </row>
        <row r="231">
          <cell r="A231" t="str">
            <v>CHF_LIBOR_EOD</v>
          </cell>
          <cell r="C231">
            <v>44860</v>
          </cell>
          <cell r="E231">
            <v>-2.17452860448226E-3</v>
          </cell>
        </row>
        <row r="232">
          <cell r="A232" t="str">
            <v>CHF_LIBOR_EOD</v>
          </cell>
          <cell r="C232">
            <v>45225</v>
          </cell>
          <cell r="E232">
            <v>-9.8176193096173006E-4</v>
          </cell>
        </row>
        <row r="233">
          <cell r="A233" t="str">
            <v>CHF_LIBOR_EOD</v>
          </cell>
          <cell r="C233">
            <v>45593</v>
          </cell>
          <cell r="E233">
            <v>6.6497168227609994E-5</v>
          </cell>
        </row>
        <row r="234">
          <cell r="A234" t="str">
            <v>CHF_LIBOR_EOD</v>
          </cell>
          <cell r="C234">
            <v>45957</v>
          </cell>
          <cell r="E234">
            <v>1.0007773688350101E-3</v>
          </cell>
        </row>
        <row r="235">
          <cell r="A235" t="str">
            <v>CHF_LIBOR_EOD</v>
          </cell>
          <cell r="C235">
            <v>46686</v>
          </cell>
          <cell r="E235">
            <v>2.5958442395005699E-3</v>
          </cell>
        </row>
        <row r="236">
          <cell r="A236" t="str">
            <v>CHF_LIBOR_EOD</v>
          </cell>
          <cell r="C236">
            <v>47784</v>
          </cell>
          <cell r="E236">
            <v>4.3430673595425103E-3</v>
          </cell>
        </row>
        <row r="237">
          <cell r="A237" t="str">
            <v>CHF_LIBOR_EOD</v>
          </cell>
          <cell r="C237">
            <v>49608</v>
          </cell>
          <cell r="E237">
            <v>6.27464537411534E-3</v>
          </cell>
        </row>
        <row r="238">
          <cell r="A238" t="str">
            <v>CHF_LIBOR_EOD</v>
          </cell>
          <cell r="C238">
            <v>51435</v>
          </cell>
          <cell r="E238">
            <v>7.3609427712105404E-3</v>
          </cell>
        </row>
        <row r="239">
          <cell r="A239" t="str">
            <v>CHF_LIBOR_EOD</v>
          </cell>
          <cell r="C239">
            <v>53261</v>
          </cell>
          <cell r="E239">
            <v>7.8310959968081705E-3</v>
          </cell>
        </row>
        <row r="240">
          <cell r="A240" t="str">
            <v>CHF_LIBOR_EOD</v>
          </cell>
          <cell r="C240">
            <v>56913</v>
          </cell>
          <cell r="E240">
            <v>7.8066862569569698E-3</v>
          </cell>
        </row>
        <row r="241">
          <cell r="A241" t="str">
            <v>CHF_TOIS_EOD</v>
          </cell>
          <cell r="C241">
            <v>42300</v>
          </cell>
          <cell r="E241">
            <v>-5.3483030727374302E-3</v>
          </cell>
        </row>
        <row r="242">
          <cell r="A242" t="str">
            <v>CHF_TOIS_EOD</v>
          </cell>
          <cell r="C242">
            <v>42303</v>
          </cell>
          <cell r="E242">
            <v>-5.3673731045790398E-3</v>
          </cell>
        </row>
        <row r="243">
          <cell r="A243" t="str">
            <v>CHF_TOIS_EOD</v>
          </cell>
          <cell r="C243">
            <v>42334</v>
          </cell>
          <cell r="E243">
            <v>-5.4683197611360796E-3</v>
          </cell>
        </row>
        <row r="244">
          <cell r="A244" t="str">
            <v>CHF_TOIS_EOD</v>
          </cell>
          <cell r="C244">
            <v>42366</v>
          </cell>
          <cell r="E244">
            <v>-5.5664353749754003E-3</v>
          </cell>
        </row>
        <row r="245">
          <cell r="A245" t="str">
            <v>CHF_TOIS_EOD</v>
          </cell>
          <cell r="C245">
            <v>42395</v>
          </cell>
          <cell r="E245">
            <v>-5.7790204708560297E-3</v>
          </cell>
        </row>
        <row r="246">
          <cell r="A246" t="str">
            <v>CHF_TOIS_EOD</v>
          </cell>
          <cell r="C246">
            <v>42426</v>
          </cell>
          <cell r="E246">
            <v>-5.9684351284464898E-3</v>
          </cell>
        </row>
        <row r="247">
          <cell r="A247" t="str">
            <v>CHF_TOIS_EOD</v>
          </cell>
          <cell r="C247">
            <v>42458</v>
          </cell>
          <cell r="E247">
            <v>-6.0564792934537396E-3</v>
          </cell>
        </row>
        <row r="248">
          <cell r="A248" t="str">
            <v>CHF_TOIS_EOD</v>
          </cell>
          <cell r="C248">
            <v>42486</v>
          </cell>
          <cell r="E248">
            <v>-6.2828089548563702E-3</v>
          </cell>
        </row>
        <row r="249">
          <cell r="A249" t="str">
            <v>CHF_TOIS_EOD</v>
          </cell>
          <cell r="C249">
            <v>42516</v>
          </cell>
          <cell r="E249">
            <v>-6.4303570989981502E-3</v>
          </cell>
        </row>
        <row r="250">
          <cell r="A250" t="str">
            <v>CHF_TOIS_EOD</v>
          </cell>
          <cell r="C250">
            <v>42548</v>
          </cell>
          <cell r="E250">
            <v>-6.5349165636065703E-3</v>
          </cell>
        </row>
        <row r="251">
          <cell r="A251" t="str">
            <v>CHF_TOIS_EOD</v>
          </cell>
          <cell r="C251">
            <v>42577</v>
          </cell>
          <cell r="E251">
            <v>-6.6490599596593404E-3</v>
          </cell>
        </row>
        <row r="252">
          <cell r="A252" t="str">
            <v>CHF_TOIS_EOD</v>
          </cell>
          <cell r="C252">
            <v>42608</v>
          </cell>
          <cell r="E252">
            <v>-6.7937028764703802E-3</v>
          </cell>
        </row>
        <row r="253">
          <cell r="A253" t="str">
            <v>CHF_TOIS_EOD</v>
          </cell>
          <cell r="C253">
            <v>42639</v>
          </cell>
          <cell r="E253">
            <v>-6.8477749537568704E-3</v>
          </cell>
        </row>
        <row r="254">
          <cell r="A254" t="str">
            <v>CHF_TOIS_EOD</v>
          </cell>
          <cell r="C254">
            <v>42669</v>
          </cell>
          <cell r="E254">
            <v>-7.1440270633817598E-3</v>
          </cell>
        </row>
        <row r="255">
          <cell r="A255" t="str">
            <v>CHF_TOIS_EOD</v>
          </cell>
          <cell r="C255">
            <v>42761</v>
          </cell>
          <cell r="E255">
            <v>-7.1031474769453996E-3</v>
          </cell>
        </row>
        <row r="256">
          <cell r="A256" t="str">
            <v>CHF_TOIS_EOD</v>
          </cell>
          <cell r="C256">
            <v>42851</v>
          </cell>
          <cell r="E256">
            <v>-7.2057863120066797E-3</v>
          </cell>
        </row>
        <row r="257">
          <cell r="A257" t="str">
            <v>CHF_TOIS_EOD</v>
          </cell>
          <cell r="C257">
            <v>42942</v>
          </cell>
          <cell r="E257">
            <v>-7.2596284718431901E-3</v>
          </cell>
        </row>
        <row r="258">
          <cell r="A258" t="str">
            <v>CHF_TOIS_EOD</v>
          </cell>
          <cell r="C258">
            <v>43034</v>
          </cell>
          <cell r="E258">
            <v>-7.2649535359492201E-3</v>
          </cell>
        </row>
        <row r="259">
          <cell r="A259" t="str">
            <v>CHF_TOIS_EOD</v>
          </cell>
          <cell r="C259">
            <v>43399</v>
          </cell>
          <cell r="E259">
            <v>-7.1169848025236602E-3</v>
          </cell>
        </row>
        <row r="260">
          <cell r="A260" t="str">
            <v>CHF_TOIS_EOD</v>
          </cell>
          <cell r="C260">
            <v>43766</v>
          </cell>
          <cell r="E260">
            <v>-6.5891045747569696E-3</v>
          </cell>
        </row>
        <row r="261">
          <cell r="A261" t="str">
            <v>CHF_TOIS_EOD</v>
          </cell>
          <cell r="C261">
            <v>44130</v>
          </cell>
          <cell r="E261">
            <v>-5.7074024669034303E-3</v>
          </cell>
        </row>
        <row r="262">
          <cell r="A262" t="str">
            <v>CHF_TOIS_EOD</v>
          </cell>
          <cell r="C262">
            <v>44495</v>
          </cell>
          <cell r="E262">
            <v>-4.4703723342885303E-3</v>
          </cell>
        </row>
        <row r="263">
          <cell r="A263" t="str">
            <v>CHF_TOIS_EOD</v>
          </cell>
          <cell r="C263">
            <v>44860</v>
          </cell>
          <cell r="E263">
            <v>-3.3045366048329002E-3</v>
          </cell>
        </row>
        <row r="264">
          <cell r="A264" t="str">
            <v>CHF_TOIS_EOD</v>
          </cell>
          <cell r="C264">
            <v>45225</v>
          </cell>
          <cell r="E264">
            <v>-2.23571610686069E-3</v>
          </cell>
        </row>
        <row r="265">
          <cell r="A265" t="str">
            <v>CHF_TOIS_EOD</v>
          </cell>
          <cell r="C265">
            <v>45593</v>
          </cell>
          <cell r="E265">
            <v>-1.2389932300615901E-3</v>
          </cell>
        </row>
        <row r="266">
          <cell r="A266" t="str">
            <v>CHF_TOIS_EOD</v>
          </cell>
          <cell r="C266">
            <v>45957</v>
          </cell>
          <cell r="E266">
            <v>-3.6616574789134001E-4</v>
          </cell>
        </row>
        <row r="267">
          <cell r="A267" t="str">
            <v>CHF_TOIS_EOD</v>
          </cell>
          <cell r="C267">
            <v>46686</v>
          </cell>
          <cell r="E267">
            <v>1.26241195782389E-3</v>
          </cell>
        </row>
        <row r="268">
          <cell r="A268" t="str">
            <v>CHF_TOIS_EOD</v>
          </cell>
          <cell r="C268">
            <v>47784</v>
          </cell>
          <cell r="E268">
            <v>2.9077242919000098E-3</v>
          </cell>
        </row>
        <row r="269">
          <cell r="A269" t="str">
            <v>CHF_TOIS_EOD</v>
          </cell>
          <cell r="C269">
            <v>49608</v>
          </cell>
          <cell r="E269">
            <v>4.9514732697289402E-3</v>
          </cell>
        </row>
        <row r="270">
          <cell r="A270" t="str">
            <v>CHF_TOIS_EOD</v>
          </cell>
          <cell r="C270">
            <v>51435</v>
          </cell>
          <cell r="E270">
            <v>6.16173330624494E-3</v>
          </cell>
        </row>
        <row r="271">
          <cell r="A271" t="str">
            <v>CHF_TOIS_EOD</v>
          </cell>
          <cell r="C271">
            <v>53261</v>
          </cell>
          <cell r="E271">
            <v>6.5747729691102196E-3</v>
          </cell>
        </row>
        <row r="272">
          <cell r="A272" t="str">
            <v>CHF_TOIS_EOD</v>
          </cell>
          <cell r="C272">
            <v>56913</v>
          </cell>
          <cell r="E272">
            <v>6.51013803872625E-3</v>
          </cell>
        </row>
        <row r="273">
          <cell r="A273" t="str">
            <v>CZK_PRIBOR_3M_EOD</v>
          </cell>
          <cell r="C273">
            <v>42395</v>
          </cell>
          <cell r="E273">
            <v>2.9391887795250302E-3</v>
          </cell>
        </row>
        <row r="274">
          <cell r="A274" t="str">
            <v>CZK_PRIBOR_3M_EOD</v>
          </cell>
          <cell r="C274">
            <v>42486</v>
          </cell>
          <cell r="E274">
            <v>2.6926647872194502E-3</v>
          </cell>
        </row>
        <row r="275">
          <cell r="A275" t="str">
            <v>CZK_PRIBOR_3M_EOD</v>
          </cell>
          <cell r="C275">
            <v>42577</v>
          </cell>
          <cell r="E275">
            <v>2.3882234897345199E-3</v>
          </cell>
        </row>
        <row r="276">
          <cell r="A276" t="str">
            <v>CZK_PRIBOR_3M_EOD</v>
          </cell>
          <cell r="C276">
            <v>42669</v>
          </cell>
          <cell r="E276">
            <v>2.2185159691145801E-3</v>
          </cell>
        </row>
        <row r="277">
          <cell r="A277" t="str">
            <v>CZK_PRIBOR_3M_EOD</v>
          </cell>
          <cell r="C277">
            <v>43034</v>
          </cell>
          <cell r="E277">
            <v>1.57292920107995E-3</v>
          </cell>
        </row>
        <row r="278">
          <cell r="A278" t="str">
            <v>CZK_PRIBOR_3M_EOD</v>
          </cell>
          <cell r="C278">
            <v>43399</v>
          </cell>
          <cell r="E278">
            <v>1.77123787854728E-3</v>
          </cell>
        </row>
        <row r="279">
          <cell r="A279" t="str">
            <v>CZK_PRIBOR_3M_EOD</v>
          </cell>
          <cell r="C279">
            <v>43767</v>
          </cell>
          <cell r="E279">
            <v>2.1585898562129901E-3</v>
          </cell>
        </row>
        <row r="280">
          <cell r="A280" t="str">
            <v>CZK_PRIBOR_3M_EOD</v>
          </cell>
          <cell r="C280">
            <v>44130</v>
          </cell>
          <cell r="E280">
            <v>2.6201979445389101E-3</v>
          </cell>
        </row>
        <row r="281">
          <cell r="A281" t="str">
            <v>CZK_PRIBOR_3M_EOD</v>
          </cell>
          <cell r="C281">
            <v>44495</v>
          </cell>
          <cell r="E281">
            <v>3.4433866598457298E-3</v>
          </cell>
        </row>
        <row r="282">
          <cell r="A282" t="str">
            <v>CZK_PRIBOR_3M_EOD</v>
          </cell>
          <cell r="C282">
            <v>44860</v>
          </cell>
          <cell r="E282">
            <v>4.34609797114416E-3</v>
          </cell>
        </row>
        <row r="283">
          <cell r="A283" t="str">
            <v>CZK_PRIBOR_3M_EOD</v>
          </cell>
          <cell r="C283">
            <v>45225</v>
          </cell>
          <cell r="E283">
            <v>5.1946517676707904E-3</v>
          </cell>
        </row>
        <row r="284">
          <cell r="A284" t="str">
            <v>CZK_PRIBOR_3M_EOD</v>
          </cell>
          <cell r="C284">
            <v>45594</v>
          </cell>
          <cell r="E284">
            <v>6.1243486767724904E-3</v>
          </cell>
        </row>
        <row r="285">
          <cell r="A285" t="str">
            <v>CZK_PRIBOR_3M_EOD</v>
          </cell>
          <cell r="C285">
            <v>45957</v>
          </cell>
          <cell r="E285">
            <v>6.9815673104120096E-3</v>
          </cell>
        </row>
        <row r="286">
          <cell r="A286" t="str">
            <v>CZK_PRIBOR_3M_EOD</v>
          </cell>
          <cell r="C286">
            <v>46686</v>
          </cell>
          <cell r="E286">
            <v>8.5268890924242394E-3</v>
          </cell>
        </row>
        <row r="287">
          <cell r="A287" t="str">
            <v>CZK_PRIBOR_3M_EOD</v>
          </cell>
          <cell r="C287">
            <v>47785</v>
          </cell>
          <cell r="E287">
            <v>1.06320135426575E-2</v>
          </cell>
        </row>
        <row r="288">
          <cell r="A288" t="str">
            <v>CZK_PRIBOR_3M_EOD</v>
          </cell>
          <cell r="C288">
            <v>49608</v>
          </cell>
          <cell r="E288">
            <v>1.23425449263423E-2</v>
          </cell>
        </row>
        <row r="289">
          <cell r="A289" t="str">
            <v>CZK_PRIBOR_3M_EOD</v>
          </cell>
          <cell r="C289">
            <v>51435</v>
          </cell>
          <cell r="E289">
            <v>1.2297341657723899E-2</v>
          </cell>
        </row>
        <row r="290">
          <cell r="A290" t="str">
            <v>CZK_PRIBOR_3M_EOD</v>
          </cell>
          <cell r="C290">
            <v>53261</v>
          </cell>
          <cell r="E290">
            <v>1.2362722181387399E-2</v>
          </cell>
        </row>
        <row r="291">
          <cell r="A291" t="str">
            <v>CZK_PRIBOR_6M_EOD</v>
          </cell>
          <cell r="C291">
            <v>42486</v>
          </cell>
          <cell r="E291">
            <v>3.7478654375788199E-3</v>
          </cell>
        </row>
        <row r="292">
          <cell r="A292" t="str">
            <v>CZK_PRIBOR_6M_EOD</v>
          </cell>
          <cell r="C292">
            <v>42669</v>
          </cell>
          <cell r="E292">
            <v>2.8978121927746301E-3</v>
          </cell>
        </row>
        <row r="293">
          <cell r="A293" t="str">
            <v>CZK_PRIBOR_6M_EOD</v>
          </cell>
          <cell r="C293">
            <v>42851</v>
          </cell>
          <cell r="E293">
            <v>2.5164842317643601E-3</v>
          </cell>
        </row>
        <row r="294">
          <cell r="A294" t="str">
            <v>CZK_PRIBOR_6M_EOD</v>
          </cell>
          <cell r="C294">
            <v>43034</v>
          </cell>
          <cell r="E294">
            <v>2.3864677953605701E-3</v>
          </cell>
        </row>
        <row r="295">
          <cell r="A295" t="str">
            <v>CZK_PRIBOR_6M_EOD</v>
          </cell>
          <cell r="C295">
            <v>43399</v>
          </cell>
          <cell r="E295">
            <v>2.6621179559487198E-3</v>
          </cell>
        </row>
        <row r="296">
          <cell r="A296" t="str">
            <v>CZK_PRIBOR_6M_EOD</v>
          </cell>
          <cell r="C296">
            <v>43767</v>
          </cell>
          <cell r="E296">
            <v>3.06631192819412E-3</v>
          </cell>
        </row>
        <row r="297">
          <cell r="A297" t="str">
            <v>CZK_PRIBOR_6M_EOD</v>
          </cell>
          <cell r="C297">
            <v>44130</v>
          </cell>
          <cell r="E297">
            <v>3.58501102049266E-3</v>
          </cell>
        </row>
        <row r="298">
          <cell r="A298" t="str">
            <v>CZK_PRIBOR_6M_EOD</v>
          </cell>
          <cell r="C298">
            <v>44495</v>
          </cell>
          <cell r="E298">
            <v>4.4518890153182099E-3</v>
          </cell>
        </row>
        <row r="299">
          <cell r="A299" t="str">
            <v>CZK_PRIBOR_6M_EOD</v>
          </cell>
          <cell r="C299">
            <v>44860</v>
          </cell>
          <cell r="E299">
            <v>5.4772575864476597E-3</v>
          </cell>
        </row>
        <row r="300">
          <cell r="A300" t="str">
            <v>CZK_PRIBOR_6M_EOD</v>
          </cell>
          <cell r="C300">
            <v>45225</v>
          </cell>
          <cell r="E300">
            <v>6.4180997598291501E-3</v>
          </cell>
        </row>
        <row r="301">
          <cell r="A301" t="str">
            <v>CZK_PRIBOR_6M_EOD</v>
          </cell>
          <cell r="C301">
            <v>45594</v>
          </cell>
          <cell r="E301">
            <v>7.4371233920631202E-3</v>
          </cell>
        </row>
        <row r="302">
          <cell r="A302" t="str">
            <v>CZK_PRIBOR_6M_EOD</v>
          </cell>
          <cell r="C302">
            <v>45957</v>
          </cell>
          <cell r="E302">
            <v>8.3456963419290004E-3</v>
          </cell>
        </row>
        <row r="303">
          <cell r="A303" t="str">
            <v>CZK_PRIBOR_6M_EOD</v>
          </cell>
          <cell r="C303">
            <v>46686</v>
          </cell>
          <cell r="E303">
            <v>9.9435135969348602E-3</v>
          </cell>
        </row>
        <row r="304">
          <cell r="A304" t="str">
            <v>CZK_PRIBOR_6M_EOD</v>
          </cell>
          <cell r="C304">
            <v>47785</v>
          </cell>
          <cell r="E304">
            <v>1.19897267620951E-2</v>
          </cell>
        </row>
        <row r="305">
          <cell r="A305" t="str">
            <v>CZK_PRIBOR_6M_EOD</v>
          </cell>
          <cell r="C305">
            <v>49608</v>
          </cell>
          <cell r="E305">
            <v>1.35720481042874E-2</v>
          </cell>
        </row>
        <row r="306">
          <cell r="A306" t="str">
            <v>CZK_PRIBOR_6M_EOD</v>
          </cell>
          <cell r="C306">
            <v>51435</v>
          </cell>
          <cell r="E306">
            <v>1.3392474237597599E-2</v>
          </cell>
        </row>
        <row r="307">
          <cell r="A307" t="str">
            <v>CZK_PRIBOR_6M_EOD</v>
          </cell>
          <cell r="C307">
            <v>53261</v>
          </cell>
          <cell r="E307">
            <v>1.3334372649643701E-2</v>
          </cell>
        </row>
        <row r="308">
          <cell r="A308" t="str">
            <v>CZK_PRIBOR_EOD</v>
          </cell>
          <cell r="C308">
            <v>42300</v>
          </cell>
          <cell r="E308">
            <v>1.31805317577322E-3</v>
          </cell>
        </row>
        <row r="309">
          <cell r="A309" t="str">
            <v>CZK_PRIBOR_EOD</v>
          </cell>
          <cell r="C309">
            <v>42303</v>
          </cell>
          <cell r="E309">
            <v>1.3180496060272899E-3</v>
          </cell>
        </row>
        <row r="310">
          <cell r="A310" t="str">
            <v>CZK_PRIBOR_EOD</v>
          </cell>
          <cell r="C310">
            <v>42310</v>
          </cell>
          <cell r="E310">
            <v>1.3825612996510601E-3</v>
          </cell>
        </row>
        <row r="311">
          <cell r="A311" t="str">
            <v>CZK_PRIBOR_EOD</v>
          </cell>
          <cell r="C311">
            <v>42334</v>
          </cell>
          <cell r="E311">
            <v>1.9465113461877401E-3</v>
          </cell>
        </row>
        <row r="312">
          <cell r="A312" t="str">
            <v>CZK_PRIBOR_EOD</v>
          </cell>
          <cell r="C312">
            <v>42366</v>
          </cell>
          <cell r="E312">
            <v>2.2709722420101702E-3</v>
          </cell>
        </row>
        <row r="313">
          <cell r="A313" t="str">
            <v>CZK_PRIBOR_EOD</v>
          </cell>
          <cell r="C313">
            <v>42395</v>
          </cell>
          <cell r="E313">
            <v>2.8716413139623699E-3</v>
          </cell>
        </row>
        <row r="314">
          <cell r="A314" t="str">
            <v>CZK_PRIBOR_EOD</v>
          </cell>
          <cell r="C314">
            <v>42486</v>
          </cell>
          <cell r="E314">
            <v>2.6579880134547E-3</v>
          </cell>
        </row>
        <row r="315">
          <cell r="A315" t="str">
            <v>CZK_PRIBOR_EOD</v>
          </cell>
          <cell r="C315">
            <v>42577</v>
          </cell>
          <cell r="E315">
            <v>2.36489774623344E-3</v>
          </cell>
        </row>
        <row r="316">
          <cell r="A316" t="str">
            <v>CZK_PRIBOR_EOD</v>
          </cell>
          <cell r="C316">
            <v>42669</v>
          </cell>
          <cell r="E316">
            <v>2.2009901402139701E-3</v>
          </cell>
        </row>
        <row r="317">
          <cell r="A317" t="str">
            <v>CZK_PRIBOR_EOD</v>
          </cell>
          <cell r="C317">
            <v>43034</v>
          </cell>
          <cell r="E317">
            <v>2.3742240501429201E-3</v>
          </cell>
        </row>
        <row r="318">
          <cell r="A318" t="str">
            <v>CZK_PRIBOR_EOD</v>
          </cell>
          <cell r="C318">
            <v>43399</v>
          </cell>
          <cell r="E318">
            <v>2.6539374254887101E-3</v>
          </cell>
        </row>
        <row r="319">
          <cell r="A319" t="str">
            <v>CZK_PRIBOR_EOD</v>
          </cell>
          <cell r="C319">
            <v>43767</v>
          </cell>
          <cell r="E319">
            <v>3.0601823637540098E-3</v>
          </cell>
        </row>
        <row r="320">
          <cell r="A320" t="str">
            <v>CZK_PRIBOR_EOD</v>
          </cell>
          <cell r="C320">
            <v>44130</v>
          </cell>
          <cell r="E320">
            <v>3.5814746883394699E-3</v>
          </cell>
        </row>
        <row r="321">
          <cell r="A321" t="str">
            <v>CZK_PRIBOR_EOD</v>
          </cell>
          <cell r="C321">
            <v>44495</v>
          </cell>
          <cell r="E321">
            <v>4.4489405634068301E-3</v>
          </cell>
        </row>
        <row r="322">
          <cell r="A322" t="str">
            <v>CZK_PRIBOR_EOD</v>
          </cell>
          <cell r="C322">
            <v>44860</v>
          </cell>
          <cell r="E322">
            <v>5.4747294382605496E-3</v>
          </cell>
        </row>
        <row r="323">
          <cell r="A323" t="str">
            <v>CZK_PRIBOR_EOD</v>
          </cell>
          <cell r="C323">
            <v>45225</v>
          </cell>
          <cell r="E323">
            <v>6.41588704369098E-3</v>
          </cell>
        </row>
        <row r="324">
          <cell r="A324" t="str">
            <v>CZK_PRIBOR_EOD</v>
          </cell>
          <cell r="C324">
            <v>45594</v>
          </cell>
          <cell r="E324">
            <v>7.4351585254674802E-3</v>
          </cell>
        </row>
        <row r="325">
          <cell r="A325" t="str">
            <v>CZK_PRIBOR_EOD</v>
          </cell>
          <cell r="C325">
            <v>45957</v>
          </cell>
          <cell r="E325">
            <v>8.34374242154798E-3</v>
          </cell>
        </row>
        <row r="326">
          <cell r="A326" t="str">
            <v>CZK_PRIBOR_EOD</v>
          </cell>
          <cell r="C326">
            <v>46686</v>
          </cell>
          <cell r="E326">
            <v>9.9419936605719093E-3</v>
          </cell>
        </row>
        <row r="327">
          <cell r="A327" t="str">
            <v>CZK_PRIBOR_EOD</v>
          </cell>
          <cell r="C327">
            <v>47785</v>
          </cell>
          <cell r="E327">
            <v>1.1988511901687799E-2</v>
          </cell>
        </row>
        <row r="328">
          <cell r="A328" t="str">
            <v>CZK_PRIBOR_EOD</v>
          </cell>
          <cell r="C328">
            <v>49608</v>
          </cell>
          <cell r="E328">
            <v>1.35712685326399E-2</v>
          </cell>
        </row>
        <row r="329">
          <cell r="A329" t="str">
            <v>CZK_PRIBOR_EOD</v>
          </cell>
          <cell r="C329">
            <v>51435</v>
          </cell>
          <cell r="E329">
            <v>1.3391860901343E-2</v>
          </cell>
        </row>
        <row r="330">
          <cell r="A330" t="str">
            <v>CZK_PRIBOR_EOD</v>
          </cell>
          <cell r="C330">
            <v>53261</v>
          </cell>
          <cell r="E330">
            <v>1.33338751421044E-2</v>
          </cell>
        </row>
        <row r="331">
          <cell r="A331" t="str">
            <v>DKK_CIBOR_3M_EOD</v>
          </cell>
          <cell r="C331">
            <v>42395</v>
          </cell>
          <cell r="E331">
            <v>-5.3232737776003004E-4</v>
          </cell>
        </row>
        <row r="332">
          <cell r="A332" t="str">
            <v>DKK_CIBOR_3M_EOD</v>
          </cell>
          <cell r="C332">
            <v>42445</v>
          </cell>
          <cell r="E332">
            <v>-3.0480729401733E-4</v>
          </cell>
        </row>
        <row r="333">
          <cell r="A333" t="str">
            <v>DKK_CIBOR_3M_EOD</v>
          </cell>
          <cell r="C333">
            <v>42536</v>
          </cell>
          <cell r="E333">
            <v>-1.293778226245E-4</v>
          </cell>
        </row>
        <row r="334">
          <cell r="A334" t="str">
            <v>DKK_CIBOR_3M_EOD</v>
          </cell>
          <cell r="C334">
            <v>42634</v>
          </cell>
          <cell r="E334">
            <v>1.0272591732348E-4</v>
          </cell>
        </row>
        <row r="335">
          <cell r="A335" t="str">
            <v>DKK_CIBOR_3M_EOD</v>
          </cell>
          <cell r="C335">
            <v>42725</v>
          </cell>
          <cell r="E335">
            <v>2.9192345167500998E-4</v>
          </cell>
        </row>
        <row r="336">
          <cell r="A336" t="str">
            <v>DKK_CIBOR_3M_EOD</v>
          </cell>
          <cell r="C336">
            <v>42809</v>
          </cell>
          <cell r="E336">
            <v>4.8510682633622998E-4</v>
          </cell>
        </row>
        <row r="337">
          <cell r="A337" t="str">
            <v>DKK_CIBOR_3M_EOD</v>
          </cell>
          <cell r="C337">
            <v>42907</v>
          </cell>
          <cell r="E337">
            <v>7.1162159383768005E-4</v>
          </cell>
        </row>
        <row r="338">
          <cell r="A338" t="str">
            <v>DKK_CIBOR_3M_EOD</v>
          </cell>
          <cell r="C338">
            <v>43034</v>
          </cell>
          <cell r="E338">
            <v>1.02955482408086E-3</v>
          </cell>
        </row>
        <row r="339">
          <cell r="A339" t="str">
            <v>DKK_CIBOR_3M_EOD</v>
          </cell>
          <cell r="C339">
            <v>43399</v>
          </cell>
          <cell r="E339">
            <v>2.1067812265047601E-3</v>
          </cell>
        </row>
        <row r="340">
          <cell r="A340" t="str">
            <v>DKK_CIBOR_3M_EOD</v>
          </cell>
          <cell r="C340">
            <v>43766</v>
          </cell>
          <cell r="E340">
            <v>3.4439822150782798E-3</v>
          </cell>
        </row>
        <row r="341">
          <cell r="A341" t="str">
            <v>DKK_CIBOR_3M_EOD</v>
          </cell>
          <cell r="C341">
            <v>44130</v>
          </cell>
          <cell r="E341">
            <v>4.8204629229465302E-3</v>
          </cell>
        </row>
        <row r="342">
          <cell r="A342" t="str">
            <v>DKK_CIBOR_3M_EOD</v>
          </cell>
          <cell r="C342">
            <v>44495</v>
          </cell>
          <cell r="E342">
            <v>6.1768409695258601E-3</v>
          </cell>
        </row>
        <row r="343">
          <cell r="A343" t="str">
            <v>DKK_CIBOR_3M_EOD</v>
          </cell>
          <cell r="C343">
            <v>44860</v>
          </cell>
          <cell r="E343">
            <v>7.5989224092512901E-3</v>
          </cell>
        </row>
        <row r="344">
          <cell r="A344" t="str">
            <v>DKK_CIBOR_3M_EOD</v>
          </cell>
          <cell r="C344">
            <v>45225</v>
          </cell>
          <cell r="E344">
            <v>9.0173743798297509E-3</v>
          </cell>
        </row>
        <row r="345">
          <cell r="A345" t="str">
            <v>DKK_CIBOR_3M_EOD</v>
          </cell>
          <cell r="C345">
            <v>45593</v>
          </cell>
          <cell r="E345">
            <v>1.0339789206833899E-2</v>
          </cell>
        </row>
        <row r="346">
          <cell r="A346" t="str">
            <v>DKK_CIBOR_3M_EOD</v>
          </cell>
          <cell r="C346">
            <v>45957</v>
          </cell>
          <cell r="E346">
            <v>1.1503033519540301E-2</v>
          </cell>
        </row>
        <row r="347">
          <cell r="A347" t="str">
            <v>DKK_CIBOR_3M_EOD</v>
          </cell>
          <cell r="C347">
            <v>46686</v>
          </cell>
          <cell r="E347">
            <v>1.3552890101646399E-2</v>
          </cell>
        </row>
        <row r="348">
          <cell r="A348" t="str">
            <v>DKK_CIBOR_3M_EOD</v>
          </cell>
          <cell r="C348">
            <v>47784</v>
          </cell>
          <cell r="E348">
            <v>1.5744406222471499E-2</v>
          </cell>
        </row>
        <row r="349">
          <cell r="A349" t="str">
            <v>DKK_CIBOR_3M_EOD</v>
          </cell>
          <cell r="C349">
            <v>49608</v>
          </cell>
          <cell r="E349">
            <v>1.7598699094024201E-2</v>
          </cell>
        </row>
        <row r="350">
          <cell r="A350" t="str">
            <v>DKK_CIBOR_3M_EOD</v>
          </cell>
          <cell r="C350">
            <v>51435</v>
          </cell>
          <cell r="E350">
            <v>1.7894535655073301E-2</v>
          </cell>
        </row>
        <row r="351">
          <cell r="A351" t="str">
            <v>DKK_CIBOR_3M_EOD</v>
          </cell>
          <cell r="C351">
            <v>53261</v>
          </cell>
          <cell r="E351">
            <v>1.79360584571421E-2</v>
          </cell>
        </row>
        <row r="352">
          <cell r="A352" t="str">
            <v>DKK_CIBOR_6M_EOD</v>
          </cell>
          <cell r="C352">
            <v>42486</v>
          </cell>
          <cell r="E352">
            <v>1.46959734754342E-3</v>
          </cell>
        </row>
        <row r="353">
          <cell r="A353" t="str">
            <v>DKK_CIBOR_6M_EOD</v>
          </cell>
          <cell r="C353">
            <v>42669</v>
          </cell>
          <cell r="E353">
            <v>1.6502559980540101E-3</v>
          </cell>
        </row>
        <row r="354">
          <cell r="A354" t="str">
            <v>DKK_CIBOR_6M_EOD</v>
          </cell>
          <cell r="C354">
            <v>43034</v>
          </cell>
          <cell r="E354">
            <v>2.4950608173881701E-3</v>
          </cell>
        </row>
        <row r="355">
          <cell r="A355" t="str">
            <v>DKK_CIBOR_6M_EOD</v>
          </cell>
          <cell r="C355">
            <v>43399</v>
          </cell>
          <cell r="E355">
            <v>3.5311732334171201E-3</v>
          </cell>
        </row>
        <row r="356">
          <cell r="A356" t="str">
            <v>DKK_CIBOR_6M_EOD</v>
          </cell>
          <cell r="C356">
            <v>43766</v>
          </cell>
          <cell r="E356">
            <v>4.8456959337588798E-3</v>
          </cell>
        </row>
        <row r="357">
          <cell r="A357" t="str">
            <v>DKK_CIBOR_6M_EOD</v>
          </cell>
          <cell r="C357">
            <v>44130</v>
          </cell>
          <cell r="E357">
            <v>6.1954677500209096E-3</v>
          </cell>
        </row>
        <row r="358">
          <cell r="A358" t="str">
            <v>DKK_CIBOR_6M_EOD</v>
          </cell>
          <cell r="C358">
            <v>44495</v>
          </cell>
          <cell r="E358">
            <v>7.51627549864042E-3</v>
          </cell>
        </row>
        <row r="359">
          <cell r="A359" t="str">
            <v>DKK_CIBOR_6M_EOD</v>
          </cell>
          <cell r="C359">
            <v>44860</v>
          </cell>
          <cell r="E359">
            <v>8.8973759667076192E-3</v>
          </cell>
        </row>
        <row r="360">
          <cell r="A360" t="str">
            <v>DKK_CIBOR_6M_EOD</v>
          </cell>
          <cell r="C360">
            <v>45225</v>
          </cell>
          <cell r="E360">
            <v>1.0258987449142901E-2</v>
          </cell>
        </row>
        <row r="361">
          <cell r="A361" t="str">
            <v>DKK_CIBOR_6M_EOD</v>
          </cell>
          <cell r="C361">
            <v>45593</v>
          </cell>
          <cell r="E361">
            <v>1.15253482877534E-2</v>
          </cell>
        </row>
        <row r="362">
          <cell r="A362" t="str">
            <v>DKK_CIBOR_6M_EOD</v>
          </cell>
          <cell r="C362">
            <v>45957</v>
          </cell>
          <cell r="E362">
            <v>1.26331236257009E-2</v>
          </cell>
        </row>
        <row r="363">
          <cell r="A363" t="str">
            <v>DKK_CIBOR_6M_EOD</v>
          </cell>
          <cell r="C363">
            <v>46686</v>
          </cell>
          <cell r="E363">
            <v>1.45271613730889E-2</v>
          </cell>
        </row>
        <row r="364">
          <cell r="A364" t="str">
            <v>DKK_CIBOR_6M_EOD</v>
          </cell>
          <cell r="C364">
            <v>47784</v>
          </cell>
          <cell r="E364">
            <v>1.65291755854142E-2</v>
          </cell>
        </row>
        <row r="365">
          <cell r="A365" t="str">
            <v>DKK_CIBOR_6M_EOD</v>
          </cell>
          <cell r="C365">
            <v>49608</v>
          </cell>
          <cell r="E365">
            <v>1.8186107166614899E-2</v>
          </cell>
        </row>
        <row r="366">
          <cell r="A366" t="str">
            <v>DKK_CIBOR_6M_EOD</v>
          </cell>
          <cell r="C366">
            <v>51435</v>
          </cell>
          <cell r="E366">
            <v>1.8362686124817802E-2</v>
          </cell>
        </row>
        <row r="367">
          <cell r="A367" t="str">
            <v>DKK_CIBOR_6M_EOD</v>
          </cell>
          <cell r="C367">
            <v>53261</v>
          </cell>
          <cell r="E367">
            <v>1.8326007216418298E-2</v>
          </cell>
        </row>
        <row r="368">
          <cell r="A368" t="str">
            <v>DKK_CIBOR_EOD</v>
          </cell>
          <cell r="C368">
            <v>42300</v>
          </cell>
          <cell r="E368">
            <v>3.6094426601722998E-4</v>
          </cell>
        </row>
        <row r="369">
          <cell r="A369" t="str">
            <v>DKK_CIBOR_EOD</v>
          </cell>
          <cell r="C369">
            <v>42303</v>
          </cell>
          <cell r="E369">
            <v>3.3889197771554E-4</v>
          </cell>
        </row>
        <row r="370">
          <cell r="A370" t="str">
            <v>DKK_CIBOR_EOD</v>
          </cell>
          <cell r="C370">
            <v>42310</v>
          </cell>
          <cell r="E370">
            <v>-2.0705259389796299E-3</v>
          </cell>
        </row>
        <row r="371">
          <cell r="A371" t="str">
            <v>DKK_CIBOR_EOD</v>
          </cell>
          <cell r="C371">
            <v>42334</v>
          </cell>
          <cell r="E371">
            <v>-1.7574559103415699E-3</v>
          </cell>
        </row>
        <row r="372">
          <cell r="A372" t="str">
            <v>DKK_CIBOR_EOD</v>
          </cell>
          <cell r="C372">
            <v>42445</v>
          </cell>
          <cell r="E372">
            <v>-6.9415564655643004E-4</v>
          </cell>
        </row>
        <row r="373">
          <cell r="A373" t="str">
            <v>DKK_CIBOR_EOD</v>
          </cell>
          <cell r="C373">
            <v>42536</v>
          </cell>
          <cell r="E373">
            <v>-3.6922955034888002E-4</v>
          </cell>
        </row>
        <row r="374">
          <cell r="A374" t="str">
            <v>DKK_CIBOR_EOD</v>
          </cell>
          <cell r="C374">
            <v>42634</v>
          </cell>
          <cell r="E374">
            <v>-6.6960230341379999E-5</v>
          </cell>
        </row>
        <row r="375">
          <cell r="A375" t="str">
            <v>DKK_CIBOR_EOD</v>
          </cell>
          <cell r="C375">
            <v>42725</v>
          </cell>
          <cell r="E375">
            <v>1.5848481446309001E-4</v>
          </cell>
        </row>
        <row r="376">
          <cell r="A376" t="str">
            <v>DKK_CIBOR_EOD</v>
          </cell>
          <cell r="C376">
            <v>42809</v>
          </cell>
          <cell r="E376">
            <v>3.7364631785977002E-4</v>
          </cell>
        </row>
        <row r="377">
          <cell r="A377" t="str">
            <v>DKK_CIBOR_EOD</v>
          </cell>
          <cell r="C377">
            <v>42907</v>
          </cell>
          <cell r="E377">
            <v>6.1812676020562001E-4</v>
          </cell>
        </row>
        <row r="378">
          <cell r="A378" t="str">
            <v>DKK_CIBOR_EOD</v>
          </cell>
          <cell r="C378">
            <v>43034</v>
          </cell>
          <cell r="E378">
            <v>2.4917747533576401E-3</v>
          </cell>
        </row>
        <row r="379">
          <cell r="A379" t="str">
            <v>DKK_CIBOR_EOD</v>
          </cell>
          <cell r="C379">
            <v>43399</v>
          </cell>
          <cell r="E379">
            <v>3.5289777751607398E-3</v>
          </cell>
        </row>
        <row r="380">
          <cell r="A380" t="str">
            <v>DKK_CIBOR_EOD</v>
          </cell>
          <cell r="C380">
            <v>43766</v>
          </cell>
          <cell r="E380">
            <v>4.8440498533699698E-3</v>
          </cell>
        </row>
        <row r="381">
          <cell r="A381" t="str">
            <v>DKK_CIBOR_EOD</v>
          </cell>
          <cell r="C381">
            <v>44130</v>
          </cell>
          <cell r="E381">
            <v>6.19483446075545E-3</v>
          </cell>
        </row>
        <row r="382">
          <cell r="A382" t="str">
            <v>DKK_CIBOR_EOD</v>
          </cell>
          <cell r="C382">
            <v>44495</v>
          </cell>
          <cell r="E382">
            <v>7.5157474986094902E-3</v>
          </cell>
        </row>
        <row r="383">
          <cell r="A383" t="str">
            <v>DKK_CIBOR_EOD</v>
          </cell>
          <cell r="C383">
            <v>44860</v>
          </cell>
          <cell r="E383">
            <v>8.8969232406211993E-3</v>
          </cell>
        </row>
        <row r="384">
          <cell r="A384" t="str">
            <v>DKK_CIBOR_EOD</v>
          </cell>
          <cell r="C384">
            <v>45225</v>
          </cell>
          <cell r="E384">
            <v>1.0258591214578099E-2</v>
          </cell>
        </row>
        <row r="385">
          <cell r="A385" t="str">
            <v>DKK_CIBOR_EOD</v>
          </cell>
          <cell r="C385">
            <v>45593</v>
          </cell>
          <cell r="E385">
            <v>1.15248287881659E-2</v>
          </cell>
        </row>
        <row r="386">
          <cell r="A386" t="str">
            <v>DKK_CIBOR_EOD</v>
          </cell>
          <cell r="C386">
            <v>45957</v>
          </cell>
          <cell r="E386">
            <v>1.26324022549883E-2</v>
          </cell>
        </row>
        <row r="387">
          <cell r="A387" t="str">
            <v>DKK_CIBOR_EOD</v>
          </cell>
          <cell r="C387">
            <v>46686</v>
          </cell>
          <cell r="E387">
            <v>1.45267002411236E-2</v>
          </cell>
        </row>
        <row r="388">
          <cell r="A388" t="str">
            <v>DKK_CIBOR_EOD</v>
          </cell>
          <cell r="C388">
            <v>47784</v>
          </cell>
          <cell r="E388">
            <v>1.65288069821126E-2</v>
          </cell>
        </row>
        <row r="389">
          <cell r="A389" t="str">
            <v>DKK_CIBOR_EOD</v>
          </cell>
          <cell r="C389">
            <v>49608</v>
          </cell>
          <cell r="E389">
            <v>1.81859127471364E-2</v>
          </cell>
        </row>
        <row r="390">
          <cell r="A390" t="str">
            <v>DKK_CIBOR_EOD</v>
          </cell>
          <cell r="C390">
            <v>51435</v>
          </cell>
          <cell r="E390">
            <v>1.8362566604768499E-2</v>
          </cell>
        </row>
        <row r="391">
          <cell r="A391" t="str">
            <v>DKK_CIBOR_EOD</v>
          </cell>
          <cell r="C391">
            <v>53261</v>
          </cell>
          <cell r="E391">
            <v>1.8325922017490601E-2</v>
          </cell>
        </row>
        <row r="392">
          <cell r="A392" t="str">
            <v>EUR_EONIA_EOD</v>
          </cell>
          <cell r="C392">
            <v>42300</v>
          </cell>
          <cell r="E392">
            <v>-1.4093082762860901E-3</v>
          </cell>
        </row>
        <row r="393">
          <cell r="A393" t="str">
            <v>EUR_EONIA_EOD</v>
          </cell>
          <cell r="C393">
            <v>42303</v>
          </cell>
          <cell r="E393">
            <v>-1.4093123574674699E-3</v>
          </cell>
        </row>
        <row r="394">
          <cell r="A394" t="str">
            <v>EUR_EONIA_EOD</v>
          </cell>
          <cell r="C394">
            <v>42310</v>
          </cell>
          <cell r="E394">
            <v>-1.4060940517279701E-3</v>
          </cell>
        </row>
        <row r="395">
          <cell r="A395" t="str">
            <v>EUR_EONIA_EOD</v>
          </cell>
          <cell r="C395">
            <v>42317</v>
          </cell>
          <cell r="E395">
            <v>-1.42773790019047E-3</v>
          </cell>
        </row>
        <row r="396">
          <cell r="A396" t="str">
            <v>EUR_EONIA_EOD</v>
          </cell>
          <cell r="C396">
            <v>42324</v>
          </cell>
          <cell r="E396">
            <v>-1.41787200011979E-3</v>
          </cell>
        </row>
        <row r="397">
          <cell r="A397" t="str">
            <v>EUR_EONIA_EOD</v>
          </cell>
          <cell r="C397">
            <v>42334</v>
          </cell>
          <cell r="E397">
            <v>-1.45279042643148E-3</v>
          </cell>
        </row>
        <row r="398">
          <cell r="A398" t="str">
            <v>EUR_EONIA_EOD</v>
          </cell>
          <cell r="C398">
            <v>42366</v>
          </cell>
          <cell r="E398">
            <v>-1.6073407150914E-3</v>
          </cell>
        </row>
        <row r="399">
          <cell r="A399" t="str">
            <v>EUR_EONIA_EOD</v>
          </cell>
          <cell r="C399">
            <v>42395</v>
          </cell>
          <cell r="E399">
            <v>-1.71816474071647E-3</v>
          </cell>
        </row>
        <row r="400">
          <cell r="A400" t="str">
            <v>EUR_EONIA_EOD</v>
          </cell>
          <cell r="C400">
            <v>42426</v>
          </cell>
          <cell r="E400">
            <v>-1.81122301176578E-3</v>
          </cell>
        </row>
        <row r="401">
          <cell r="A401" t="str">
            <v>EUR_EONIA_EOD</v>
          </cell>
          <cell r="C401">
            <v>42458</v>
          </cell>
          <cell r="E401">
            <v>-1.8943654734168E-3</v>
          </cell>
        </row>
        <row r="402">
          <cell r="A402" t="str">
            <v>EUR_EONIA_EOD</v>
          </cell>
          <cell r="C402">
            <v>42486</v>
          </cell>
          <cell r="E402">
            <v>-1.9497588609609399E-3</v>
          </cell>
        </row>
        <row r="403">
          <cell r="A403" t="str">
            <v>EUR_EONIA_EOD</v>
          </cell>
          <cell r="C403">
            <v>42516</v>
          </cell>
          <cell r="E403">
            <v>-2.0262744129426399E-3</v>
          </cell>
        </row>
        <row r="404">
          <cell r="A404" t="str">
            <v>EUR_EONIA_EOD</v>
          </cell>
          <cell r="C404">
            <v>42548</v>
          </cell>
          <cell r="E404">
            <v>-2.0816380757677001E-3</v>
          </cell>
        </row>
        <row r="405">
          <cell r="A405" t="str">
            <v>EUR_EONIA_EOD</v>
          </cell>
          <cell r="C405">
            <v>42577</v>
          </cell>
          <cell r="E405">
            <v>-2.1117300673386E-3</v>
          </cell>
        </row>
        <row r="406">
          <cell r="A406" t="str">
            <v>EUR_EONIA_EOD</v>
          </cell>
          <cell r="C406">
            <v>42608</v>
          </cell>
          <cell r="E406">
            <v>-2.15179675450937E-3</v>
          </cell>
        </row>
        <row r="407">
          <cell r="A407" t="str">
            <v>EUR_EONIA_EOD</v>
          </cell>
          <cell r="C407">
            <v>42639</v>
          </cell>
          <cell r="E407">
            <v>-2.1846732327788802E-3</v>
          </cell>
        </row>
        <row r="408">
          <cell r="A408" t="str">
            <v>EUR_EONIA_EOD</v>
          </cell>
          <cell r="C408">
            <v>42669</v>
          </cell>
          <cell r="E408">
            <v>-2.2006946447607301E-3</v>
          </cell>
        </row>
        <row r="409">
          <cell r="A409" t="str">
            <v>EUR_EONIA_EOD</v>
          </cell>
          <cell r="C409">
            <v>42761</v>
          </cell>
          <cell r="E409">
            <v>-2.2573784234072398E-3</v>
          </cell>
        </row>
        <row r="410">
          <cell r="A410" t="str">
            <v>EUR_EONIA_EOD</v>
          </cell>
          <cell r="C410">
            <v>42851</v>
          </cell>
          <cell r="E410">
            <v>-2.26688573955289E-3</v>
          </cell>
        </row>
        <row r="411">
          <cell r="A411" t="str">
            <v>EUR_EONIA_EOD</v>
          </cell>
          <cell r="C411">
            <v>42942</v>
          </cell>
          <cell r="E411">
            <v>-2.28810926305775E-3</v>
          </cell>
        </row>
        <row r="412">
          <cell r="A412" t="str">
            <v>EUR_EONIA_EOD</v>
          </cell>
          <cell r="C412">
            <v>43034</v>
          </cell>
          <cell r="E412">
            <v>-2.2070894866865502E-3</v>
          </cell>
        </row>
        <row r="413">
          <cell r="A413" t="str">
            <v>EUR_EONIA_EOD</v>
          </cell>
          <cell r="C413">
            <v>43399</v>
          </cell>
          <cell r="E413">
            <v>-1.75844213630562E-3</v>
          </cell>
        </row>
        <row r="414">
          <cell r="A414" t="str">
            <v>EUR_EONIA_EOD</v>
          </cell>
          <cell r="C414">
            <v>43766</v>
          </cell>
          <cell r="E414">
            <v>-8.5794709578125995E-4</v>
          </cell>
        </row>
        <row r="415">
          <cell r="A415" t="str">
            <v>EUR_EONIA_EOD</v>
          </cell>
          <cell r="C415">
            <v>44130</v>
          </cell>
          <cell r="E415">
            <v>2.6391880647082998E-4</v>
          </cell>
        </row>
        <row r="416">
          <cell r="A416" t="str">
            <v>EUR_EONIA_EOD</v>
          </cell>
          <cell r="C416">
            <v>44495</v>
          </cell>
          <cell r="E416">
            <v>1.55690586624454E-3</v>
          </cell>
        </row>
        <row r="417">
          <cell r="A417" t="str">
            <v>EUR_EONIA_EOD</v>
          </cell>
          <cell r="C417">
            <v>44860</v>
          </cell>
          <cell r="E417">
            <v>2.9462219826049598E-3</v>
          </cell>
        </row>
        <row r="418">
          <cell r="A418" t="str">
            <v>EUR_EONIA_EOD</v>
          </cell>
          <cell r="C418">
            <v>45225</v>
          </cell>
          <cell r="E418">
            <v>4.3277149035169998E-3</v>
          </cell>
        </row>
        <row r="419">
          <cell r="A419" t="str">
            <v>EUR_EONIA_EOD</v>
          </cell>
          <cell r="C419">
            <v>45593</v>
          </cell>
          <cell r="E419">
            <v>5.6390441227249996E-3</v>
          </cell>
        </row>
        <row r="420">
          <cell r="A420" t="str">
            <v>EUR_EONIA_EOD</v>
          </cell>
          <cell r="C420">
            <v>45957</v>
          </cell>
          <cell r="E420">
            <v>6.8130485598212999E-3</v>
          </cell>
        </row>
        <row r="421">
          <cell r="A421" t="str">
            <v>EUR_EONIA_EOD</v>
          </cell>
          <cell r="C421">
            <v>46686</v>
          </cell>
          <cell r="E421">
            <v>8.8777648317392207E-3</v>
          </cell>
        </row>
        <row r="422">
          <cell r="A422" t="str">
            <v>EUR_EONIA_EOD</v>
          </cell>
          <cell r="C422">
            <v>47784</v>
          </cell>
          <cell r="E422">
            <v>1.11585819657624E-2</v>
          </cell>
        </row>
        <row r="423">
          <cell r="A423" t="str">
            <v>EUR_EONIA_EOD</v>
          </cell>
          <cell r="C423">
            <v>49608</v>
          </cell>
          <cell r="E423">
            <v>1.32828139239823E-2</v>
          </cell>
        </row>
        <row r="424">
          <cell r="A424" t="str">
            <v>EUR_EONIA_EOD</v>
          </cell>
          <cell r="C424">
            <v>51435</v>
          </cell>
          <cell r="E424">
            <v>1.3928101328699699E-2</v>
          </cell>
        </row>
        <row r="425">
          <cell r="A425" t="str">
            <v>EUR_EONIA_EOD</v>
          </cell>
          <cell r="C425">
            <v>53261</v>
          </cell>
          <cell r="E425">
            <v>1.41704029583095E-2</v>
          </cell>
        </row>
        <row r="426">
          <cell r="A426" t="str">
            <v>EUR_EONIA_EOD</v>
          </cell>
          <cell r="C426">
            <v>56913</v>
          </cell>
          <cell r="E426">
            <v>1.44445423573518E-2</v>
          </cell>
        </row>
        <row r="427">
          <cell r="A427" t="str">
            <v>EUR_EONIA_EOD</v>
          </cell>
          <cell r="C427">
            <v>60566</v>
          </cell>
          <cell r="E427">
            <v>1.39440668319498E-2</v>
          </cell>
        </row>
        <row r="428">
          <cell r="A428" t="str">
            <v>EUR_EONIA_EOD</v>
          </cell>
          <cell r="C428">
            <v>64220</v>
          </cell>
          <cell r="E428">
            <v>1.3516965751649899E-2</v>
          </cell>
        </row>
        <row r="429">
          <cell r="A429" t="str">
            <v>EUR_EURIBOR_12M_EOD</v>
          </cell>
          <cell r="C429">
            <v>42669</v>
          </cell>
          <cell r="E429">
            <v>1.30705974946175E-3</v>
          </cell>
        </row>
        <row r="430">
          <cell r="A430" t="str">
            <v>EUR_EURIBOR_12M_EOD</v>
          </cell>
          <cell r="C430">
            <v>42702</v>
          </cell>
          <cell r="E430">
            <v>8.8163278817548997E-4</v>
          </cell>
        </row>
        <row r="431">
          <cell r="A431" t="str">
            <v>EUR_EURIBOR_12M_EOD</v>
          </cell>
          <cell r="C431">
            <v>42731</v>
          </cell>
          <cell r="E431">
            <v>8.5289111243802996E-4</v>
          </cell>
        </row>
        <row r="432">
          <cell r="A432" t="str">
            <v>EUR_EURIBOR_12M_EOD</v>
          </cell>
          <cell r="C432">
            <v>42761</v>
          </cell>
          <cell r="E432">
            <v>8.6574926060777003E-4</v>
          </cell>
        </row>
        <row r="433">
          <cell r="A433" t="str">
            <v>EUR_EURIBOR_12M_EOD</v>
          </cell>
          <cell r="C433">
            <v>42793</v>
          </cell>
          <cell r="E433">
            <v>9.0449783788313005E-4</v>
          </cell>
        </row>
        <row r="434">
          <cell r="A434" t="str">
            <v>EUR_EURIBOR_12M_EOD</v>
          </cell>
          <cell r="C434">
            <v>42821</v>
          </cell>
          <cell r="E434">
            <v>9.6289395334332999E-4</v>
          </cell>
        </row>
        <row r="435">
          <cell r="A435" t="str">
            <v>EUR_EURIBOR_12M_EOD</v>
          </cell>
          <cell r="C435">
            <v>42851</v>
          </cell>
          <cell r="E435">
            <v>1.04588914087431E-3</v>
          </cell>
        </row>
        <row r="436">
          <cell r="A436" t="str">
            <v>EUR_EURIBOR_12M_EOD</v>
          </cell>
          <cell r="C436">
            <v>42881</v>
          </cell>
          <cell r="E436">
            <v>1.02758681593959E-3</v>
          </cell>
        </row>
        <row r="437">
          <cell r="A437" t="str">
            <v>EUR_EURIBOR_12M_EOD</v>
          </cell>
          <cell r="C437">
            <v>42912</v>
          </cell>
          <cell r="E437">
            <v>1.0705083482618399E-3</v>
          </cell>
        </row>
        <row r="438">
          <cell r="A438" t="str">
            <v>EUR_EURIBOR_12M_EOD</v>
          </cell>
          <cell r="C438">
            <v>42942</v>
          </cell>
          <cell r="E438">
            <v>1.12310041974338E-3</v>
          </cell>
        </row>
        <row r="439">
          <cell r="A439" t="str">
            <v>EUR_EURIBOR_12M_EOD</v>
          </cell>
          <cell r="C439">
            <v>42975</v>
          </cell>
          <cell r="E439">
            <v>1.17511033728899E-3</v>
          </cell>
        </row>
        <row r="440">
          <cell r="A440" t="str">
            <v>EUR_EURIBOR_12M_EOD</v>
          </cell>
          <cell r="C440">
            <v>43004</v>
          </cell>
          <cell r="E440">
            <v>1.22317647868805E-3</v>
          </cell>
        </row>
        <row r="441">
          <cell r="A441" t="str">
            <v>EUR_EURIBOR_12M_EOD</v>
          </cell>
          <cell r="C441">
            <v>43034</v>
          </cell>
          <cell r="E441">
            <v>1.3212229051586799E-3</v>
          </cell>
        </row>
        <row r="442">
          <cell r="A442" t="str">
            <v>EUR_EURIBOR_12M_EOD</v>
          </cell>
          <cell r="C442">
            <v>43399</v>
          </cell>
          <cell r="E442">
            <v>1.93387120973475E-3</v>
          </cell>
        </row>
        <row r="443">
          <cell r="A443" t="str">
            <v>EUR_EURIBOR_12M_EOD</v>
          </cell>
          <cell r="C443">
            <v>43766</v>
          </cell>
          <cell r="E443">
            <v>2.9746383726909301E-3</v>
          </cell>
        </row>
        <row r="444">
          <cell r="A444" t="str">
            <v>EUR_EURIBOR_12M_EOD</v>
          </cell>
          <cell r="C444">
            <v>44130</v>
          </cell>
          <cell r="E444">
            <v>4.1869794901774598E-3</v>
          </cell>
        </row>
        <row r="445">
          <cell r="A445" t="str">
            <v>EUR_EURIBOR_12M_EOD</v>
          </cell>
          <cell r="C445">
            <v>44495</v>
          </cell>
          <cell r="E445">
            <v>5.4632434451850299E-3</v>
          </cell>
        </row>
        <row r="446">
          <cell r="A446" t="str">
            <v>EUR_EURIBOR_12M_EOD</v>
          </cell>
          <cell r="C446">
            <v>44860</v>
          </cell>
          <cell r="E446">
            <v>6.7810531170887098E-3</v>
          </cell>
        </row>
        <row r="447">
          <cell r="A447" t="str">
            <v>EUR_EURIBOR_12M_EOD</v>
          </cell>
          <cell r="C447">
            <v>45225</v>
          </cell>
          <cell r="E447">
            <v>8.0675874665686303E-3</v>
          </cell>
        </row>
        <row r="448">
          <cell r="A448" t="str">
            <v>EUR_EURIBOR_12M_EOD</v>
          </cell>
          <cell r="C448">
            <v>45593</v>
          </cell>
          <cell r="E448">
            <v>9.26387772676277E-3</v>
          </cell>
        </row>
        <row r="449">
          <cell r="A449" t="str">
            <v>EUR_EURIBOR_12M_EOD</v>
          </cell>
          <cell r="C449">
            <v>45957</v>
          </cell>
          <cell r="E449">
            <v>1.0310853133345999E-2</v>
          </cell>
        </row>
        <row r="450">
          <cell r="A450" t="str">
            <v>EUR_EURIBOR_12M_EOD</v>
          </cell>
          <cell r="C450">
            <v>46686</v>
          </cell>
          <cell r="E450">
            <v>1.2098269076416699E-2</v>
          </cell>
        </row>
        <row r="451">
          <cell r="A451" t="str">
            <v>EUR_EURIBOR_12M_EOD</v>
          </cell>
          <cell r="C451">
            <v>47784</v>
          </cell>
          <cell r="E451">
            <v>1.40257056588837E-2</v>
          </cell>
        </row>
        <row r="452">
          <cell r="A452" t="str">
            <v>EUR_EURIBOR_12M_EOD</v>
          </cell>
          <cell r="C452">
            <v>49608</v>
          </cell>
          <cell r="E452">
            <v>1.56311928705072E-2</v>
          </cell>
        </row>
        <row r="453">
          <cell r="A453" t="str">
            <v>EUR_EURIBOR_12M_EOD</v>
          </cell>
          <cell r="C453">
            <v>51435</v>
          </cell>
          <cell r="E453">
            <v>1.5938624052702299E-2</v>
          </cell>
        </row>
        <row r="454">
          <cell r="A454" t="str">
            <v>EUR_EURIBOR_12M_EOD</v>
          </cell>
          <cell r="C454">
            <v>53261</v>
          </cell>
          <cell r="E454">
            <v>1.5950422148898701E-2</v>
          </cell>
        </row>
        <row r="455">
          <cell r="A455" t="str">
            <v>EUR_EURIBOR_12M_EOD</v>
          </cell>
          <cell r="C455">
            <v>56913</v>
          </cell>
          <cell r="E455">
            <v>1.59117305427256E-2</v>
          </cell>
        </row>
        <row r="456">
          <cell r="A456" t="str">
            <v>EUR_EURIBOR_12M_EOD</v>
          </cell>
          <cell r="C456">
            <v>60566</v>
          </cell>
          <cell r="E456">
            <v>1.51424004608724E-2</v>
          </cell>
        </row>
        <row r="457">
          <cell r="A457" t="str">
            <v>EUR_EURIBOR_12M_EOD</v>
          </cell>
          <cell r="C457">
            <v>64220</v>
          </cell>
          <cell r="E457">
            <v>1.46409865063478E-2</v>
          </cell>
        </row>
        <row r="458">
          <cell r="A458" t="str">
            <v>EUR_EURIBOR_1M_EOD</v>
          </cell>
          <cell r="C458">
            <v>42334</v>
          </cell>
          <cell r="E458">
            <v>-1.19644967620939E-3</v>
          </cell>
        </row>
        <row r="459">
          <cell r="A459" t="str">
            <v>EUR_EURIBOR_1M_EOD</v>
          </cell>
          <cell r="C459">
            <v>42366</v>
          </cell>
          <cell r="E459">
            <v>-1.3490922770845999E-3</v>
          </cell>
        </row>
        <row r="460">
          <cell r="A460" t="str">
            <v>EUR_EURIBOR_1M_EOD</v>
          </cell>
          <cell r="C460">
            <v>42395</v>
          </cell>
          <cell r="E460">
            <v>-1.47620502577043E-3</v>
          </cell>
        </row>
        <row r="461">
          <cell r="A461" t="str">
            <v>EUR_EURIBOR_1M_EOD</v>
          </cell>
          <cell r="C461">
            <v>42486</v>
          </cell>
          <cell r="E461">
            <v>-1.7175224713568799E-3</v>
          </cell>
        </row>
        <row r="462">
          <cell r="A462" t="str">
            <v>EUR_EURIBOR_1M_EOD</v>
          </cell>
          <cell r="C462">
            <v>42577</v>
          </cell>
          <cell r="E462">
            <v>-1.8512659779988401E-3</v>
          </cell>
        </row>
        <row r="463">
          <cell r="A463" t="str">
            <v>EUR_EURIBOR_1M_EOD</v>
          </cell>
          <cell r="C463">
            <v>42669</v>
          </cell>
          <cell r="E463">
            <v>-1.94458566788146E-3</v>
          </cell>
        </row>
        <row r="464">
          <cell r="A464" t="str">
            <v>EUR_EURIBOR_1M_EOD</v>
          </cell>
          <cell r="C464">
            <v>43034</v>
          </cell>
          <cell r="E464">
            <v>-1.8788414198719001E-3</v>
          </cell>
        </row>
        <row r="465">
          <cell r="A465" t="str">
            <v>EUR_EURIBOR_1M_EOD</v>
          </cell>
          <cell r="C465">
            <v>43399</v>
          </cell>
          <cell r="E465">
            <v>-1.39516408018023E-3</v>
          </cell>
        </row>
        <row r="466">
          <cell r="A466" t="str">
            <v>EUR_EURIBOR_1M_EOD</v>
          </cell>
          <cell r="C466">
            <v>43766</v>
          </cell>
          <cell r="E466">
            <v>-4.7156889678673998E-4</v>
          </cell>
        </row>
        <row r="467">
          <cell r="A467" t="str">
            <v>EUR_EURIBOR_1M_EOD</v>
          </cell>
          <cell r="C467">
            <v>44130</v>
          </cell>
          <cell r="E467">
            <v>6.8859150389636995E-4</v>
          </cell>
        </row>
        <row r="468">
          <cell r="A468" t="str">
            <v>EUR_EURIBOR_1M_EOD</v>
          </cell>
          <cell r="C468">
            <v>44495</v>
          </cell>
          <cell r="E468">
            <v>1.9882518245268699E-3</v>
          </cell>
        </row>
        <row r="469">
          <cell r="A469" t="str">
            <v>EUR_EURIBOR_1M_EOD</v>
          </cell>
          <cell r="C469">
            <v>44860</v>
          </cell>
          <cell r="E469">
            <v>3.38258861514457E-3</v>
          </cell>
        </row>
        <row r="470">
          <cell r="A470" t="str">
            <v>EUR_EURIBOR_1M_EOD</v>
          </cell>
          <cell r="C470">
            <v>45225</v>
          </cell>
          <cell r="E470">
            <v>4.7606902914404002E-3</v>
          </cell>
        </row>
        <row r="471">
          <cell r="A471" t="str">
            <v>EUR_EURIBOR_1M_EOD</v>
          </cell>
          <cell r="C471">
            <v>45593</v>
          </cell>
          <cell r="E471">
            <v>6.0599827190556104E-3</v>
          </cell>
        </row>
        <row r="472">
          <cell r="A472" t="str">
            <v>EUR_EURIBOR_1M_EOD</v>
          </cell>
          <cell r="C472">
            <v>45957</v>
          </cell>
          <cell r="E472">
            <v>7.2300485500791803E-3</v>
          </cell>
        </row>
        <row r="473">
          <cell r="A473" t="str">
            <v>EUR_EURIBOR_1M_EOD</v>
          </cell>
          <cell r="C473">
            <v>46686</v>
          </cell>
          <cell r="E473">
            <v>9.2900104698954607E-3</v>
          </cell>
        </row>
        <row r="474">
          <cell r="A474" t="str">
            <v>EUR_EURIBOR_1M_EOD</v>
          </cell>
          <cell r="C474">
            <v>47784</v>
          </cell>
          <cell r="E474">
            <v>1.15625716309058E-2</v>
          </cell>
        </row>
        <row r="475">
          <cell r="A475" t="str">
            <v>EUR_EURIBOR_1M_EOD</v>
          </cell>
          <cell r="C475">
            <v>49608</v>
          </cell>
          <cell r="E475">
            <v>1.36151580946695E-2</v>
          </cell>
        </row>
        <row r="476">
          <cell r="A476" t="str">
            <v>EUR_EURIBOR_1M_EOD</v>
          </cell>
          <cell r="C476">
            <v>51435</v>
          </cell>
          <cell r="E476">
            <v>1.42240506134676E-2</v>
          </cell>
        </row>
        <row r="477">
          <cell r="A477" t="str">
            <v>EUR_EURIBOR_1M_EOD</v>
          </cell>
          <cell r="C477">
            <v>53261</v>
          </cell>
          <cell r="E477">
            <v>1.44422854698421E-2</v>
          </cell>
        </row>
        <row r="478">
          <cell r="A478" t="str">
            <v>EUR_EURIBOR_1M_EOD</v>
          </cell>
          <cell r="C478">
            <v>56913</v>
          </cell>
          <cell r="E478">
            <v>1.46314035798397E-2</v>
          </cell>
        </row>
        <row r="479">
          <cell r="A479" t="str">
            <v>EUR_EURIBOR_1M_EOD</v>
          </cell>
          <cell r="C479">
            <v>60566</v>
          </cell>
          <cell r="E479">
            <v>1.4067551253889201E-2</v>
          </cell>
        </row>
        <row r="480">
          <cell r="A480" t="str">
            <v>EUR_EURIBOR_1M_EOD</v>
          </cell>
          <cell r="C480">
            <v>64220</v>
          </cell>
          <cell r="E480">
            <v>1.3522230605668E-2</v>
          </cell>
        </row>
        <row r="481">
          <cell r="A481" t="str">
            <v>EUR_EURIBOR_3M_EOD</v>
          </cell>
          <cell r="C481">
            <v>42395</v>
          </cell>
          <cell r="E481">
            <v>-5.3739750568556005E-4</v>
          </cell>
        </row>
        <row r="482">
          <cell r="A482" t="str">
            <v>EUR_EURIBOR_3M_EOD</v>
          </cell>
          <cell r="C482">
            <v>42445</v>
          </cell>
          <cell r="E482">
            <v>-8.6986668178211E-4</v>
          </cell>
        </row>
        <row r="483">
          <cell r="A483" t="str">
            <v>EUR_EURIBOR_3M_EOD</v>
          </cell>
          <cell r="C483">
            <v>42536</v>
          </cell>
          <cell r="E483">
            <v>-1.02996882467627E-3</v>
          </cell>
        </row>
        <row r="484">
          <cell r="A484" t="str">
            <v>EUR_EURIBOR_3M_EOD</v>
          </cell>
          <cell r="C484">
            <v>42634</v>
          </cell>
          <cell r="E484">
            <v>-1.1410149417069599E-3</v>
          </cell>
        </row>
        <row r="485">
          <cell r="A485" t="str">
            <v>EUR_EURIBOR_3M_EOD</v>
          </cell>
          <cell r="C485">
            <v>42725</v>
          </cell>
          <cell r="E485">
            <v>-1.20422853491892E-3</v>
          </cell>
        </row>
        <row r="486">
          <cell r="A486" t="str">
            <v>EUR_EURIBOR_3M_EOD</v>
          </cell>
          <cell r="C486">
            <v>42809</v>
          </cell>
          <cell r="E486">
            <v>-1.2223377607829299E-3</v>
          </cell>
        </row>
        <row r="487">
          <cell r="A487" t="str">
            <v>EUR_EURIBOR_3M_EOD</v>
          </cell>
          <cell r="C487">
            <v>42907</v>
          </cell>
          <cell r="E487">
            <v>-1.2028232019976801E-3</v>
          </cell>
        </row>
        <row r="488">
          <cell r="A488" t="str">
            <v>EUR_EURIBOR_3M_EOD</v>
          </cell>
          <cell r="C488">
            <v>42998</v>
          </cell>
          <cell r="E488">
            <v>-1.1556671703143999E-3</v>
          </cell>
        </row>
        <row r="489">
          <cell r="A489" t="str">
            <v>EUR_EURIBOR_3M_EOD</v>
          </cell>
          <cell r="C489">
            <v>43089</v>
          </cell>
          <cell r="E489">
            <v>-1.07825807659296E-3</v>
          </cell>
        </row>
        <row r="490">
          <cell r="A490" t="str">
            <v>EUR_EURIBOR_3M_EOD</v>
          </cell>
          <cell r="C490">
            <v>43180</v>
          </cell>
          <cell r="E490">
            <v>-9.7012948030341002E-4</v>
          </cell>
        </row>
        <row r="491">
          <cell r="A491" t="str">
            <v>EUR_EURIBOR_3M_EOD</v>
          </cell>
          <cell r="C491">
            <v>43271</v>
          </cell>
          <cell r="E491">
            <v>-8.4266659068452001E-4</v>
          </cell>
        </row>
        <row r="492">
          <cell r="A492" t="str">
            <v>EUR_EURIBOR_3M_EOD</v>
          </cell>
          <cell r="C492">
            <v>43362</v>
          </cell>
          <cell r="E492">
            <v>-6.8617357812518996E-4</v>
          </cell>
        </row>
        <row r="493">
          <cell r="A493" t="str">
            <v>EUR_EURIBOR_3M_EOD</v>
          </cell>
          <cell r="C493">
            <v>43453</v>
          </cell>
          <cell r="E493">
            <v>-4.9985262909598002E-4</v>
          </cell>
        </row>
        <row r="494">
          <cell r="A494" t="str">
            <v>EUR_EURIBOR_3M_EOD</v>
          </cell>
          <cell r="C494">
            <v>43766</v>
          </cell>
          <cell r="E494">
            <v>5.5125188020743005E-4</v>
          </cell>
        </row>
        <row r="495">
          <cell r="A495" t="str">
            <v>EUR_EURIBOR_3M_EOD</v>
          </cell>
          <cell r="C495">
            <v>44130</v>
          </cell>
          <cell r="E495">
            <v>1.7300475186918501E-3</v>
          </cell>
        </row>
        <row r="496">
          <cell r="A496" t="str">
            <v>EUR_EURIBOR_3M_EOD</v>
          </cell>
          <cell r="C496">
            <v>44495</v>
          </cell>
          <cell r="E496">
            <v>3.0087460675335799E-3</v>
          </cell>
        </row>
        <row r="497">
          <cell r="A497" t="str">
            <v>EUR_EURIBOR_3M_EOD</v>
          </cell>
          <cell r="C497">
            <v>44860</v>
          </cell>
          <cell r="E497">
            <v>4.3824426903486804E-3</v>
          </cell>
        </row>
        <row r="498">
          <cell r="A498" t="str">
            <v>EUR_EURIBOR_3M_EOD</v>
          </cell>
          <cell r="C498">
            <v>45225</v>
          </cell>
          <cell r="E498">
            <v>5.7383928123218297E-3</v>
          </cell>
        </row>
        <row r="499">
          <cell r="A499" t="str">
            <v>EUR_EURIBOR_3M_EOD</v>
          </cell>
          <cell r="C499">
            <v>45593</v>
          </cell>
          <cell r="E499">
            <v>7.01295688033555E-3</v>
          </cell>
        </row>
        <row r="500">
          <cell r="A500" t="str">
            <v>EUR_EURIBOR_3M_EOD</v>
          </cell>
          <cell r="C500">
            <v>45957</v>
          </cell>
          <cell r="E500">
            <v>8.1543318947887005E-3</v>
          </cell>
        </row>
        <row r="501">
          <cell r="A501" t="str">
            <v>EUR_EURIBOR_3M_EOD</v>
          </cell>
          <cell r="C501">
            <v>46686</v>
          </cell>
          <cell r="E501">
            <v>1.0146673396314001E-2</v>
          </cell>
        </row>
        <row r="502">
          <cell r="A502" t="str">
            <v>EUR_EURIBOR_3M_EOD</v>
          </cell>
          <cell r="C502">
            <v>47784</v>
          </cell>
          <cell r="E502">
            <v>1.2322519488410301E-2</v>
          </cell>
        </row>
        <row r="503">
          <cell r="A503" t="str">
            <v>EUR_EURIBOR_3M_EOD</v>
          </cell>
          <cell r="C503">
            <v>49608</v>
          </cell>
          <cell r="E503">
            <v>1.4225234633467899E-2</v>
          </cell>
        </row>
        <row r="504">
          <cell r="A504" t="str">
            <v>EUR_EURIBOR_3M_EOD</v>
          </cell>
          <cell r="C504">
            <v>51435</v>
          </cell>
          <cell r="E504">
            <v>1.47232400334703E-2</v>
          </cell>
        </row>
        <row r="505">
          <cell r="A505" t="str">
            <v>EUR_EURIBOR_3M_EOD</v>
          </cell>
          <cell r="C505">
            <v>53261</v>
          </cell>
          <cell r="E505">
            <v>1.4865333497852301E-2</v>
          </cell>
        </row>
        <row r="506">
          <cell r="A506" t="str">
            <v>EUR_EURIBOR_3M_EOD</v>
          </cell>
          <cell r="C506">
            <v>56913</v>
          </cell>
          <cell r="E506">
            <v>1.49574242307029E-2</v>
          </cell>
        </row>
        <row r="507">
          <cell r="A507" t="str">
            <v>EUR_EURIBOR_3M_EOD</v>
          </cell>
          <cell r="C507">
            <v>60566</v>
          </cell>
          <cell r="E507">
            <v>1.43438825363741E-2</v>
          </cell>
        </row>
        <row r="508">
          <cell r="A508" t="str">
            <v>EUR_EURIBOR_3M_EOD</v>
          </cell>
          <cell r="C508">
            <v>64220</v>
          </cell>
          <cell r="E508">
            <v>1.3840040453677699E-2</v>
          </cell>
        </row>
        <row r="509">
          <cell r="A509" t="str">
            <v>EUR_EURIBOR_6M_EOD</v>
          </cell>
          <cell r="C509">
            <v>42486</v>
          </cell>
          <cell r="E509">
            <v>1.9262958663471001E-4</v>
          </cell>
        </row>
        <row r="510">
          <cell r="A510" t="str">
            <v>EUR_EURIBOR_6M_EOD</v>
          </cell>
          <cell r="C510">
            <v>42516</v>
          </cell>
          <cell r="E510">
            <v>-8.9402472084879999E-5</v>
          </cell>
        </row>
        <row r="511">
          <cell r="A511" t="str">
            <v>EUR_EURIBOR_6M_EOD</v>
          </cell>
          <cell r="C511">
            <v>42548</v>
          </cell>
          <cell r="E511">
            <v>-1.4887653541284E-4</v>
          </cell>
        </row>
        <row r="512">
          <cell r="A512" t="str">
            <v>EUR_EURIBOR_6M_EOD</v>
          </cell>
          <cell r="C512">
            <v>42577</v>
          </cell>
          <cell r="E512">
            <v>-1.4590368879918001E-4</v>
          </cell>
        </row>
        <row r="513">
          <cell r="A513" t="str">
            <v>EUR_EURIBOR_6M_EOD</v>
          </cell>
          <cell r="C513">
            <v>42608</v>
          </cell>
          <cell r="E513">
            <v>-1.3881843484571E-4</v>
          </cell>
        </row>
        <row r="514">
          <cell r="A514" t="str">
            <v>EUR_EURIBOR_6M_EOD</v>
          </cell>
          <cell r="C514">
            <v>42639</v>
          </cell>
          <cell r="E514">
            <v>-1.2493622484992001E-4</v>
          </cell>
        </row>
        <row r="515">
          <cell r="A515" t="str">
            <v>EUR_EURIBOR_6M_EOD</v>
          </cell>
          <cell r="C515">
            <v>42669</v>
          </cell>
          <cell r="E515">
            <v>-1.5842374418386E-4</v>
          </cell>
        </row>
        <row r="516">
          <cell r="A516" t="str">
            <v>EUR_EURIBOR_6M_EOD</v>
          </cell>
          <cell r="C516">
            <v>42851</v>
          </cell>
          <cell r="E516">
            <v>-1.5700377771971999E-4</v>
          </cell>
        </row>
        <row r="517">
          <cell r="A517" t="str">
            <v>EUR_EURIBOR_6M_EOD</v>
          </cell>
          <cell r="C517">
            <v>43034</v>
          </cell>
          <cell r="E517">
            <v>-3.1122683796899998E-6</v>
          </cell>
        </row>
        <row r="518">
          <cell r="A518" t="str">
            <v>EUR_EURIBOR_6M_EOD</v>
          </cell>
          <cell r="C518">
            <v>43399</v>
          </cell>
          <cell r="E518">
            <v>5.8295585683692001E-4</v>
          </cell>
        </row>
        <row r="519">
          <cell r="A519" t="str">
            <v>EUR_EURIBOR_6M_EOD</v>
          </cell>
          <cell r="C519">
            <v>43766</v>
          </cell>
          <cell r="E519">
            <v>1.5920042993320001E-3</v>
          </cell>
        </row>
        <row r="520">
          <cell r="A520" t="str">
            <v>EUR_EURIBOR_6M_EOD</v>
          </cell>
          <cell r="C520">
            <v>44130</v>
          </cell>
          <cell r="E520">
            <v>2.7926851594321199E-3</v>
          </cell>
        </row>
        <row r="521">
          <cell r="A521" t="str">
            <v>EUR_EURIBOR_6M_EOD</v>
          </cell>
          <cell r="C521">
            <v>44495</v>
          </cell>
          <cell r="E521">
            <v>4.07242048601899E-3</v>
          </cell>
        </row>
        <row r="522">
          <cell r="A522" t="str">
            <v>EUR_EURIBOR_6M_EOD</v>
          </cell>
          <cell r="C522">
            <v>44860</v>
          </cell>
          <cell r="E522">
            <v>5.4148934058225401E-3</v>
          </cell>
        </row>
        <row r="523">
          <cell r="A523" t="str">
            <v>EUR_EURIBOR_6M_EOD</v>
          </cell>
          <cell r="C523">
            <v>45225</v>
          </cell>
          <cell r="E523">
            <v>6.7312055683260499E-3</v>
          </cell>
        </row>
        <row r="524">
          <cell r="A524" t="str">
            <v>EUR_EURIBOR_6M_EOD</v>
          </cell>
          <cell r="C524">
            <v>45593</v>
          </cell>
          <cell r="E524">
            <v>7.9571296192088303E-3</v>
          </cell>
        </row>
        <row r="525">
          <cell r="A525" t="str">
            <v>EUR_EURIBOR_6M_EOD</v>
          </cell>
          <cell r="C525">
            <v>45957</v>
          </cell>
          <cell r="E525">
            <v>9.0476473206811403E-3</v>
          </cell>
        </row>
        <row r="526">
          <cell r="A526" t="str">
            <v>EUR_EURIBOR_6M_EOD</v>
          </cell>
          <cell r="C526">
            <v>46686</v>
          </cell>
          <cell r="E526">
            <v>1.0939677718582499E-2</v>
          </cell>
        </row>
        <row r="527">
          <cell r="A527" t="str">
            <v>EUR_EURIBOR_6M_EOD</v>
          </cell>
          <cell r="C527">
            <v>47784</v>
          </cell>
          <cell r="E527">
            <v>1.30054977135424E-2</v>
          </cell>
        </row>
        <row r="528">
          <cell r="A528" t="str">
            <v>EUR_EURIBOR_6M_EOD</v>
          </cell>
          <cell r="C528">
            <v>49608</v>
          </cell>
          <cell r="E528">
            <v>1.47737570227378E-2</v>
          </cell>
        </row>
        <row r="529">
          <cell r="A529" t="str">
            <v>EUR_EURIBOR_6M_EOD</v>
          </cell>
          <cell r="C529">
            <v>51435</v>
          </cell>
          <cell r="E529">
            <v>1.5180579040238701E-2</v>
          </cell>
        </row>
        <row r="530">
          <cell r="A530" t="str">
            <v>EUR_EURIBOR_6M_EOD</v>
          </cell>
          <cell r="C530">
            <v>53261</v>
          </cell>
          <cell r="E530">
            <v>1.52601161238999E-2</v>
          </cell>
        </row>
        <row r="531">
          <cell r="A531" t="str">
            <v>EUR_EURIBOR_6M_EOD</v>
          </cell>
          <cell r="C531">
            <v>56913</v>
          </cell>
          <cell r="E531">
            <v>1.5263297536208101E-2</v>
          </cell>
        </row>
        <row r="532">
          <cell r="A532" t="str">
            <v>EUR_EURIBOR_6M_EOD</v>
          </cell>
          <cell r="C532">
            <v>60566</v>
          </cell>
          <cell r="E532">
            <v>1.4592754613512801E-2</v>
          </cell>
        </row>
        <row r="533">
          <cell r="A533" t="str">
            <v>EUR_EURIBOR_6M_EOD</v>
          </cell>
          <cell r="C533">
            <v>64220</v>
          </cell>
          <cell r="E533">
            <v>1.40784363151888E-2</v>
          </cell>
        </row>
        <row r="534">
          <cell r="A534" t="str">
            <v>EUR_EURIBOR_EOD</v>
          </cell>
          <cell r="C534">
            <v>42300</v>
          </cell>
          <cell r="E534">
            <v>-1.3788914934804899E-3</v>
          </cell>
        </row>
        <row r="535">
          <cell r="A535" t="str">
            <v>EUR_EURIBOR_EOD</v>
          </cell>
          <cell r="C535">
            <v>42303</v>
          </cell>
          <cell r="E535">
            <v>-1.3788954003598501E-3</v>
          </cell>
        </row>
        <row r="536">
          <cell r="A536" t="str">
            <v>EUR_EURIBOR_EOD</v>
          </cell>
          <cell r="C536">
            <v>42310</v>
          </cell>
          <cell r="E536">
            <v>-1.45632923932219E-3</v>
          </cell>
        </row>
        <row r="537">
          <cell r="A537" t="str">
            <v>EUR_EURIBOR_EOD</v>
          </cell>
          <cell r="C537">
            <v>42334</v>
          </cell>
          <cell r="E537">
            <v>-1.2173006161112099E-3</v>
          </cell>
        </row>
        <row r="538">
          <cell r="A538" t="str">
            <v>EUR_EURIBOR_EOD</v>
          </cell>
          <cell r="C538">
            <v>42445</v>
          </cell>
          <cell r="E538">
            <v>-1.1193457736256201E-3</v>
          </cell>
        </row>
        <row r="539">
          <cell r="A539" t="str">
            <v>EUR_EURIBOR_EOD</v>
          </cell>
          <cell r="C539">
            <v>42536</v>
          </cell>
          <cell r="E539">
            <v>-1.1836563664870501E-3</v>
          </cell>
        </row>
        <row r="540">
          <cell r="A540" t="str">
            <v>EUR_EURIBOR_EOD</v>
          </cell>
          <cell r="C540">
            <v>42634</v>
          </cell>
          <cell r="E540">
            <v>-1.2497431429281101E-3</v>
          </cell>
        </row>
        <row r="541">
          <cell r="A541" t="str">
            <v>EUR_EURIBOR_EOD</v>
          </cell>
          <cell r="C541">
            <v>42725</v>
          </cell>
          <cell r="E541">
            <v>-1.28973075888405E-3</v>
          </cell>
        </row>
        <row r="542">
          <cell r="A542" t="str">
            <v>EUR_EURIBOR_EOD</v>
          </cell>
          <cell r="C542">
            <v>42809</v>
          </cell>
          <cell r="E542">
            <v>-1.29375726550676E-3</v>
          </cell>
        </row>
        <row r="543">
          <cell r="A543" t="str">
            <v>EUR_EURIBOR_EOD</v>
          </cell>
          <cell r="C543">
            <v>42907</v>
          </cell>
          <cell r="E543">
            <v>-1.2627310102365E-3</v>
          </cell>
        </row>
        <row r="544">
          <cell r="A544" t="str">
            <v>EUR_EURIBOR_EOD</v>
          </cell>
          <cell r="C544">
            <v>42998</v>
          </cell>
          <cell r="E544">
            <v>-1.2077758218296201E-3</v>
          </cell>
        </row>
        <row r="545">
          <cell r="A545" t="str">
            <v>EUR_EURIBOR_EOD</v>
          </cell>
          <cell r="C545">
            <v>43089</v>
          </cell>
          <cell r="E545">
            <v>-1.12436433913609E-3</v>
          </cell>
        </row>
        <row r="546">
          <cell r="A546" t="str">
            <v>EUR_EURIBOR_EOD</v>
          </cell>
          <cell r="C546">
            <v>43180</v>
          </cell>
          <cell r="E546">
            <v>-1.01147334796418E-3</v>
          </cell>
        </row>
        <row r="547">
          <cell r="A547" t="str">
            <v>EUR_EURIBOR_EOD</v>
          </cell>
          <cell r="C547">
            <v>43271</v>
          </cell>
          <cell r="E547">
            <v>-8.8013978760741001E-4</v>
          </cell>
        </row>
        <row r="548">
          <cell r="A548" t="str">
            <v>EUR_EURIBOR_EOD</v>
          </cell>
          <cell r="C548">
            <v>43362</v>
          </cell>
          <cell r="E548">
            <v>-7.2043881557491999E-4</v>
          </cell>
        </row>
        <row r="549">
          <cell r="A549" t="str">
            <v>EUR_EURIBOR_EOD</v>
          </cell>
          <cell r="C549">
            <v>43453</v>
          </cell>
          <cell r="E549">
            <v>-5.3141584175545997E-4</v>
          </cell>
        </row>
        <row r="550">
          <cell r="A550" t="str">
            <v>EUR_EURIBOR_EOD</v>
          </cell>
          <cell r="C550">
            <v>43766</v>
          </cell>
          <cell r="E550">
            <v>1.5948392811693001E-3</v>
          </cell>
        </row>
        <row r="551">
          <cell r="A551" t="str">
            <v>EUR_EURIBOR_EOD</v>
          </cell>
          <cell r="C551">
            <v>44130</v>
          </cell>
          <cell r="E551">
            <v>2.8031897276197702E-3</v>
          </cell>
        </row>
        <row r="552">
          <cell r="A552" t="str">
            <v>EUR_EURIBOR_EOD</v>
          </cell>
          <cell r="C552">
            <v>44495</v>
          </cell>
          <cell r="E552">
            <v>4.0902892920984804E-3</v>
          </cell>
        </row>
        <row r="553">
          <cell r="A553" t="str">
            <v>EUR_EURIBOR_EOD</v>
          </cell>
          <cell r="C553">
            <v>44860</v>
          </cell>
          <cell r="E553">
            <v>5.4409683948793497E-3</v>
          </cell>
        </row>
        <row r="554">
          <cell r="A554" t="str">
            <v>EUR_EURIBOR_EOD</v>
          </cell>
          <cell r="C554">
            <v>45225</v>
          </cell>
          <cell r="E554">
            <v>6.7656101160214E-3</v>
          </cell>
        </row>
        <row r="555">
          <cell r="A555" t="str">
            <v>EUR_EURIBOR_EOD</v>
          </cell>
          <cell r="C555">
            <v>45593</v>
          </cell>
          <cell r="E555">
            <v>7.9992930649889996E-3</v>
          </cell>
        </row>
        <row r="556">
          <cell r="A556" t="str">
            <v>EUR_EURIBOR_EOD</v>
          </cell>
          <cell r="C556">
            <v>45957</v>
          </cell>
          <cell r="E556">
            <v>9.0962945272770792E-3</v>
          </cell>
        </row>
        <row r="557">
          <cell r="A557" t="str">
            <v>EUR_EURIBOR_EOD</v>
          </cell>
          <cell r="C557">
            <v>46686</v>
          </cell>
          <cell r="E557">
            <v>1.09997438321931E-2</v>
          </cell>
        </row>
        <row r="558">
          <cell r="A558" t="str">
            <v>EUR_EURIBOR_EOD</v>
          </cell>
          <cell r="C558">
            <v>47784</v>
          </cell>
          <cell r="E558">
            <v>1.30760302685474E-2</v>
          </cell>
        </row>
        <row r="559">
          <cell r="A559" t="str">
            <v>EUR_EURIBOR_EOD</v>
          </cell>
          <cell r="C559">
            <v>49608</v>
          </cell>
          <cell r="E559">
            <v>1.4846526659806E-2</v>
          </cell>
        </row>
        <row r="560">
          <cell r="A560" t="str">
            <v>EUR_EURIBOR_EOD</v>
          </cell>
          <cell r="C560">
            <v>51435</v>
          </cell>
          <cell r="E560">
            <v>1.52440002646948E-2</v>
          </cell>
        </row>
        <row r="561">
          <cell r="A561" t="str">
            <v>EUR_EURIBOR_EOD</v>
          </cell>
          <cell r="C561">
            <v>53261</v>
          </cell>
          <cell r="E561">
            <v>1.5314478783763699E-2</v>
          </cell>
        </row>
        <row r="562">
          <cell r="A562" t="str">
            <v>EUR_EURIBOR_EOD</v>
          </cell>
          <cell r="C562">
            <v>56913</v>
          </cell>
          <cell r="E562">
            <v>1.53050506048061E-2</v>
          </cell>
        </row>
        <row r="563">
          <cell r="A563" t="str">
            <v>EUR_EURIBOR_EOD</v>
          </cell>
          <cell r="C563">
            <v>60566</v>
          </cell>
          <cell r="E563">
            <v>1.4621653220055901E-2</v>
          </cell>
        </row>
        <row r="564">
          <cell r="A564" t="str">
            <v>EUR_EURIBOR_EOD</v>
          </cell>
          <cell r="C564">
            <v>64220</v>
          </cell>
          <cell r="E564">
            <v>1.4099015271507699E-2</v>
          </cell>
        </row>
        <row r="565">
          <cell r="A565" t="str">
            <v>GBP_LIBOR_12M_EOD</v>
          </cell>
          <cell r="C565">
            <v>42667</v>
          </cell>
          <cell r="E565">
            <v>1.02617321282347E-2</v>
          </cell>
        </row>
        <row r="566">
          <cell r="A566" t="str">
            <v>GBP_LIBOR_12M_EOD</v>
          </cell>
          <cell r="C566">
            <v>42696</v>
          </cell>
          <cell r="E566">
            <v>1.04719794876552E-2</v>
          </cell>
        </row>
        <row r="567">
          <cell r="A567" t="str">
            <v>GBP_LIBOR_12M_EOD</v>
          </cell>
          <cell r="C567">
            <v>42726</v>
          </cell>
          <cell r="E567">
            <v>1.05885378555312E-2</v>
          </cell>
        </row>
        <row r="568">
          <cell r="A568" t="str">
            <v>GBP_LIBOR_12M_EOD</v>
          </cell>
          <cell r="C568">
            <v>42758</v>
          </cell>
          <cell r="E568">
            <v>1.0724656036660901E-2</v>
          </cell>
        </row>
        <row r="569">
          <cell r="A569" t="str">
            <v>GBP_LIBOR_12M_EOD</v>
          </cell>
          <cell r="C569">
            <v>42788</v>
          </cell>
          <cell r="E569">
            <v>1.08432519966284E-2</v>
          </cell>
        </row>
        <row r="570">
          <cell r="A570" t="str">
            <v>GBP_LIBOR_12M_EOD</v>
          </cell>
          <cell r="C570">
            <v>42816</v>
          </cell>
          <cell r="E570">
            <v>1.09849121270446E-2</v>
          </cell>
        </row>
        <row r="571">
          <cell r="A571" t="str">
            <v>GBP_LIBOR_12M_EOD</v>
          </cell>
          <cell r="C571">
            <v>42849</v>
          </cell>
          <cell r="E571">
            <v>1.10439683849977E-2</v>
          </cell>
        </row>
        <row r="572">
          <cell r="A572" t="str">
            <v>GBP_LIBOR_12M_EOD</v>
          </cell>
          <cell r="C572">
            <v>42940</v>
          </cell>
          <cell r="E572">
            <v>1.1385536353642299E-2</v>
          </cell>
        </row>
        <row r="573">
          <cell r="A573" t="str">
            <v>GBP_LIBOR_12M_EOD</v>
          </cell>
          <cell r="C573">
            <v>43031</v>
          </cell>
          <cell r="E573">
            <v>1.1204115156492001E-2</v>
          </cell>
        </row>
        <row r="574">
          <cell r="A574" t="str">
            <v>GBP_LIBOR_12M_EOD</v>
          </cell>
          <cell r="C574">
            <v>43395</v>
          </cell>
          <cell r="E574">
            <v>1.26768464781951E-2</v>
          </cell>
        </row>
        <row r="575">
          <cell r="A575" t="str">
            <v>GBP_LIBOR_12M_EOD</v>
          </cell>
          <cell r="C575">
            <v>43760</v>
          </cell>
          <cell r="E575">
            <v>1.41439793523741E-2</v>
          </cell>
        </row>
        <row r="576">
          <cell r="A576" t="str">
            <v>GBP_LIBOR_12M_EOD</v>
          </cell>
          <cell r="C576">
            <v>44126</v>
          </cell>
          <cell r="E576">
            <v>1.5514474541724201E-2</v>
          </cell>
        </row>
        <row r="577">
          <cell r="A577" t="str">
            <v>GBP_LIBOR_12M_EOD</v>
          </cell>
          <cell r="C577">
            <v>44491</v>
          </cell>
          <cell r="E577">
            <v>1.6701133590095899E-2</v>
          </cell>
        </row>
        <row r="578">
          <cell r="A578" t="str">
            <v>GBP_LIBOR_12M_EOD</v>
          </cell>
          <cell r="C578">
            <v>44858</v>
          </cell>
          <cell r="E578">
            <v>1.77017604614799E-2</v>
          </cell>
        </row>
        <row r="579">
          <cell r="A579" t="str">
            <v>GBP_LIBOR_12M_EOD</v>
          </cell>
          <cell r="C579">
            <v>45222</v>
          </cell>
          <cell r="E579">
            <v>1.8527403588662301E-2</v>
          </cell>
        </row>
        <row r="580">
          <cell r="A580" t="str">
            <v>GBP_LIBOR_12M_EOD</v>
          </cell>
          <cell r="C580">
            <v>45587</v>
          </cell>
          <cell r="E580">
            <v>1.9211945688227799E-2</v>
          </cell>
        </row>
        <row r="581">
          <cell r="A581" t="str">
            <v>GBP_LIBOR_12M_EOD</v>
          </cell>
          <cell r="C581">
            <v>45952</v>
          </cell>
          <cell r="E581">
            <v>1.97818193485166E-2</v>
          </cell>
        </row>
        <row r="582">
          <cell r="A582" t="str">
            <v>GBP_LIBOR_12M_EOD</v>
          </cell>
          <cell r="C582">
            <v>46682</v>
          </cell>
          <cell r="E582">
            <v>2.0732732702428099E-2</v>
          </cell>
        </row>
        <row r="583">
          <cell r="A583" t="str">
            <v>GBP_LIBOR_12M_EOD</v>
          </cell>
          <cell r="C583">
            <v>47778</v>
          </cell>
          <cell r="E583">
            <v>2.1677486252645001E-2</v>
          </cell>
        </row>
        <row r="584">
          <cell r="A584" t="str">
            <v>GBP_LIBOR_12M_EOD</v>
          </cell>
          <cell r="C584">
            <v>49604</v>
          </cell>
          <cell r="E584">
            <v>2.22855611220273E-2</v>
          </cell>
        </row>
        <row r="585">
          <cell r="A585" t="str">
            <v>GBP_LIBOR_12M_EOD</v>
          </cell>
          <cell r="C585">
            <v>51431</v>
          </cell>
          <cell r="E585">
            <v>2.218626301331E-2</v>
          </cell>
        </row>
        <row r="586">
          <cell r="A586" t="str">
            <v>GBP_LIBOR_12M_EOD</v>
          </cell>
          <cell r="C586">
            <v>53258</v>
          </cell>
          <cell r="E586">
            <v>2.19762811037497E-2</v>
          </cell>
        </row>
        <row r="587">
          <cell r="A587" t="str">
            <v>GBP_LIBOR_12M_EOD</v>
          </cell>
          <cell r="C587">
            <v>56909</v>
          </cell>
          <cell r="E587">
            <v>2.1225706299523101E-2</v>
          </cell>
        </row>
        <row r="588">
          <cell r="A588" t="str">
            <v>GBP_LIBOR_12M_EOD</v>
          </cell>
          <cell r="C588">
            <v>60562</v>
          </cell>
          <cell r="E588">
            <v>2.05069131007889E-2</v>
          </cell>
        </row>
        <row r="589">
          <cell r="A589" t="str">
            <v>GBP_LIBOR_12M_EOD</v>
          </cell>
          <cell r="C589">
            <v>64214</v>
          </cell>
          <cell r="E589">
            <v>2.0398542745868199E-2</v>
          </cell>
        </row>
        <row r="590">
          <cell r="A590" t="str">
            <v>GBP_LIBOR_1M_EOD</v>
          </cell>
          <cell r="C590">
            <v>42331</v>
          </cell>
          <cell r="E590">
            <v>5.07447105422058E-3</v>
          </cell>
        </row>
        <row r="591">
          <cell r="A591" t="str">
            <v>GBP_LIBOR_1M_EOD</v>
          </cell>
          <cell r="C591">
            <v>42360</v>
          </cell>
          <cell r="E591">
            <v>5.1081700561693604E-3</v>
          </cell>
        </row>
        <row r="592">
          <cell r="A592" t="str">
            <v>GBP_LIBOR_1M_EOD</v>
          </cell>
          <cell r="C592">
            <v>42391</v>
          </cell>
          <cell r="E592">
            <v>5.1188533486333102E-3</v>
          </cell>
        </row>
        <row r="593">
          <cell r="A593" t="str">
            <v>GBP_LIBOR_1M_EOD</v>
          </cell>
          <cell r="C593">
            <v>42482</v>
          </cell>
          <cell r="E593">
            <v>5.2637589877356401E-3</v>
          </cell>
        </row>
        <row r="594">
          <cell r="A594" t="str">
            <v>GBP_LIBOR_1M_EOD</v>
          </cell>
          <cell r="C594">
            <v>42573</v>
          </cell>
          <cell r="E594">
            <v>5.4228568211616901E-3</v>
          </cell>
        </row>
        <row r="595">
          <cell r="A595" t="str">
            <v>GBP_LIBOR_1M_EOD</v>
          </cell>
          <cell r="C595">
            <v>42667</v>
          </cell>
          <cell r="E595">
            <v>5.6553375273090001E-3</v>
          </cell>
        </row>
        <row r="596">
          <cell r="A596" t="str">
            <v>GBP_LIBOR_1M_EOD</v>
          </cell>
          <cell r="C596">
            <v>43031</v>
          </cell>
          <cell r="E596">
            <v>7.0276732288171197E-3</v>
          </cell>
        </row>
        <row r="597">
          <cell r="A597" t="str">
            <v>GBP_LIBOR_1M_EOD</v>
          </cell>
          <cell r="C597">
            <v>43395</v>
          </cell>
          <cell r="E597">
            <v>8.7070841810306995E-3</v>
          </cell>
        </row>
        <row r="598">
          <cell r="A598" t="str">
            <v>GBP_LIBOR_1M_EOD</v>
          </cell>
          <cell r="C598">
            <v>43760</v>
          </cell>
          <cell r="E598">
            <v>1.03295645115201E-2</v>
          </cell>
        </row>
        <row r="599">
          <cell r="A599" t="str">
            <v>GBP_LIBOR_1M_EOD</v>
          </cell>
          <cell r="C599">
            <v>44126</v>
          </cell>
          <cell r="E599">
            <v>1.18050836725973E-2</v>
          </cell>
        </row>
        <row r="600">
          <cell r="A600" t="str">
            <v>GBP_LIBOR_1M_EOD</v>
          </cell>
          <cell r="C600">
            <v>44491</v>
          </cell>
          <cell r="E600">
            <v>1.3097186595058E-2</v>
          </cell>
        </row>
        <row r="601">
          <cell r="A601" t="str">
            <v>GBP_LIBOR_1M_EOD</v>
          </cell>
          <cell r="C601">
            <v>44858</v>
          </cell>
          <cell r="E601">
            <v>1.4203498358923899E-2</v>
          </cell>
        </row>
        <row r="602">
          <cell r="A602" t="str">
            <v>GBP_LIBOR_1M_EOD</v>
          </cell>
          <cell r="C602">
            <v>45222</v>
          </cell>
          <cell r="E602">
            <v>1.5134657127818E-2</v>
          </cell>
        </row>
        <row r="603">
          <cell r="A603" t="str">
            <v>GBP_LIBOR_1M_EOD</v>
          </cell>
          <cell r="C603">
            <v>45587</v>
          </cell>
          <cell r="E603">
            <v>1.5938703800122699E-2</v>
          </cell>
        </row>
        <row r="604">
          <cell r="A604" t="str">
            <v>GBP_LIBOR_1M_EOD</v>
          </cell>
          <cell r="C604">
            <v>45952</v>
          </cell>
          <cell r="E604">
            <v>1.6614877573143099E-2</v>
          </cell>
        </row>
        <row r="605">
          <cell r="A605" t="str">
            <v>GBP_LIBOR_1M_EOD</v>
          </cell>
          <cell r="C605">
            <v>46682</v>
          </cell>
          <cell r="E605">
            <v>1.7807186561939099E-2</v>
          </cell>
        </row>
        <row r="606">
          <cell r="A606" t="str">
            <v>GBP_LIBOR_1M_EOD</v>
          </cell>
          <cell r="C606">
            <v>47778</v>
          </cell>
          <cell r="E606">
            <v>1.9108878225036499E-2</v>
          </cell>
        </row>
        <row r="607">
          <cell r="A607" t="str">
            <v>GBP_LIBOR_1M_EOD</v>
          </cell>
          <cell r="C607">
            <v>49604</v>
          </cell>
          <cell r="E607">
            <v>2.0091545942355401E-2</v>
          </cell>
        </row>
        <row r="608">
          <cell r="A608" t="str">
            <v>GBP_LIBOR_1M_EOD</v>
          </cell>
          <cell r="C608">
            <v>51431</v>
          </cell>
          <cell r="E608">
            <v>2.02767024217053E-2</v>
          </cell>
        </row>
        <row r="609">
          <cell r="A609" t="str">
            <v>GBP_LIBOR_1M_EOD</v>
          </cell>
          <cell r="C609">
            <v>53258</v>
          </cell>
          <cell r="E609">
            <v>2.02839911250834E-2</v>
          </cell>
        </row>
        <row r="610">
          <cell r="A610" t="str">
            <v>GBP_LIBOR_1M_EOD</v>
          </cell>
          <cell r="C610">
            <v>56909</v>
          </cell>
          <cell r="E610">
            <v>1.9654633021643299E-2</v>
          </cell>
        </row>
        <row r="611">
          <cell r="A611" t="str">
            <v>GBP_LIBOR_1M_EOD</v>
          </cell>
          <cell r="C611">
            <v>60562</v>
          </cell>
          <cell r="E611">
            <v>1.9291644037483398E-2</v>
          </cell>
        </row>
        <row r="612">
          <cell r="A612" t="str">
            <v>GBP_LIBOR_1M_EOD</v>
          </cell>
          <cell r="C612">
            <v>64214</v>
          </cell>
          <cell r="E612">
            <v>1.92164178609983E-2</v>
          </cell>
        </row>
        <row r="613">
          <cell r="A613" t="str">
            <v>GBP_LIBOR_3M_EOD</v>
          </cell>
          <cell r="C613">
            <v>42391</v>
          </cell>
          <cell r="E613">
            <v>5.7895736115866304E-3</v>
          </cell>
        </row>
        <row r="614">
          <cell r="A614" t="str">
            <v>GBP_LIBOR_3M_EOD</v>
          </cell>
          <cell r="C614">
            <v>42445</v>
          </cell>
          <cell r="E614">
            <v>5.8532095273162704E-3</v>
          </cell>
        </row>
        <row r="615">
          <cell r="A615" t="str">
            <v>GBP_LIBOR_3M_EOD</v>
          </cell>
          <cell r="C615">
            <v>42536</v>
          </cell>
          <cell r="E615">
            <v>5.9795233956381703E-3</v>
          </cell>
        </row>
        <row r="616">
          <cell r="A616" t="str">
            <v>GBP_LIBOR_3M_EOD</v>
          </cell>
          <cell r="C616">
            <v>42634</v>
          </cell>
          <cell r="E616">
            <v>6.1807513369984603E-3</v>
          </cell>
        </row>
        <row r="617">
          <cell r="A617" t="str">
            <v>GBP_LIBOR_3M_EOD</v>
          </cell>
          <cell r="C617">
            <v>42725</v>
          </cell>
          <cell r="E617">
            <v>6.4514718811451103E-3</v>
          </cell>
        </row>
        <row r="618">
          <cell r="A618" t="str">
            <v>GBP_LIBOR_3M_EOD</v>
          </cell>
          <cell r="C618">
            <v>42809</v>
          </cell>
          <cell r="E618">
            <v>6.77672785957136E-3</v>
          </cell>
        </row>
        <row r="619">
          <cell r="A619" t="str">
            <v>GBP_LIBOR_3M_EOD</v>
          </cell>
          <cell r="C619">
            <v>42907</v>
          </cell>
          <cell r="E619">
            <v>7.2070923451712397E-3</v>
          </cell>
        </row>
        <row r="620">
          <cell r="A620" t="str">
            <v>GBP_LIBOR_3M_EOD</v>
          </cell>
          <cell r="C620">
            <v>42998</v>
          </cell>
          <cell r="E620">
            <v>7.6312503722302596E-3</v>
          </cell>
        </row>
        <row r="621">
          <cell r="A621" t="str">
            <v>GBP_LIBOR_3M_EOD</v>
          </cell>
          <cell r="C621">
            <v>43089</v>
          </cell>
          <cell r="E621">
            <v>8.0630501065919007E-3</v>
          </cell>
        </row>
        <row r="622">
          <cell r="A622" t="str">
            <v>GBP_LIBOR_3M_EOD</v>
          </cell>
          <cell r="C622">
            <v>43395</v>
          </cell>
          <cell r="E622">
            <v>9.5015317691365606E-3</v>
          </cell>
        </row>
        <row r="623">
          <cell r="A623" t="str">
            <v>GBP_LIBOR_3M_EOD</v>
          </cell>
          <cell r="C623">
            <v>43760</v>
          </cell>
          <cell r="E623">
            <v>1.11230534306792E-2</v>
          </cell>
        </row>
        <row r="624">
          <cell r="A624" t="str">
            <v>GBP_LIBOR_3M_EOD</v>
          </cell>
          <cell r="C624">
            <v>44126</v>
          </cell>
          <cell r="E624">
            <v>1.2600799855412599E-2</v>
          </cell>
        </row>
        <row r="625">
          <cell r="A625" t="str">
            <v>GBP_LIBOR_3M_EOD</v>
          </cell>
          <cell r="C625">
            <v>44491</v>
          </cell>
          <cell r="E625">
            <v>1.3864125903452301E-2</v>
          </cell>
        </row>
        <row r="626">
          <cell r="A626" t="str">
            <v>GBP_LIBOR_3M_EOD</v>
          </cell>
          <cell r="C626">
            <v>44858</v>
          </cell>
          <cell r="E626">
            <v>1.4922910008817E-2</v>
          </cell>
        </row>
        <row r="627">
          <cell r="A627" t="str">
            <v>GBP_LIBOR_3M_EOD</v>
          </cell>
          <cell r="C627">
            <v>45222</v>
          </cell>
          <cell r="E627">
            <v>1.58122159608938E-2</v>
          </cell>
        </row>
        <row r="628">
          <cell r="A628" t="str">
            <v>GBP_LIBOR_3M_EOD</v>
          </cell>
          <cell r="C628">
            <v>45587</v>
          </cell>
          <cell r="E628">
            <v>1.66028336039887E-2</v>
          </cell>
        </row>
        <row r="629">
          <cell r="A629" t="str">
            <v>GBP_LIBOR_3M_EOD</v>
          </cell>
          <cell r="C629">
            <v>45952</v>
          </cell>
          <cell r="E629">
            <v>1.7265903902272301E-2</v>
          </cell>
        </row>
        <row r="630">
          <cell r="A630" t="str">
            <v>GBP_LIBOR_3M_EOD</v>
          </cell>
          <cell r="C630">
            <v>46682</v>
          </cell>
          <cell r="E630">
            <v>1.84453635900555E-2</v>
          </cell>
        </row>
        <row r="631">
          <cell r="A631" t="str">
            <v>GBP_LIBOR_3M_EOD</v>
          </cell>
          <cell r="C631">
            <v>47778</v>
          </cell>
          <cell r="E631">
            <v>1.9719132091449001E-2</v>
          </cell>
        </row>
        <row r="632">
          <cell r="A632" t="str">
            <v>GBP_LIBOR_3M_EOD</v>
          </cell>
          <cell r="C632">
            <v>49604</v>
          </cell>
          <cell r="E632">
            <v>2.06741362995813E-2</v>
          </cell>
        </row>
        <row r="633">
          <cell r="A633" t="str">
            <v>GBP_LIBOR_3M_EOD</v>
          </cell>
          <cell r="C633">
            <v>51431</v>
          </cell>
          <cell r="E633">
            <v>2.0830389647386299E-2</v>
          </cell>
        </row>
        <row r="634">
          <cell r="A634" t="str">
            <v>GBP_LIBOR_3M_EOD</v>
          </cell>
          <cell r="C634">
            <v>53258</v>
          </cell>
          <cell r="E634">
            <v>2.0807612776191201E-2</v>
          </cell>
        </row>
        <row r="635">
          <cell r="A635" t="str">
            <v>GBP_LIBOR_3M_EOD</v>
          </cell>
          <cell r="C635">
            <v>56909</v>
          </cell>
          <cell r="E635">
            <v>2.01491288810495E-2</v>
          </cell>
        </row>
        <row r="636">
          <cell r="A636" t="str">
            <v>GBP_LIBOR_3M_EOD</v>
          </cell>
          <cell r="C636">
            <v>60562</v>
          </cell>
          <cell r="E636">
            <v>1.9753471049900599E-2</v>
          </cell>
        </row>
        <row r="637">
          <cell r="A637" t="str">
            <v>GBP_LIBOR_3M_EOD</v>
          </cell>
          <cell r="C637">
            <v>64214</v>
          </cell>
          <cell r="E637">
            <v>1.97473602040221E-2</v>
          </cell>
        </row>
        <row r="638">
          <cell r="A638" t="str">
            <v>GBP_LIBOR_6M_EOD</v>
          </cell>
          <cell r="C638">
            <v>42482</v>
          </cell>
          <cell r="E638">
            <v>7.4112137868140001E-3</v>
          </cell>
        </row>
        <row r="639">
          <cell r="A639" t="str">
            <v>GBP_LIBOR_6M_EOD</v>
          </cell>
          <cell r="C639">
            <v>42667</v>
          </cell>
          <cell r="E639">
            <v>7.7165990646461098E-3</v>
          </cell>
        </row>
        <row r="640">
          <cell r="A640" t="str">
            <v>GBP_LIBOR_6M_EOD</v>
          </cell>
          <cell r="C640">
            <v>42849</v>
          </cell>
          <cell r="E640">
            <v>8.3207277335958507E-3</v>
          </cell>
        </row>
        <row r="641">
          <cell r="A641" t="str">
            <v>GBP_LIBOR_6M_EOD</v>
          </cell>
          <cell r="C641">
            <v>43031</v>
          </cell>
          <cell r="E641">
            <v>9.1182694765180906E-3</v>
          </cell>
        </row>
        <row r="642">
          <cell r="A642" t="str">
            <v>GBP_LIBOR_6M_EOD</v>
          </cell>
          <cell r="C642">
            <v>43395</v>
          </cell>
          <cell r="E642">
            <v>1.07821521346126E-2</v>
          </cell>
        </row>
        <row r="643">
          <cell r="A643" t="str">
            <v>GBP_LIBOR_6M_EOD</v>
          </cell>
          <cell r="C643">
            <v>43760</v>
          </cell>
          <cell r="E643">
            <v>1.2402333613030799E-2</v>
          </cell>
        </row>
        <row r="644">
          <cell r="A644" t="str">
            <v>GBP_LIBOR_6M_EOD</v>
          </cell>
          <cell r="C644">
            <v>44126</v>
          </cell>
          <cell r="E644">
            <v>1.38761853972266E-2</v>
          </cell>
        </row>
        <row r="645">
          <cell r="A645" t="str">
            <v>GBP_LIBOR_6M_EOD</v>
          </cell>
          <cell r="C645">
            <v>44491</v>
          </cell>
          <cell r="E645">
            <v>1.5140970367468601E-2</v>
          </cell>
        </row>
        <row r="646">
          <cell r="A646" t="str">
            <v>GBP_LIBOR_6M_EOD</v>
          </cell>
          <cell r="C646">
            <v>44858</v>
          </cell>
          <cell r="E646">
            <v>1.6194042955076201E-2</v>
          </cell>
        </row>
        <row r="647">
          <cell r="A647" t="str">
            <v>GBP_LIBOR_6M_EOD</v>
          </cell>
          <cell r="C647">
            <v>45222</v>
          </cell>
          <cell r="E647">
            <v>1.7085377154029802E-2</v>
          </cell>
        </row>
        <row r="648">
          <cell r="A648" t="str">
            <v>GBP_LIBOR_6M_EOD</v>
          </cell>
          <cell r="C648">
            <v>45587</v>
          </cell>
          <cell r="E648">
            <v>1.7848711162355899E-2</v>
          </cell>
        </row>
        <row r="649">
          <cell r="A649" t="str">
            <v>GBP_LIBOR_6M_EOD</v>
          </cell>
          <cell r="C649">
            <v>45952</v>
          </cell>
          <cell r="E649">
            <v>1.84845916917473E-2</v>
          </cell>
        </row>
        <row r="650">
          <cell r="A650" t="str">
            <v>GBP_LIBOR_6M_EOD</v>
          </cell>
          <cell r="C650">
            <v>46682</v>
          </cell>
          <cell r="E650">
            <v>1.95684614472997E-2</v>
          </cell>
        </row>
        <row r="651">
          <cell r="A651" t="str">
            <v>GBP_LIBOR_6M_EOD</v>
          </cell>
          <cell r="C651">
            <v>47778</v>
          </cell>
          <cell r="E651">
            <v>2.0661672093042999E-2</v>
          </cell>
        </row>
        <row r="652">
          <cell r="A652" t="str">
            <v>GBP_LIBOR_6M_EOD</v>
          </cell>
          <cell r="C652">
            <v>49604</v>
          </cell>
          <cell r="E652">
            <v>2.1418768074436E-2</v>
          </cell>
        </row>
        <row r="653">
          <cell r="A653" t="str">
            <v>GBP_LIBOR_6M_EOD</v>
          </cell>
          <cell r="C653">
            <v>51431</v>
          </cell>
          <cell r="E653">
            <v>2.1446253275850501E-2</v>
          </cell>
        </row>
        <row r="654">
          <cell r="A654" t="str">
            <v>GBP_LIBOR_6M_EOD</v>
          </cell>
          <cell r="C654">
            <v>53258</v>
          </cell>
          <cell r="E654">
            <v>2.1320959961325301E-2</v>
          </cell>
        </row>
        <row r="655">
          <cell r="A655" t="str">
            <v>GBP_LIBOR_6M_EOD</v>
          </cell>
          <cell r="C655">
            <v>56909</v>
          </cell>
          <cell r="E655">
            <v>2.0547057378064001E-2</v>
          </cell>
        </row>
        <row r="656">
          <cell r="A656" t="str">
            <v>GBP_LIBOR_6M_EOD</v>
          </cell>
          <cell r="C656">
            <v>60562</v>
          </cell>
          <cell r="E656">
            <v>2.0078402897995399E-2</v>
          </cell>
        </row>
        <row r="657">
          <cell r="A657" t="str">
            <v>GBP_LIBOR_6M_EOD</v>
          </cell>
          <cell r="C657">
            <v>64214</v>
          </cell>
          <cell r="E657">
            <v>2.00291561629348E-2</v>
          </cell>
        </row>
        <row r="658">
          <cell r="A658" t="str">
            <v>GBP_LIBOR_EOD</v>
          </cell>
          <cell r="C658">
            <v>42300</v>
          </cell>
          <cell r="E658">
            <v>4.82496810900557E-3</v>
          </cell>
        </row>
        <row r="659">
          <cell r="A659" t="str">
            <v>GBP_LIBOR_EOD</v>
          </cell>
          <cell r="C659">
            <v>42306</v>
          </cell>
          <cell r="E659">
            <v>4.8653730025602498E-3</v>
          </cell>
        </row>
        <row r="660">
          <cell r="A660" t="str">
            <v>GBP_LIBOR_EOD</v>
          </cell>
          <cell r="C660">
            <v>42331</v>
          </cell>
          <cell r="E660">
            <v>5.0744710542229001E-3</v>
          </cell>
        </row>
        <row r="661">
          <cell r="A661" t="str">
            <v>GBP_LIBOR_EOD</v>
          </cell>
          <cell r="C661">
            <v>42445</v>
          </cell>
          <cell r="E661">
            <v>5.6257182166844803E-3</v>
          </cell>
        </row>
        <row r="662">
          <cell r="A662" t="str">
            <v>GBP_LIBOR_EOD</v>
          </cell>
          <cell r="C662">
            <v>42536</v>
          </cell>
          <cell r="E662">
            <v>5.8393810692573397E-3</v>
          </cell>
        </row>
        <row r="663">
          <cell r="A663" t="str">
            <v>GBP_LIBOR_EOD</v>
          </cell>
          <cell r="C663">
            <v>42634</v>
          </cell>
          <cell r="E663">
            <v>6.0816058702755403E-3</v>
          </cell>
        </row>
        <row r="664">
          <cell r="A664" t="str">
            <v>GBP_LIBOR_EOD</v>
          </cell>
          <cell r="C664">
            <v>42725</v>
          </cell>
          <cell r="E664">
            <v>6.37350537562333E-3</v>
          </cell>
        </row>
        <row r="665">
          <cell r="A665" t="str">
            <v>GBP_LIBOR_EOD</v>
          </cell>
          <cell r="C665">
            <v>42809</v>
          </cell>
          <cell r="E665">
            <v>6.7116028961357902E-3</v>
          </cell>
        </row>
        <row r="666">
          <cell r="A666" t="str">
            <v>GBP_LIBOR_EOD</v>
          </cell>
          <cell r="C666">
            <v>42907</v>
          </cell>
          <cell r="E666">
            <v>7.1524644975524999E-3</v>
          </cell>
        </row>
        <row r="667">
          <cell r="A667" t="str">
            <v>GBP_LIBOR_EOD</v>
          </cell>
          <cell r="C667">
            <v>42998</v>
          </cell>
          <cell r="E667">
            <v>7.5837343044873598E-3</v>
          </cell>
        </row>
        <row r="668">
          <cell r="A668" t="str">
            <v>GBP_LIBOR_EOD</v>
          </cell>
          <cell r="C668">
            <v>43089</v>
          </cell>
          <cell r="E668">
            <v>8.0210074086776492E-3</v>
          </cell>
        </row>
        <row r="669">
          <cell r="A669" t="str">
            <v>GBP_LIBOR_EOD</v>
          </cell>
          <cell r="C669">
            <v>43395</v>
          </cell>
          <cell r="E669">
            <v>1.0808023086199599E-2</v>
          </cell>
        </row>
        <row r="670">
          <cell r="A670" t="str">
            <v>GBP_LIBOR_EOD</v>
          </cell>
          <cell r="C670">
            <v>43760</v>
          </cell>
          <cell r="E670">
            <v>1.2432441372945699E-2</v>
          </cell>
        </row>
        <row r="671">
          <cell r="A671" t="str">
            <v>GBP_LIBOR_EOD</v>
          </cell>
          <cell r="C671">
            <v>44126</v>
          </cell>
          <cell r="E671">
            <v>1.3912272287026101E-2</v>
          </cell>
        </row>
        <row r="672">
          <cell r="A672" t="str">
            <v>GBP_LIBOR_EOD</v>
          </cell>
          <cell r="C672">
            <v>44491</v>
          </cell>
          <cell r="E672">
            <v>1.51835647149502E-2</v>
          </cell>
        </row>
        <row r="673">
          <cell r="A673" t="str">
            <v>GBP_LIBOR_EOD</v>
          </cell>
          <cell r="C673">
            <v>44858</v>
          </cell>
          <cell r="E673">
            <v>1.6242709494161199E-2</v>
          </cell>
        </row>
        <row r="674">
          <cell r="A674" t="str">
            <v>GBP_LIBOR_EOD</v>
          </cell>
          <cell r="C674">
            <v>45222</v>
          </cell>
          <cell r="E674">
            <v>1.7139554768612099E-2</v>
          </cell>
        </row>
        <row r="675">
          <cell r="A675" t="str">
            <v>GBP_LIBOR_EOD</v>
          </cell>
          <cell r="C675">
            <v>45587</v>
          </cell>
          <cell r="E675">
            <v>1.7908231231778801E-2</v>
          </cell>
        </row>
        <row r="676">
          <cell r="A676" t="str">
            <v>GBP_LIBOR_EOD</v>
          </cell>
          <cell r="C676">
            <v>45952</v>
          </cell>
          <cell r="E676">
            <v>1.8548390719486E-2</v>
          </cell>
        </row>
        <row r="677">
          <cell r="A677" t="str">
            <v>GBP_LIBOR_EOD</v>
          </cell>
          <cell r="C677">
            <v>46682</v>
          </cell>
          <cell r="E677">
            <v>1.96397160211155E-2</v>
          </cell>
        </row>
        <row r="678">
          <cell r="A678" t="str">
            <v>GBP_LIBOR_EOD</v>
          </cell>
          <cell r="C678">
            <v>47778</v>
          </cell>
          <cell r="E678">
            <v>2.0737950572504198E-2</v>
          </cell>
        </row>
        <row r="679">
          <cell r="A679" t="str">
            <v>GBP_LIBOR_EOD</v>
          </cell>
          <cell r="C679">
            <v>49604</v>
          </cell>
          <cell r="E679">
            <v>2.1490766820200499E-2</v>
          </cell>
        </row>
        <row r="680">
          <cell r="A680" t="str">
            <v>GBP_LIBOR_EOD</v>
          </cell>
          <cell r="C680">
            <v>51431</v>
          </cell>
          <cell r="E680">
            <v>2.1505894137029E-2</v>
          </cell>
        </row>
        <row r="681">
          <cell r="A681" t="str">
            <v>GBP_LIBOR_EOD</v>
          </cell>
          <cell r="C681">
            <v>53258</v>
          </cell>
          <cell r="E681">
            <v>2.1369136187886099E-2</v>
          </cell>
        </row>
        <row r="682">
          <cell r="A682" t="str">
            <v>GBP_LIBOR_EOD</v>
          </cell>
          <cell r="C682">
            <v>56909</v>
          </cell>
          <cell r="E682">
            <v>2.05673196548837E-2</v>
          </cell>
        </row>
        <row r="683">
          <cell r="A683" t="str">
            <v>GBP_LIBOR_EOD</v>
          </cell>
          <cell r="C683">
            <v>60562</v>
          </cell>
          <cell r="E683">
            <v>2.0082871840046999E-2</v>
          </cell>
        </row>
        <row r="684">
          <cell r="A684" t="str">
            <v>GBP_LIBOR_EOD</v>
          </cell>
          <cell r="C684">
            <v>64214</v>
          </cell>
          <cell r="E684">
            <v>2.00307580455804E-2</v>
          </cell>
        </row>
        <row r="685">
          <cell r="A685" t="str">
            <v>GBP_SONIA_EOD</v>
          </cell>
          <cell r="C685">
            <v>42300</v>
          </cell>
          <cell r="E685">
            <v>4.64897039315329E-3</v>
          </cell>
        </row>
        <row r="686">
          <cell r="A686" t="str">
            <v>GBP_SONIA_EOD</v>
          </cell>
          <cell r="C686">
            <v>42306</v>
          </cell>
          <cell r="E686">
            <v>4.6272946747621998E-3</v>
          </cell>
        </row>
        <row r="687">
          <cell r="A687" t="str">
            <v>GBP_SONIA_EOD</v>
          </cell>
          <cell r="C687">
            <v>42313</v>
          </cell>
          <cell r="E687">
            <v>4.6245898173427101E-3</v>
          </cell>
        </row>
        <row r="688">
          <cell r="A688" t="str">
            <v>GBP_SONIA_EOD</v>
          </cell>
          <cell r="C688">
            <v>42331</v>
          </cell>
          <cell r="E688">
            <v>4.6400560859070203E-3</v>
          </cell>
        </row>
        <row r="689">
          <cell r="A689" t="str">
            <v>GBP_SONIA_EOD</v>
          </cell>
          <cell r="C689">
            <v>42360</v>
          </cell>
          <cell r="E689">
            <v>4.6162188870886803E-3</v>
          </cell>
        </row>
        <row r="690">
          <cell r="A690" t="str">
            <v>GBP_SONIA_EOD</v>
          </cell>
          <cell r="C690">
            <v>42391</v>
          </cell>
          <cell r="E690">
            <v>4.5888451546324E-3</v>
          </cell>
        </row>
        <row r="691">
          <cell r="A691" t="str">
            <v>GBP_SONIA_EOD</v>
          </cell>
          <cell r="C691">
            <v>42422</v>
          </cell>
          <cell r="E691">
            <v>4.6375410352685201E-3</v>
          </cell>
        </row>
        <row r="692">
          <cell r="A692" t="str">
            <v>GBP_SONIA_EOD</v>
          </cell>
          <cell r="C692">
            <v>42451</v>
          </cell>
          <cell r="E692">
            <v>4.6816000841001402E-3</v>
          </cell>
        </row>
        <row r="693">
          <cell r="A693" t="str">
            <v>GBP_SONIA_EOD</v>
          </cell>
          <cell r="C693">
            <v>42482</v>
          </cell>
          <cell r="E693">
            <v>4.71105690125629E-3</v>
          </cell>
        </row>
        <row r="694">
          <cell r="A694" t="str">
            <v>GBP_SONIA_EOD</v>
          </cell>
          <cell r="C694">
            <v>42513</v>
          </cell>
          <cell r="E694">
            <v>4.7542428056674803E-3</v>
          </cell>
        </row>
        <row r="695">
          <cell r="A695" t="str">
            <v>GBP_SONIA_EOD</v>
          </cell>
          <cell r="C695">
            <v>42543</v>
          </cell>
          <cell r="E695">
            <v>4.7954926946528397E-3</v>
          </cell>
        </row>
        <row r="696">
          <cell r="A696" t="str">
            <v>GBP_SONIA_EOD</v>
          </cell>
          <cell r="C696">
            <v>42573</v>
          </cell>
          <cell r="E696">
            <v>4.8501596996515803E-3</v>
          </cell>
        </row>
        <row r="697">
          <cell r="A697" t="str">
            <v>GBP_SONIA_EOD</v>
          </cell>
          <cell r="C697">
            <v>42604</v>
          </cell>
          <cell r="E697">
            <v>4.9064283269218403E-3</v>
          </cell>
        </row>
        <row r="698">
          <cell r="A698" t="str">
            <v>GBP_SONIA_EOD</v>
          </cell>
          <cell r="C698">
            <v>42635</v>
          </cell>
          <cell r="E698">
            <v>4.9853761719381596E-3</v>
          </cell>
        </row>
        <row r="699">
          <cell r="A699" t="str">
            <v>GBP_SONIA_EOD</v>
          </cell>
          <cell r="C699">
            <v>42667</v>
          </cell>
          <cell r="E699">
            <v>5.0526087785733899E-3</v>
          </cell>
        </row>
        <row r="700">
          <cell r="A700" t="str">
            <v>GBP_SONIA_EOD</v>
          </cell>
          <cell r="C700">
            <v>42758</v>
          </cell>
          <cell r="E700">
            <v>5.3081448977169597E-3</v>
          </cell>
        </row>
        <row r="701">
          <cell r="A701" t="str">
            <v>GBP_SONIA_EOD</v>
          </cell>
          <cell r="C701">
            <v>42849</v>
          </cell>
          <cell r="E701">
            <v>5.6086561343802301E-3</v>
          </cell>
        </row>
        <row r="702">
          <cell r="A702" t="str">
            <v>GBP_SONIA_EOD</v>
          </cell>
          <cell r="C702">
            <v>42940</v>
          </cell>
          <cell r="E702">
            <v>5.9400009744728002E-3</v>
          </cell>
        </row>
        <row r="703">
          <cell r="A703" t="str">
            <v>GBP_SONIA_EOD</v>
          </cell>
          <cell r="C703">
            <v>43031</v>
          </cell>
          <cell r="E703">
            <v>6.3065497459626396E-3</v>
          </cell>
        </row>
        <row r="704">
          <cell r="A704" t="str">
            <v>GBP_SONIA_EOD</v>
          </cell>
          <cell r="C704">
            <v>43395</v>
          </cell>
          <cell r="E704">
            <v>7.7431864012269102E-3</v>
          </cell>
        </row>
        <row r="705">
          <cell r="A705" t="str">
            <v>GBP_SONIA_EOD</v>
          </cell>
          <cell r="C705">
            <v>43760</v>
          </cell>
          <cell r="E705">
            <v>9.2399307536342803E-3</v>
          </cell>
        </row>
        <row r="706">
          <cell r="A706" t="str">
            <v>GBP_SONIA_EOD</v>
          </cell>
          <cell r="C706">
            <v>44126</v>
          </cell>
          <cell r="E706">
            <v>1.06427264090047E-2</v>
          </cell>
        </row>
        <row r="707">
          <cell r="A707" t="str">
            <v>GBP_SONIA_EOD</v>
          </cell>
          <cell r="C707">
            <v>44491</v>
          </cell>
          <cell r="E707">
            <v>1.1868988482507999E-2</v>
          </cell>
        </row>
        <row r="708">
          <cell r="A708" t="str">
            <v>GBP_SONIA_EOD</v>
          </cell>
          <cell r="C708">
            <v>44858</v>
          </cell>
          <cell r="E708">
            <v>1.29295945552034E-2</v>
          </cell>
        </row>
        <row r="709">
          <cell r="A709" t="str">
            <v>GBP_SONIA_EOD</v>
          </cell>
          <cell r="C709">
            <v>45222</v>
          </cell>
          <cell r="E709">
            <v>1.38462685277084E-2</v>
          </cell>
        </row>
        <row r="710">
          <cell r="A710" t="str">
            <v>GBP_SONIA_EOD</v>
          </cell>
          <cell r="C710">
            <v>45587</v>
          </cell>
          <cell r="E710">
            <v>1.4651069593418199E-2</v>
          </cell>
        </row>
        <row r="711">
          <cell r="A711" t="str">
            <v>GBP_SONIA_EOD</v>
          </cell>
          <cell r="C711">
            <v>45952</v>
          </cell>
          <cell r="E711">
            <v>1.5341673052590101E-2</v>
          </cell>
        </row>
        <row r="712">
          <cell r="A712" t="str">
            <v>GBP_SONIA_EOD</v>
          </cell>
          <cell r="C712">
            <v>46682</v>
          </cell>
          <cell r="E712">
            <v>1.66313758626443E-2</v>
          </cell>
        </row>
        <row r="713">
          <cell r="A713" t="str">
            <v>GBP_SONIA_EOD</v>
          </cell>
          <cell r="C713">
            <v>47778</v>
          </cell>
          <cell r="E713">
            <v>1.8002636760104201E-2</v>
          </cell>
        </row>
        <row r="714">
          <cell r="A714" t="str">
            <v>GBP_SONIA_EOD</v>
          </cell>
          <cell r="C714">
            <v>49604</v>
          </cell>
          <cell r="E714">
            <v>1.9159004512545999E-2</v>
          </cell>
        </row>
        <row r="715">
          <cell r="A715" t="str">
            <v>GBP_SONIA_EOD</v>
          </cell>
          <cell r="C715">
            <v>51431</v>
          </cell>
          <cell r="E715">
            <v>1.94462476095177E-2</v>
          </cell>
        </row>
        <row r="716">
          <cell r="A716" t="str">
            <v>GBP_SONIA_EOD</v>
          </cell>
          <cell r="C716">
            <v>53258</v>
          </cell>
          <cell r="E716">
            <v>1.9510900719938402E-2</v>
          </cell>
        </row>
        <row r="717">
          <cell r="A717" t="str">
            <v>GBP_SONIA_EOD</v>
          </cell>
          <cell r="C717">
            <v>56909</v>
          </cell>
          <cell r="E717">
            <v>1.8988148310561601E-2</v>
          </cell>
        </row>
        <row r="718">
          <cell r="A718" t="str">
            <v>GBP_SONIA_EOD</v>
          </cell>
          <cell r="C718">
            <v>60562</v>
          </cell>
          <cell r="E718">
            <v>1.8704375612700799E-2</v>
          </cell>
        </row>
        <row r="719">
          <cell r="A719" t="str">
            <v>GBP_SONIA_EOD</v>
          </cell>
          <cell r="C719">
            <v>64214</v>
          </cell>
          <cell r="E719">
            <v>1.87608565338887E-2</v>
          </cell>
        </row>
        <row r="720">
          <cell r="A720" t="str">
            <v>HKD_HIBOR_3M_EOD</v>
          </cell>
          <cell r="C720">
            <v>42391</v>
          </cell>
          <cell r="E720">
            <v>3.9755075143709396E-3</v>
          </cell>
        </row>
        <row r="721">
          <cell r="A721" t="str">
            <v>HKD_HIBOR_3M_EOD</v>
          </cell>
          <cell r="C721">
            <v>42482</v>
          </cell>
          <cell r="E721">
            <v>4.4337406964384696E-3</v>
          </cell>
        </row>
        <row r="722">
          <cell r="A722" t="str">
            <v>HKD_HIBOR_3M_EOD</v>
          </cell>
          <cell r="C722">
            <v>42573</v>
          </cell>
          <cell r="E722">
            <v>4.8197778669090297E-3</v>
          </cell>
        </row>
        <row r="723">
          <cell r="A723" t="str">
            <v>HKD_HIBOR_3M_EOD</v>
          </cell>
          <cell r="C723">
            <v>42667</v>
          </cell>
          <cell r="E723">
            <v>5.3240763425401504E-3</v>
          </cell>
        </row>
        <row r="724">
          <cell r="A724" t="str">
            <v>HKD_HIBOR_3M_EOD</v>
          </cell>
          <cell r="C724">
            <v>43031</v>
          </cell>
          <cell r="E724">
            <v>7.6653019387967003E-3</v>
          </cell>
        </row>
        <row r="725">
          <cell r="A725" t="str">
            <v>HKD_HIBOR_3M_EOD</v>
          </cell>
          <cell r="C725">
            <v>43395</v>
          </cell>
          <cell r="E725">
            <v>9.8015770854981404E-3</v>
          </cell>
        </row>
        <row r="726">
          <cell r="A726" t="str">
            <v>HKD_HIBOR_3M_EOD</v>
          </cell>
          <cell r="C726">
            <v>43760</v>
          </cell>
          <cell r="E726">
            <v>1.1795960366986401E-2</v>
          </cell>
        </row>
        <row r="727">
          <cell r="A727" t="str">
            <v>HKD_HIBOR_3M_EOD</v>
          </cell>
          <cell r="C727">
            <v>44126</v>
          </cell>
          <cell r="E727">
            <v>1.32750793809809E-2</v>
          </cell>
        </row>
        <row r="728">
          <cell r="A728" t="str">
            <v>HKD_HIBOR_3M_EOD</v>
          </cell>
          <cell r="C728">
            <v>44858</v>
          </cell>
          <cell r="E728">
            <v>1.59100664100758E-2</v>
          </cell>
        </row>
        <row r="729">
          <cell r="A729" t="str">
            <v>HKD_HIBOR_3M_EOD</v>
          </cell>
          <cell r="C729">
            <v>45952</v>
          </cell>
          <cell r="E729">
            <v>1.8434020081474E-2</v>
          </cell>
        </row>
        <row r="730">
          <cell r="A730" t="str">
            <v>HKD_HIBOR_3M_EOD</v>
          </cell>
          <cell r="C730">
            <v>46682</v>
          </cell>
          <cell r="E730">
            <v>1.9216846962668899E-2</v>
          </cell>
        </row>
        <row r="731">
          <cell r="A731" t="str">
            <v>HKD_HIBOR_3M_EOD</v>
          </cell>
          <cell r="C731">
            <v>47778</v>
          </cell>
          <cell r="E731">
            <v>2.0494965328576999E-2</v>
          </cell>
        </row>
        <row r="732">
          <cell r="A732" t="str">
            <v>HKD_HIBOR_6M_EOD</v>
          </cell>
          <cell r="C732">
            <v>42482</v>
          </cell>
          <cell r="E732">
            <v>5.5921532045975402E-3</v>
          </cell>
        </row>
        <row r="733">
          <cell r="A733" t="str">
            <v>HKD_HIBOR_6M_EOD</v>
          </cell>
          <cell r="C733">
            <v>42667</v>
          </cell>
          <cell r="E733">
            <v>6.7946598306285102E-3</v>
          </cell>
        </row>
        <row r="734">
          <cell r="A734" t="str">
            <v>HKD_HIBOR_6M_EOD</v>
          </cell>
          <cell r="C734">
            <v>43031</v>
          </cell>
          <cell r="E734">
            <v>9.0608256522238702E-3</v>
          </cell>
        </row>
        <row r="735">
          <cell r="A735" t="str">
            <v>HKD_HIBOR_6M_EOD</v>
          </cell>
          <cell r="C735">
            <v>43395</v>
          </cell>
          <cell r="E735">
            <v>1.1095466084772999E-2</v>
          </cell>
        </row>
        <row r="736">
          <cell r="A736" t="str">
            <v>HKD_HIBOR_6M_EOD</v>
          </cell>
          <cell r="C736">
            <v>43760</v>
          </cell>
          <cell r="E736">
            <v>1.2988785796208499E-2</v>
          </cell>
        </row>
        <row r="737">
          <cell r="A737" t="str">
            <v>HKD_HIBOR_6M_EOD</v>
          </cell>
          <cell r="C737">
            <v>44126</v>
          </cell>
          <cell r="E737">
            <v>1.4365072715564999E-2</v>
          </cell>
        </row>
        <row r="738">
          <cell r="A738" t="str">
            <v>HKD_HIBOR_6M_EOD</v>
          </cell>
          <cell r="C738">
            <v>44858</v>
          </cell>
          <cell r="E738">
            <v>1.6896684318316101E-2</v>
          </cell>
        </row>
        <row r="739">
          <cell r="A739" t="str">
            <v>HKD_HIBOR_6M_EOD</v>
          </cell>
          <cell r="C739">
            <v>45952</v>
          </cell>
          <cell r="E739">
            <v>1.94218567508576E-2</v>
          </cell>
        </row>
        <row r="740">
          <cell r="A740" t="str">
            <v>HKD_HIBOR_6M_EOD</v>
          </cell>
          <cell r="C740">
            <v>46682</v>
          </cell>
          <cell r="E740">
            <v>2.0316366766256099E-2</v>
          </cell>
        </row>
        <row r="741">
          <cell r="A741" t="str">
            <v>HKD_HIBOR_6M_EOD</v>
          </cell>
          <cell r="C741">
            <v>47778</v>
          </cell>
          <cell r="E741">
            <v>2.1593465481838901E-2</v>
          </cell>
        </row>
        <row r="742">
          <cell r="A742" t="str">
            <v>HKD_HIBOR_EOD</v>
          </cell>
          <cell r="C742">
            <v>42300</v>
          </cell>
          <cell r="E742">
            <v>5.0709964778719E-4</v>
          </cell>
        </row>
        <row r="743">
          <cell r="A743" t="str">
            <v>HKD_HIBOR_EOD</v>
          </cell>
          <cell r="C743">
            <v>42306</v>
          </cell>
          <cell r="E743">
            <v>9.2859173148211E-4</v>
          </cell>
        </row>
        <row r="744">
          <cell r="A744" t="str">
            <v>HKD_HIBOR_EOD</v>
          </cell>
          <cell r="C744">
            <v>42331</v>
          </cell>
          <cell r="E744">
            <v>2.40474648933369E-3</v>
          </cell>
        </row>
        <row r="745">
          <cell r="A745" t="str">
            <v>HKD_HIBOR_EOD</v>
          </cell>
          <cell r="C745">
            <v>42360</v>
          </cell>
          <cell r="E745">
            <v>3.2083397091721799E-3</v>
          </cell>
        </row>
        <row r="746">
          <cell r="A746" t="str">
            <v>HKD_HIBOR_EOD</v>
          </cell>
          <cell r="C746">
            <v>42391</v>
          </cell>
          <cell r="E746">
            <v>3.9755075143709396E-3</v>
          </cell>
        </row>
        <row r="747">
          <cell r="A747" t="str">
            <v>HKD_HIBOR_EOD</v>
          </cell>
          <cell r="C747">
            <v>42482</v>
          </cell>
          <cell r="E747">
            <v>5.5921532045973103E-3</v>
          </cell>
        </row>
        <row r="748">
          <cell r="A748" t="str">
            <v>HKD_HIBOR_EOD</v>
          </cell>
          <cell r="C748">
            <v>42667</v>
          </cell>
          <cell r="E748">
            <v>5.2965624613151201E-3</v>
          </cell>
        </row>
        <row r="749">
          <cell r="A749" t="str">
            <v>HKD_HIBOR_EOD</v>
          </cell>
          <cell r="C749">
            <v>43031</v>
          </cell>
          <cell r="E749">
            <v>7.6657869667713296E-3</v>
          </cell>
        </row>
        <row r="750">
          <cell r="A750" t="str">
            <v>HKD_HIBOR_EOD</v>
          </cell>
          <cell r="C750">
            <v>43395</v>
          </cell>
          <cell r="E750">
            <v>9.8025228015612403E-3</v>
          </cell>
        </row>
        <row r="751">
          <cell r="A751" t="str">
            <v>HKD_HIBOR_EOD</v>
          </cell>
          <cell r="C751">
            <v>43760</v>
          </cell>
          <cell r="E751">
            <v>1.1797033921259E-2</v>
          </cell>
        </row>
        <row r="752">
          <cell r="A752" t="str">
            <v>HKD_HIBOR_EOD</v>
          </cell>
          <cell r="C752">
            <v>44126</v>
          </cell>
          <cell r="E752">
            <v>1.32759377448125E-2</v>
          </cell>
        </row>
        <row r="753">
          <cell r="A753" t="str">
            <v>HKD_HIBOR_EOD</v>
          </cell>
          <cell r="C753">
            <v>44858</v>
          </cell>
          <cell r="E753">
            <v>1.5911125122787299E-2</v>
          </cell>
        </row>
        <row r="754">
          <cell r="A754" t="str">
            <v>HKD_HIBOR_EOD</v>
          </cell>
          <cell r="C754">
            <v>45952</v>
          </cell>
          <cell r="E754">
            <v>1.8435062868603101E-2</v>
          </cell>
        </row>
        <row r="755">
          <cell r="A755" t="str">
            <v>HKD_HIBOR_EOD</v>
          </cell>
          <cell r="C755">
            <v>46682</v>
          </cell>
          <cell r="E755">
            <v>1.92177158520337E-2</v>
          </cell>
        </row>
        <row r="756">
          <cell r="A756" t="str">
            <v>HKD_HIBOR_EOD</v>
          </cell>
          <cell r="C756">
            <v>47778</v>
          </cell>
          <cell r="E756">
            <v>2.0495797005752301E-2</v>
          </cell>
        </row>
        <row r="757">
          <cell r="A757" t="str">
            <v>HUF_BUBOR_3M_EOD</v>
          </cell>
          <cell r="C757">
            <v>42396</v>
          </cell>
          <cell r="E757">
            <v>1.3663943227528501E-2</v>
          </cell>
        </row>
        <row r="758">
          <cell r="A758" t="str">
            <v>HUF_BUBOR_3M_EOD</v>
          </cell>
          <cell r="C758">
            <v>42487</v>
          </cell>
          <cell r="E758">
            <v>1.31993697690206E-2</v>
          </cell>
        </row>
        <row r="759">
          <cell r="A759" t="str">
            <v>HUF_BUBOR_3M_EOD</v>
          </cell>
          <cell r="C759">
            <v>42578</v>
          </cell>
          <cell r="E759">
            <v>1.2971919901591401E-2</v>
          </cell>
        </row>
        <row r="760">
          <cell r="A760" t="str">
            <v>HUF_BUBOR_3M_EOD</v>
          </cell>
          <cell r="C760">
            <v>42670</v>
          </cell>
          <cell r="E760">
            <v>1.2917998576153699E-2</v>
          </cell>
        </row>
        <row r="761">
          <cell r="A761" t="str">
            <v>HUF_BUBOR_3M_EOD</v>
          </cell>
          <cell r="C761">
            <v>43035</v>
          </cell>
          <cell r="E761">
            <v>1.34044618790027E-2</v>
          </cell>
        </row>
        <row r="762">
          <cell r="A762" t="str">
            <v>HUF_BUBOR_3M_EOD</v>
          </cell>
          <cell r="C762">
            <v>43402</v>
          </cell>
          <cell r="E762">
            <v>1.4579156300975501E-2</v>
          </cell>
        </row>
        <row r="763">
          <cell r="A763" t="str">
            <v>HUF_BUBOR_3M_EOD</v>
          </cell>
          <cell r="C763">
            <v>43766</v>
          </cell>
          <cell r="E763">
            <v>1.6375795440731599E-2</v>
          </cell>
        </row>
        <row r="764">
          <cell r="A764" t="str">
            <v>HUF_BUBOR_3M_EOD</v>
          </cell>
          <cell r="C764">
            <v>44131</v>
          </cell>
          <cell r="E764">
            <v>1.8732715230974601E-2</v>
          </cell>
        </row>
        <row r="765">
          <cell r="A765" t="str">
            <v>HUF_BUBOR_3M_EOD</v>
          </cell>
          <cell r="C765">
            <v>44496</v>
          </cell>
          <cell r="E765">
            <v>2.11708200401854E-2</v>
          </cell>
        </row>
        <row r="766">
          <cell r="A766" t="str">
            <v>HUF_BUBOR_3M_EOD</v>
          </cell>
          <cell r="C766">
            <v>44861</v>
          </cell>
          <cell r="E766">
            <v>2.3433126054803199E-2</v>
          </cell>
        </row>
        <row r="767">
          <cell r="A767" t="str">
            <v>HUF_BUBOR_3M_EOD</v>
          </cell>
          <cell r="C767">
            <v>45226</v>
          </cell>
          <cell r="E767">
            <v>2.5386847613045702E-2</v>
          </cell>
        </row>
        <row r="768">
          <cell r="A768" t="str">
            <v>HUF_BUBOR_3M_EOD</v>
          </cell>
          <cell r="C768">
            <v>45593</v>
          </cell>
          <cell r="E768">
            <v>2.69769639664969E-2</v>
          </cell>
        </row>
        <row r="769">
          <cell r="A769" t="str">
            <v>HUF_BUBOR_3M_EOD</v>
          </cell>
          <cell r="C769">
            <v>45957</v>
          </cell>
          <cell r="E769">
            <v>2.82711308762854E-2</v>
          </cell>
        </row>
        <row r="770">
          <cell r="A770" t="str">
            <v>HUF_BUBOR_3M_EOD</v>
          </cell>
          <cell r="C770">
            <v>46687</v>
          </cell>
          <cell r="E770">
            <v>2.93731008653168E-2</v>
          </cell>
        </row>
        <row r="771">
          <cell r="A771" t="str">
            <v>HUF_BUBOR_3M_EOD</v>
          </cell>
          <cell r="C771">
            <v>47784</v>
          </cell>
          <cell r="E771">
            <v>2.94015605416473E-2</v>
          </cell>
        </row>
        <row r="772">
          <cell r="A772" t="str">
            <v>HUF_BUBOR_3M_EOD</v>
          </cell>
          <cell r="C772">
            <v>49611</v>
          </cell>
          <cell r="E772">
            <v>3.03238899274582E-2</v>
          </cell>
        </row>
        <row r="773">
          <cell r="A773" t="str">
            <v>HUF_BUBOR_6M_EOD</v>
          </cell>
          <cell r="C773">
            <v>42487</v>
          </cell>
          <cell r="E773">
            <v>1.36407485317204E-2</v>
          </cell>
        </row>
        <row r="774">
          <cell r="A774" t="str">
            <v>HUF_BUBOR_6M_EOD</v>
          </cell>
          <cell r="C774">
            <v>42670</v>
          </cell>
          <cell r="E774">
            <v>1.31314954814865E-2</v>
          </cell>
        </row>
        <row r="775">
          <cell r="A775" t="str">
            <v>HUF_BUBOR_6M_EOD</v>
          </cell>
          <cell r="C775">
            <v>42852</v>
          </cell>
          <cell r="E775">
            <v>1.3232893523978899E-2</v>
          </cell>
        </row>
        <row r="776">
          <cell r="A776" t="str">
            <v>HUF_BUBOR_6M_EOD</v>
          </cell>
          <cell r="C776">
            <v>43035</v>
          </cell>
          <cell r="E776">
            <v>1.34621644953137E-2</v>
          </cell>
        </row>
        <row r="777">
          <cell r="A777" t="str">
            <v>HUF_BUBOR_6M_EOD</v>
          </cell>
          <cell r="C777">
            <v>43402</v>
          </cell>
          <cell r="E777">
            <v>1.4457144381790601E-2</v>
          </cell>
        </row>
        <row r="778">
          <cell r="A778" t="str">
            <v>HUF_BUBOR_6M_EOD</v>
          </cell>
          <cell r="C778">
            <v>43766</v>
          </cell>
          <cell r="E778">
            <v>1.6113029960220002E-2</v>
          </cell>
        </row>
        <row r="779">
          <cell r="A779" t="str">
            <v>HUF_BUBOR_6M_EOD</v>
          </cell>
          <cell r="C779">
            <v>44131</v>
          </cell>
          <cell r="E779">
            <v>1.8348045954287798E-2</v>
          </cell>
        </row>
        <row r="780">
          <cell r="A780" t="str">
            <v>HUF_BUBOR_6M_EOD</v>
          </cell>
          <cell r="C780">
            <v>44496</v>
          </cell>
          <cell r="E780">
            <v>2.0715214838085302E-2</v>
          </cell>
        </row>
        <row r="781">
          <cell r="A781" t="str">
            <v>HUF_BUBOR_6M_EOD</v>
          </cell>
          <cell r="C781">
            <v>44861</v>
          </cell>
          <cell r="E781">
            <v>2.2958499520084399E-2</v>
          </cell>
        </row>
        <row r="782">
          <cell r="A782" t="str">
            <v>HUF_BUBOR_6M_EOD</v>
          </cell>
          <cell r="C782">
            <v>45226</v>
          </cell>
          <cell r="E782">
            <v>2.4914222025124201E-2</v>
          </cell>
        </row>
        <row r="783">
          <cell r="A783" t="str">
            <v>HUF_BUBOR_6M_EOD</v>
          </cell>
          <cell r="C783">
            <v>45593</v>
          </cell>
          <cell r="E783">
            <v>2.6516937498425399E-2</v>
          </cell>
        </row>
        <row r="784">
          <cell r="A784" t="str">
            <v>HUF_BUBOR_6M_EOD</v>
          </cell>
          <cell r="C784">
            <v>45957</v>
          </cell>
          <cell r="E784">
            <v>2.7812243594437E-2</v>
          </cell>
        </row>
        <row r="785">
          <cell r="A785" t="str">
            <v>HUF_BUBOR_6M_EOD</v>
          </cell>
          <cell r="C785">
            <v>46687</v>
          </cell>
          <cell r="E785">
            <v>2.8927371171615798E-2</v>
          </cell>
        </row>
        <row r="786">
          <cell r="A786" t="str">
            <v>HUF_BUBOR_6M_EOD</v>
          </cell>
          <cell r="C786">
            <v>47784</v>
          </cell>
          <cell r="E786">
            <v>2.8980820629530099E-2</v>
          </cell>
        </row>
        <row r="787">
          <cell r="A787" t="str">
            <v>HUF_BUBOR_6M_EOD</v>
          </cell>
          <cell r="C787">
            <v>49611</v>
          </cell>
          <cell r="E787">
            <v>2.9954178350766698E-2</v>
          </cell>
        </row>
        <row r="788">
          <cell r="A788" t="str">
            <v>HUF_BUBOR_EOD</v>
          </cell>
          <cell r="C788">
            <v>42303</v>
          </cell>
          <cell r="E788">
            <v>1.34837259492297E-2</v>
          </cell>
        </row>
        <row r="789">
          <cell r="A789" t="str">
            <v>HUF_BUBOR_EOD</v>
          </cell>
          <cell r="C789">
            <v>42304</v>
          </cell>
          <cell r="E789">
            <v>1.34838753865076E-2</v>
          </cell>
        </row>
        <row r="790">
          <cell r="A790" t="str">
            <v>HUF_BUBOR_EOD</v>
          </cell>
          <cell r="C790">
            <v>42311</v>
          </cell>
          <cell r="E790">
            <v>1.37198644101433E-2</v>
          </cell>
        </row>
        <row r="791">
          <cell r="A791" t="str">
            <v>HUF_BUBOR_EOD</v>
          </cell>
          <cell r="C791">
            <v>42335</v>
          </cell>
          <cell r="E791">
            <v>1.36523732295815E-2</v>
          </cell>
        </row>
        <row r="792">
          <cell r="A792" t="str">
            <v>HUF_BUBOR_EOD</v>
          </cell>
          <cell r="C792">
            <v>42366</v>
          </cell>
          <cell r="E792">
            <v>1.3657602639173899E-2</v>
          </cell>
        </row>
        <row r="793">
          <cell r="A793" t="str">
            <v>HUF_BUBOR_EOD</v>
          </cell>
          <cell r="C793">
            <v>42396</v>
          </cell>
          <cell r="E793">
            <v>1.36546613800528E-2</v>
          </cell>
        </row>
        <row r="794">
          <cell r="A794" t="str">
            <v>HUF_BUBOR_EOD</v>
          </cell>
          <cell r="C794">
            <v>42487</v>
          </cell>
          <cell r="E794">
            <v>1.31945807306972E-2</v>
          </cell>
        </row>
        <row r="795">
          <cell r="A795" t="str">
            <v>HUF_BUBOR_EOD</v>
          </cell>
          <cell r="C795">
            <v>42578</v>
          </cell>
          <cell r="E795">
            <v>1.2968692879352E-2</v>
          </cell>
        </row>
        <row r="796">
          <cell r="A796" t="str">
            <v>HUF_BUBOR_EOD</v>
          </cell>
          <cell r="C796">
            <v>42670</v>
          </cell>
          <cell r="E796">
            <v>1.29155717858445E-2</v>
          </cell>
        </row>
        <row r="797">
          <cell r="A797" t="str">
            <v>HUF_BUBOR_EOD</v>
          </cell>
          <cell r="C797">
            <v>43035</v>
          </cell>
          <cell r="E797">
            <v>1.34627894097134E-2</v>
          </cell>
        </row>
        <row r="798">
          <cell r="A798" t="str">
            <v>HUF_BUBOR_EOD</v>
          </cell>
          <cell r="C798">
            <v>43402</v>
          </cell>
          <cell r="E798">
            <v>1.44575612314456E-2</v>
          </cell>
        </row>
        <row r="799">
          <cell r="A799" t="str">
            <v>HUF_BUBOR_EOD</v>
          </cell>
          <cell r="C799">
            <v>43766</v>
          </cell>
          <cell r="E799">
            <v>1.6115546312557801E-2</v>
          </cell>
        </row>
        <row r="800">
          <cell r="A800" t="str">
            <v>HUF_BUBOR_EOD</v>
          </cell>
          <cell r="C800">
            <v>44131</v>
          </cell>
          <cell r="E800">
            <v>1.8350767143110101E-2</v>
          </cell>
        </row>
        <row r="801">
          <cell r="A801" t="str">
            <v>HUF_BUBOR_EOD</v>
          </cell>
          <cell r="C801">
            <v>44496</v>
          </cell>
          <cell r="E801">
            <v>2.0717483646192799E-2</v>
          </cell>
        </row>
        <row r="802">
          <cell r="A802" t="str">
            <v>HUF_BUBOR_EOD</v>
          </cell>
          <cell r="C802">
            <v>44861</v>
          </cell>
          <cell r="E802">
            <v>2.2960444895336801E-2</v>
          </cell>
        </row>
        <row r="803">
          <cell r="A803" t="str">
            <v>HUF_BUBOR_EOD</v>
          </cell>
          <cell r="C803">
            <v>45226</v>
          </cell>
          <cell r="E803">
            <v>2.49159246679166E-2</v>
          </cell>
        </row>
        <row r="804">
          <cell r="A804" t="str">
            <v>HUF_BUBOR_EOD</v>
          </cell>
          <cell r="C804">
            <v>45593</v>
          </cell>
          <cell r="E804">
            <v>2.6518012260917601E-2</v>
          </cell>
        </row>
        <row r="805">
          <cell r="A805" t="str">
            <v>HUF_BUBOR_EOD</v>
          </cell>
          <cell r="C805">
            <v>45957</v>
          </cell>
          <cell r="E805">
            <v>2.7811493092692E-2</v>
          </cell>
        </row>
        <row r="806">
          <cell r="A806" t="str">
            <v>HUF_BUBOR_EOD</v>
          </cell>
          <cell r="C806">
            <v>46687</v>
          </cell>
          <cell r="E806">
            <v>2.8926745747908399E-2</v>
          </cell>
        </row>
        <row r="807">
          <cell r="A807" t="str">
            <v>HUF_BUBOR_EOD</v>
          </cell>
          <cell r="C807">
            <v>47784</v>
          </cell>
          <cell r="E807">
            <v>2.8980824966244899E-2</v>
          </cell>
        </row>
        <row r="808">
          <cell r="A808" t="str">
            <v>HUF_BUBOR_EOD</v>
          </cell>
          <cell r="C808">
            <v>49611</v>
          </cell>
          <cell r="E808">
            <v>2.99542331569378E-2</v>
          </cell>
        </row>
        <row r="809">
          <cell r="A809" t="str">
            <v>JPY_LIBOR_1M_EOD</v>
          </cell>
          <cell r="C809">
            <v>42334</v>
          </cell>
          <cell r="E809">
            <v>4.7793752188164001E-4</v>
          </cell>
        </row>
        <row r="810">
          <cell r="A810" t="str">
            <v>JPY_LIBOR_1M_EOD</v>
          </cell>
          <cell r="C810">
            <v>42366</v>
          </cell>
          <cell r="E810">
            <v>5.6255498247116003E-4</v>
          </cell>
        </row>
        <row r="811">
          <cell r="A811" t="str">
            <v>JPY_LIBOR_1M_EOD</v>
          </cell>
          <cell r="C811">
            <v>42395</v>
          </cell>
          <cell r="E811">
            <v>4.9877659815071996E-4</v>
          </cell>
        </row>
        <row r="812">
          <cell r="A812" t="str">
            <v>JPY_LIBOR_1M_EOD</v>
          </cell>
          <cell r="C812">
            <v>42486</v>
          </cell>
          <cell r="E812">
            <v>4.9333957067052004E-4</v>
          </cell>
        </row>
        <row r="813">
          <cell r="A813" t="str">
            <v>JPY_LIBOR_1M_EOD</v>
          </cell>
          <cell r="C813">
            <v>42577</v>
          </cell>
          <cell r="E813">
            <v>4.8735632255149001E-4</v>
          </cell>
        </row>
        <row r="814">
          <cell r="A814" t="str">
            <v>JPY_LIBOR_1M_EOD</v>
          </cell>
          <cell r="C814">
            <v>42669</v>
          </cell>
          <cell r="E814">
            <v>4.8143859081437002E-4</v>
          </cell>
        </row>
        <row r="815">
          <cell r="A815" t="str">
            <v>JPY_LIBOR_1M_EOD</v>
          </cell>
          <cell r="C815">
            <v>43034</v>
          </cell>
          <cell r="E815">
            <v>4.50019562626E-4</v>
          </cell>
        </row>
        <row r="816">
          <cell r="A816" t="str">
            <v>JPY_LIBOR_1M_EOD</v>
          </cell>
          <cell r="C816">
            <v>43399</v>
          </cell>
          <cell r="E816">
            <v>4.9977745895413996E-4</v>
          </cell>
        </row>
        <row r="817">
          <cell r="A817" t="str">
            <v>JPY_LIBOR_1M_EOD</v>
          </cell>
          <cell r="C817">
            <v>43766</v>
          </cell>
          <cell r="E817">
            <v>7.4990454196303003E-4</v>
          </cell>
        </row>
        <row r="818">
          <cell r="A818" t="str">
            <v>JPY_LIBOR_1M_EOD</v>
          </cell>
          <cell r="C818">
            <v>44130</v>
          </cell>
          <cell r="E818">
            <v>1.17095658753975E-3</v>
          </cell>
        </row>
        <row r="819">
          <cell r="A819" t="str">
            <v>JPY_LIBOR_1M_EOD</v>
          </cell>
          <cell r="C819">
            <v>44495</v>
          </cell>
          <cell r="E819">
            <v>1.6850015289953E-3</v>
          </cell>
        </row>
        <row r="820">
          <cell r="A820" t="str">
            <v>JPY_LIBOR_1M_EOD</v>
          </cell>
          <cell r="C820">
            <v>44860</v>
          </cell>
          <cell r="E820">
            <v>2.2501701637300401E-3</v>
          </cell>
        </row>
        <row r="821">
          <cell r="A821" t="str">
            <v>JPY_LIBOR_1M_EOD</v>
          </cell>
          <cell r="C821">
            <v>45225</v>
          </cell>
          <cell r="E821">
            <v>2.8701529442724202E-3</v>
          </cell>
        </row>
        <row r="822">
          <cell r="A822" t="str">
            <v>JPY_LIBOR_1M_EOD</v>
          </cell>
          <cell r="C822">
            <v>45593</v>
          </cell>
          <cell r="E822">
            <v>3.51540994370182E-3</v>
          </cell>
        </row>
        <row r="823">
          <cell r="A823" t="str">
            <v>JPY_LIBOR_1M_EOD</v>
          </cell>
          <cell r="C823">
            <v>45957</v>
          </cell>
          <cell r="E823">
            <v>4.1886167753118096E-3</v>
          </cell>
        </row>
        <row r="824">
          <cell r="A824" t="str">
            <v>JPY_LIBOR_1M_EOD</v>
          </cell>
          <cell r="C824">
            <v>46686</v>
          </cell>
          <cell r="E824">
            <v>5.6161726656195803E-3</v>
          </cell>
        </row>
        <row r="825">
          <cell r="A825" t="str">
            <v>JPY_LIBOR_1M_EOD</v>
          </cell>
          <cell r="C825">
            <v>47784</v>
          </cell>
          <cell r="E825">
            <v>7.8878974076344796E-3</v>
          </cell>
        </row>
        <row r="826">
          <cell r="A826" t="str">
            <v>JPY_LIBOR_1M_EOD</v>
          </cell>
          <cell r="C826">
            <v>49608</v>
          </cell>
          <cell r="E826">
            <v>1.0889379379703501E-2</v>
          </cell>
        </row>
        <row r="827">
          <cell r="A827" t="str">
            <v>JPY_LIBOR_1M_EOD</v>
          </cell>
          <cell r="C827">
            <v>51435</v>
          </cell>
          <cell r="E827">
            <v>1.25958648539105E-2</v>
          </cell>
        </row>
        <row r="828">
          <cell r="A828" t="str">
            <v>JPY_LIBOR_1M_EOD</v>
          </cell>
          <cell r="C828">
            <v>53261</v>
          </cell>
          <cell r="E828">
            <v>1.35517156171715E-2</v>
          </cell>
        </row>
        <row r="829">
          <cell r="A829" t="str">
            <v>JPY_LIBOR_1M_EOD</v>
          </cell>
          <cell r="C829">
            <v>56913</v>
          </cell>
          <cell r="E829">
            <v>1.5037632880712399E-2</v>
          </cell>
        </row>
        <row r="830">
          <cell r="A830" t="str">
            <v>JPY_LIBOR_3M_EOD</v>
          </cell>
          <cell r="C830">
            <v>42395</v>
          </cell>
          <cell r="E830">
            <v>8.1822534199754997E-4</v>
          </cell>
        </row>
        <row r="831">
          <cell r="A831" t="str">
            <v>JPY_LIBOR_3M_EOD</v>
          </cell>
          <cell r="C831">
            <v>42426</v>
          </cell>
          <cell r="E831">
            <v>8.0419981045759005E-4</v>
          </cell>
        </row>
        <row r="832">
          <cell r="A832" t="str">
            <v>JPY_LIBOR_3M_EOD</v>
          </cell>
          <cell r="C832">
            <v>42457</v>
          </cell>
          <cell r="E832">
            <v>8.0708997893997995E-4</v>
          </cell>
        </row>
        <row r="833">
          <cell r="A833" t="str">
            <v>JPY_LIBOR_3M_EOD</v>
          </cell>
          <cell r="C833">
            <v>42486</v>
          </cell>
          <cell r="E833">
            <v>8.0868062004968997E-4</v>
          </cell>
        </row>
        <row r="834">
          <cell r="A834" t="str">
            <v>JPY_LIBOR_3M_EOD</v>
          </cell>
          <cell r="C834">
            <v>42516</v>
          </cell>
          <cell r="E834">
            <v>7.9652200891194001E-4</v>
          </cell>
        </row>
        <row r="835">
          <cell r="A835" t="str">
            <v>JPY_LIBOR_3M_EOD</v>
          </cell>
          <cell r="C835">
            <v>42548</v>
          </cell>
          <cell r="E835">
            <v>7.9469127248610002E-4</v>
          </cell>
        </row>
        <row r="836">
          <cell r="A836" t="str">
            <v>JPY_LIBOR_3M_EOD</v>
          </cell>
          <cell r="C836">
            <v>42577</v>
          </cell>
          <cell r="E836">
            <v>7.9118269582424E-4</v>
          </cell>
        </row>
        <row r="837">
          <cell r="A837" t="str">
            <v>JPY_LIBOR_3M_EOD</v>
          </cell>
          <cell r="C837">
            <v>42608</v>
          </cell>
          <cell r="E837">
            <v>7.7443250054310005E-4</v>
          </cell>
        </row>
        <row r="838">
          <cell r="A838" t="str">
            <v>JPY_LIBOR_3M_EOD</v>
          </cell>
          <cell r="C838">
            <v>42639</v>
          </cell>
          <cell r="E838">
            <v>7.7188749092241E-4</v>
          </cell>
        </row>
        <row r="839">
          <cell r="A839" t="str">
            <v>JPY_LIBOR_3M_EOD</v>
          </cell>
          <cell r="C839">
            <v>42669</v>
          </cell>
          <cell r="E839">
            <v>7.6776115895401005E-4</v>
          </cell>
        </row>
        <row r="840">
          <cell r="A840" t="str">
            <v>JPY_LIBOR_3M_EOD</v>
          </cell>
          <cell r="C840">
            <v>43034</v>
          </cell>
          <cell r="E840">
            <v>7.2539445016272998E-4</v>
          </cell>
        </row>
        <row r="841">
          <cell r="A841" t="str">
            <v>JPY_LIBOR_3M_EOD</v>
          </cell>
          <cell r="C841">
            <v>43399</v>
          </cell>
          <cell r="E841">
            <v>7.7505545089968995E-4</v>
          </cell>
        </row>
        <row r="842">
          <cell r="A842" t="str">
            <v>JPY_LIBOR_3M_EOD</v>
          </cell>
          <cell r="C842">
            <v>43766</v>
          </cell>
          <cell r="E842">
            <v>1.0250557357887101E-3</v>
          </cell>
        </row>
        <row r="843">
          <cell r="A843" t="str">
            <v>JPY_LIBOR_3M_EOD</v>
          </cell>
          <cell r="C843">
            <v>44130</v>
          </cell>
          <cell r="E843">
            <v>1.4588294349678801E-3</v>
          </cell>
        </row>
        <row r="844">
          <cell r="A844" t="str">
            <v>JPY_LIBOR_3M_EOD</v>
          </cell>
          <cell r="C844">
            <v>44495</v>
          </cell>
          <cell r="E844">
            <v>1.9604725500228701E-3</v>
          </cell>
        </row>
        <row r="845">
          <cell r="A845" t="str">
            <v>JPY_LIBOR_3M_EOD</v>
          </cell>
          <cell r="C845">
            <v>44860</v>
          </cell>
          <cell r="E845">
            <v>2.53823266215935E-3</v>
          </cell>
        </row>
        <row r="846">
          <cell r="A846" t="str">
            <v>JPY_LIBOR_3M_EOD</v>
          </cell>
          <cell r="C846">
            <v>45225</v>
          </cell>
          <cell r="E846">
            <v>3.1330154233728601E-3</v>
          </cell>
        </row>
        <row r="847">
          <cell r="A847" t="str">
            <v>JPY_LIBOR_3M_EOD</v>
          </cell>
          <cell r="C847">
            <v>45593</v>
          </cell>
          <cell r="E847">
            <v>3.76559554392471E-3</v>
          </cell>
        </row>
        <row r="848">
          <cell r="A848" t="str">
            <v>JPY_LIBOR_3M_EOD</v>
          </cell>
          <cell r="C848">
            <v>45957</v>
          </cell>
          <cell r="E848">
            <v>4.4513157838408403E-3</v>
          </cell>
        </row>
        <row r="849">
          <cell r="A849" t="str">
            <v>JPY_LIBOR_3M_EOD</v>
          </cell>
          <cell r="C849">
            <v>46686</v>
          </cell>
          <cell r="E849">
            <v>5.8994870116208702E-3</v>
          </cell>
        </row>
        <row r="850">
          <cell r="A850" t="str">
            <v>JPY_LIBOR_3M_EOD</v>
          </cell>
          <cell r="C850">
            <v>47784</v>
          </cell>
          <cell r="E850">
            <v>8.1234501015934393E-3</v>
          </cell>
        </row>
        <row r="851">
          <cell r="A851" t="str">
            <v>JPY_LIBOR_3M_EOD</v>
          </cell>
          <cell r="C851">
            <v>49608</v>
          </cell>
          <cell r="E851">
            <v>1.1111427169589501E-2</v>
          </cell>
        </row>
        <row r="852">
          <cell r="A852" t="str">
            <v>JPY_LIBOR_3M_EOD</v>
          </cell>
          <cell r="C852">
            <v>51435</v>
          </cell>
          <cell r="E852">
            <v>1.2803513602764501E-2</v>
          </cell>
        </row>
        <row r="853">
          <cell r="A853" t="str">
            <v>JPY_LIBOR_3M_EOD</v>
          </cell>
          <cell r="C853">
            <v>53261</v>
          </cell>
          <cell r="E853">
            <v>1.37443899238809E-2</v>
          </cell>
        </row>
        <row r="854">
          <cell r="A854" t="str">
            <v>JPY_LIBOR_3M_EOD</v>
          </cell>
          <cell r="C854">
            <v>56913</v>
          </cell>
          <cell r="E854">
            <v>1.5231146135805399E-2</v>
          </cell>
        </row>
        <row r="855">
          <cell r="A855" t="str">
            <v>JPY_LIBOR_6M_EOD</v>
          </cell>
          <cell r="C855">
            <v>42486</v>
          </cell>
          <cell r="E855">
            <v>1.2683771729849901E-3</v>
          </cell>
        </row>
        <row r="856">
          <cell r="A856" t="str">
            <v>JPY_LIBOR_6M_EOD</v>
          </cell>
          <cell r="C856">
            <v>42516</v>
          </cell>
          <cell r="E856">
            <v>1.22979671495745E-3</v>
          </cell>
        </row>
        <row r="857">
          <cell r="A857" t="str">
            <v>JPY_LIBOR_6M_EOD</v>
          </cell>
          <cell r="C857">
            <v>42548</v>
          </cell>
          <cell r="E857">
            <v>1.2044446196193099E-3</v>
          </cell>
        </row>
        <row r="858">
          <cell r="A858" t="str">
            <v>JPY_LIBOR_6M_EOD</v>
          </cell>
          <cell r="C858">
            <v>42577</v>
          </cell>
          <cell r="E858">
            <v>1.1845285845620999E-3</v>
          </cell>
        </row>
        <row r="859">
          <cell r="A859" t="str">
            <v>JPY_LIBOR_6M_EOD</v>
          </cell>
          <cell r="C859">
            <v>42608</v>
          </cell>
          <cell r="E859">
            <v>1.1630983107669001E-3</v>
          </cell>
        </row>
        <row r="860">
          <cell r="A860" t="str">
            <v>JPY_LIBOR_6M_EOD</v>
          </cell>
          <cell r="C860">
            <v>42639</v>
          </cell>
          <cell r="E860">
            <v>1.1517933241298099E-3</v>
          </cell>
        </row>
        <row r="861">
          <cell r="A861" t="str">
            <v>JPY_LIBOR_6M_EOD</v>
          </cell>
          <cell r="C861">
            <v>42669</v>
          </cell>
          <cell r="E861">
            <v>1.1549113810240101E-3</v>
          </cell>
        </row>
        <row r="862">
          <cell r="A862" t="str">
            <v>JPY_LIBOR_6M_EOD</v>
          </cell>
          <cell r="C862">
            <v>43034</v>
          </cell>
          <cell r="E862">
            <v>1.07573971955082E-3</v>
          </cell>
        </row>
        <row r="863">
          <cell r="A863" t="str">
            <v>JPY_LIBOR_6M_EOD</v>
          </cell>
          <cell r="C863">
            <v>43399</v>
          </cell>
          <cell r="E863">
            <v>1.15010785215885E-3</v>
          </cell>
        </row>
        <row r="864">
          <cell r="A864" t="str">
            <v>JPY_LIBOR_6M_EOD</v>
          </cell>
          <cell r="C864">
            <v>43766</v>
          </cell>
          <cell r="E864">
            <v>1.42506440309801E-3</v>
          </cell>
        </row>
        <row r="865">
          <cell r="A865" t="str">
            <v>JPY_LIBOR_6M_EOD</v>
          </cell>
          <cell r="C865">
            <v>44130</v>
          </cell>
          <cell r="E865">
            <v>1.8584540927032501E-3</v>
          </cell>
        </row>
        <row r="866">
          <cell r="A866" t="str">
            <v>JPY_LIBOR_6M_EOD</v>
          </cell>
          <cell r="C866">
            <v>44495</v>
          </cell>
          <cell r="E866">
            <v>2.3849541110815501E-3</v>
          </cell>
        </row>
        <row r="867">
          <cell r="A867" t="str">
            <v>JPY_LIBOR_6M_EOD</v>
          </cell>
          <cell r="C867">
            <v>44860</v>
          </cell>
          <cell r="E867">
            <v>2.96249939395264E-3</v>
          </cell>
        </row>
        <row r="868">
          <cell r="A868" t="str">
            <v>JPY_LIBOR_6M_EOD</v>
          </cell>
          <cell r="C868">
            <v>45225</v>
          </cell>
          <cell r="E868">
            <v>3.58224367602998E-3</v>
          </cell>
        </row>
        <row r="869">
          <cell r="A869" t="str">
            <v>JPY_LIBOR_6M_EOD</v>
          </cell>
          <cell r="C869">
            <v>45593</v>
          </cell>
          <cell r="E869">
            <v>4.2398488134210701E-3</v>
          </cell>
        </row>
        <row r="870">
          <cell r="A870" t="str">
            <v>JPY_LIBOR_6M_EOD</v>
          </cell>
          <cell r="C870">
            <v>45957</v>
          </cell>
          <cell r="E870">
            <v>4.9252298267474601E-3</v>
          </cell>
        </row>
        <row r="871">
          <cell r="A871" t="str">
            <v>JPY_LIBOR_6M_EOD</v>
          </cell>
          <cell r="C871">
            <v>46686</v>
          </cell>
          <cell r="E871">
            <v>6.35209370867818E-3</v>
          </cell>
        </row>
        <row r="872">
          <cell r="A872" t="str">
            <v>JPY_LIBOR_6M_EOD</v>
          </cell>
          <cell r="C872">
            <v>47784</v>
          </cell>
          <cell r="E872">
            <v>8.5439991741428495E-3</v>
          </cell>
        </row>
        <row r="873">
          <cell r="A873" t="str">
            <v>JPY_LIBOR_6M_EOD</v>
          </cell>
          <cell r="C873">
            <v>49608</v>
          </cell>
          <cell r="E873">
            <v>1.14765925410881E-2</v>
          </cell>
        </row>
        <row r="874">
          <cell r="A874" t="str">
            <v>JPY_LIBOR_6M_EOD</v>
          </cell>
          <cell r="C874">
            <v>51435</v>
          </cell>
          <cell r="E874">
            <v>1.31257907103914E-2</v>
          </cell>
        </row>
        <row r="875">
          <cell r="A875" t="str">
            <v>JPY_LIBOR_6M_EOD</v>
          </cell>
          <cell r="C875">
            <v>53261</v>
          </cell>
          <cell r="E875">
            <v>1.40224251330758E-2</v>
          </cell>
        </row>
        <row r="876">
          <cell r="A876" t="str">
            <v>JPY_LIBOR_6M_EOD</v>
          </cell>
          <cell r="C876">
            <v>56913</v>
          </cell>
          <cell r="E876">
            <v>1.5513255255253201E-2</v>
          </cell>
        </row>
        <row r="877">
          <cell r="A877" t="str">
            <v>JPY_LIBOR_EOD</v>
          </cell>
          <cell r="C877">
            <v>42300</v>
          </cell>
          <cell r="E877">
            <v>2.9696793476903998E-4</v>
          </cell>
        </row>
        <row r="878">
          <cell r="A878" t="str">
            <v>JPY_LIBOR_EOD</v>
          </cell>
          <cell r="C878">
            <v>42303</v>
          </cell>
          <cell r="E878">
            <v>2.9696775354088001E-4</v>
          </cell>
        </row>
        <row r="879">
          <cell r="A879" t="str">
            <v>JPY_LIBOR_EOD</v>
          </cell>
          <cell r="C879">
            <v>42310</v>
          </cell>
          <cell r="E879">
            <v>2.9696740759084999E-4</v>
          </cell>
        </row>
        <row r="880">
          <cell r="A880" t="str">
            <v>JPY_LIBOR_EOD</v>
          </cell>
          <cell r="C880">
            <v>42334</v>
          </cell>
          <cell r="E880">
            <v>4.5725526264242999E-4</v>
          </cell>
        </row>
        <row r="881">
          <cell r="A881" t="str">
            <v>JPY_LIBOR_EOD</v>
          </cell>
          <cell r="C881">
            <v>42366</v>
          </cell>
          <cell r="E881">
            <v>6.1697742873544005E-4</v>
          </cell>
        </row>
        <row r="882">
          <cell r="A882" t="str">
            <v>JPY_LIBOR_EOD</v>
          </cell>
          <cell r="C882">
            <v>42395</v>
          </cell>
          <cell r="E882">
            <v>7.9650627581187995E-4</v>
          </cell>
        </row>
        <row r="883">
          <cell r="A883" t="str">
            <v>JPY_LIBOR_EOD</v>
          </cell>
          <cell r="C883">
            <v>42486</v>
          </cell>
          <cell r="E883">
            <v>1.24759836187396E-3</v>
          </cell>
        </row>
        <row r="884">
          <cell r="A884" t="str">
            <v>JPY_LIBOR_EOD</v>
          </cell>
          <cell r="C884">
            <v>42669</v>
          </cell>
          <cell r="E884">
            <v>1.1404163578247401E-3</v>
          </cell>
        </row>
        <row r="885">
          <cell r="A885" t="str">
            <v>JPY_LIBOR_EOD</v>
          </cell>
          <cell r="C885">
            <v>43034</v>
          </cell>
          <cell r="E885">
            <v>1.0704173826719501E-3</v>
          </cell>
        </row>
        <row r="886">
          <cell r="A886" t="str">
            <v>JPY_LIBOR_EOD</v>
          </cell>
          <cell r="C886">
            <v>43399</v>
          </cell>
          <cell r="E886">
            <v>1.1466147085898101E-3</v>
          </cell>
        </row>
        <row r="887">
          <cell r="A887" t="str">
            <v>JPY_LIBOR_EOD</v>
          </cell>
          <cell r="C887">
            <v>43766</v>
          </cell>
          <cell r="E887">
            <v>1.4228337497675899E-3</v>
          </cell>
        </row>
        <row r="888">
          <cell r="A888" t="str">
            <v>JPY_LIBOR_EOD</v>
          </cell>
          <cell r="C888">
            <v>44130</v>
          </cell>
          <cell r="E888">
            <v>1.85803594732371E-3</v>
          </cell>
        </row>
        <row r="889">
          <cell r="A889" t="str">
            <v>JPY_LIBOR_EOD</v>
          </cell>
          <cell r="C889">
            <v>44495</v>
          </cell>
          <cell r="E889">
            <v>2.3860469617555001E-3</v>
          </cell>
        </row>
        <row r="890">
          <cell r="A890" t="str">
            <v>JPY_LIBOR_EOD</v>
          </cell>
          <cell r="C890">
            <v>44860</v>
          </cell>
          <cell r="E890">
            <v>2.9654714183353198E-3</v>
          </cell>
        </row>
        <row r="891">
          <cell r="A891" t="str">
            <v>JPY_LIBOR_EOD</v>
          </cell>
          <cell r="C891">
            <v>45225</v>
          </cell>
          <cell r="E891">
            <v>3.5876278269887699E-3</v>
          </cell>
        </row>
        <row r="892">
          <cell r="A892" t="str">
            <v>JPY_LIBOR_EOD</v>
          </cell>
          <cell r="C892">
            <v>45593</v>
          </cell>
          <cell r="E892">
            <v>4.2482976182360004E-3</v>
          </cell>
        </row>
        <row r="893">
          <cell r="A893" t="str">
            <v>JPY_LIBOR_EOD</v>
          </cell>
          <cell r="C893">
            <v>45957</v>
          </cell>
          <cell r="E893">
            <v>4.9376400307672699E-3</v>
          </cell>
        </row>
        <row r="894">
          <cell r="A894" t="str">
            <v>JPY_LIBOR_EOD</v>
          </cell>
          <cell r="C894">
            <v>46686</v>
          </cell>
          <cell r="E894">
            <v>6.37429581804143E-3</v>
          </cell>
        </row>
        <row r="895">
          <cell r="A895" t="str">
            <v>JPY_LIBOR_EOD</v>
          </cell>
          <cell r="C895">
            <v>47784</v>
          </cell>
          <cell r="E895">
            <v>8.58368396548587E-3</v>
          </cell>
        </row>
        <row r="896">
          <cell r="A896" t="str">
            <v>JPY_LIBOR_EOD</v>
          </cell>
          <cell r="C896">
            <v>49608</v>
          </cell>
          <cell r="E896">
            <v>1.1543251001976E-2</v>
          </cell>
        </row>
        <row r="897">
          <cell r="A897" t="str">
            <v>JPY_LIBOR_EOD</v>
          </cell>
          <cell r="C897">
            <v>51435</v>
          </cell>
          <cell r="E897">
            <v>1.3207635171623299E-2</v>
          </cell>
        </row>
        <row r="898">
          <cell r="A898" t="str">
            <v>JPY_LIBOR_EOD</v>
          </cell>
          <cell r="C898">
            <v>53261</v>
          </cell>
          <cell r="E898">
            <v>1.41109209747081E-2</v>
          </cell>
        </row>
        <row r="899">
          <cell r="A899" t="str">
            <v>JPY_LIBOR_EOD</v>
          </cell>
          <cell r="C899">
            <v>56913</v>
          </cell>
          <cell r="E899">
            <v>1.56233806769264E-2</v>
          </cell>
        </row>
        <row r="900">
          <cell r="A900" t="str">
            <v>JPY_TONA_EOD</v>
          </cell>
          <cell r="C900">
            <v>42300</v>
          </cell>
          <cell r="E900">
            <v>7.5999920875011E-4</v>
          </cell>
        </row>
        <row r="901">
          <cell r="A901" t="str">
            <v>JPY_TONA_EOD</v>
          </cell>
          <cell r="C901">
            <v>42303</v>
          </cell>
          <cell r="E901">
            <v>7.5999802192727001E-4</v>
          </cell>
        </row>
        <row r="902">
          <cell r="A902" t="str">
            <v>JPY_TONA_EOD</v>
          </cell>
          <cell r="C902">
            <v>42310</v>
          </cell>
          <cell r="E902">
            <v>7.0986372169490005E-4</v>
          </cell>
        </row>
        <row r="903">
          <cell r="A903" t="str">
            <v>JPY_TONA_EOD</v>
          </cell>
          <cell r="C903">
            <v>42317</v>
          </cell>
          <cell r="E903">
            <v>6.8412079244929995E-4</v>
          </cell>
        </row>
        <row r="904">
          <cell r="A904" t="str">
            <v>JPY_TONA_EOD</v>
          </cell>
          <cell r="C904">
            <v>42324</v>
          </cell>
          <cell r="E904">
            <v>6.7805547915927996E-4</v>
          </cell>
        </row>
        <row r="905">
          <cell r="A905" t="str">
            <v>JPY_TONA_EOD</v>
          </cell>
          <cell r="C905">
            <v>42334</v>
          </cell>
          <cell r="E905">
            <v>7.0683848738416005E-4</v>
          </cell>
        </row>
        <row r="906">
          <cell r="A906" t="str">
            <v>JPY_TONA_EOD</v>
          </cell>
          <cell r="C906">
            <v>42366</v>
          </cell>
          <cell r="E906">
            <v>6.8520857498244997E-4</v>
          </cell>
        </row>
        <row r="907">
          <cell r="A907" t="str">
            <v>JPY_TONA_EOD</v>
          </cell>
          <cell r="C907">
            <v>42395</v>
          </cell>
          <cell r="E907">
            <v>6.8447512154745996E-4</v>
          </cell>
        </row>
        <row r="908">
          <cell r="A908" t="str">
            <v>JPY_TONA_EOD</v>
          </cell>
          <cell r="C908">
            <v>42426</v>
          </cell>
          <cell r="E908">
            <v>6.5339556849100999E-4</v>
          </cell>
        </row>
        <row r="909">
          <cell r="A909" t="str">
            <v>JPY_TONA_EOD</v>
          </cell>
          <cell r="C909">
            <v>42457</v>
          </cell>
          <cell r="E909">
            <v>6.4197929793103996E-4</v>
          </cell>
        </row>
        <row r="910">
          <cell r="A910" t="str">
            <v>JPY_TONA_EOD</v>
          </cell>
          <cell r="C910">
            <v>42486</v>
          </cell>
          <cell r="E910">
            <v>6.3023760520153002E-4</v>
          </cell>
        </row>
        <row r="911">
          <cell r="A911" t="str">
            <v>JPY_TONA_EOD</v>
          </cell>
          <cell r="C911">
            <v>42516</v>
          </cell>
          <cell r="E911">
            <v>6.1437061918229001E-4</v>
          </cell>
        </row>
        <row r="912">
          <cell r="A912" t="str">
            <v>JPY_TONA_EOD</v>
          </cell>
          <cell r="C912">
            <v>42548</v>
          </cell>
          <cell r="E912">
            <v>5.9442077715703005E-4</v>
          </cell>
        </row>
        <row r="913">
          <cell r="A913" t="str">
            <v>JPY_TONA_EOD</v>
          </cell>
          <cell r="C913">
            <v>42577</v>
          </cell>
          <cell r="E913">
            <v>5.8064289825698E-4</v>
          </cell>
        </row>
        <row r="914">
          <cell r="A914" t="str">
            <v>JPY_TONA_EOD</v>
          </cell>
          <cell r="C914">
            <v>42608</v>
          </cell>
          <cell r="E914">
            <v>5.6360906363110003E-4</v>
          </cell>
        </row>
        <row r="915">
          <cell r="A915" t="str">
            <v>JPY_TONA_EOD</v>
          </cell>
          <cell r="C915">
            <v>42639</v>
          </cell>
          <cell r="E915">
            <v>5.6221032313099998E-4</v>
          </cell>
        </row>
        <row r="916">
          <cell r="A916" t="str">
            <v>JPY_TONA_EOD</v>
          </cell>
          <cell r="C916">
            <v>42669</v>
          </cell>
          <cell r="E916">
            <v>5.3976215253076997E-4</v>
          </cell>
        </row>
        <row r="917">
          <cell r="A917" t="str">
            <v>JPY_TONA_EOD</v>
          </cell>
          <cell r="C917">
            <v>42851</v>
          </cell>
          <cell r="E917">
            <v>4.7075724759206998E-4</v>
          </cell>
        </row>
        <row r="918">
          <cell r="A918" t="str">
            <v>JPY_TONA_EOD</v>
          </cell>
          <cell r="C918">
            <v>43034</v>
          </cell>
          <cell r="E918">
            <v>4.2621095053349003E-4</v>
          </cell>
        </row>
        <row r="919">
          <cell r="A919" t="str">
            <v>JPY_TONA_EOD</v>
          </cell>
          <cell r="C919">
            <v>43399</v>
          </cell>
          <cell r="E919">
            <v>4.0070632161782002E-4</v>
          </cell>
        </row>
        <row r="920">
          <cell r="A920" t="str">
            <v>JPY_TONA_EOD</v>
          </cell>
          <cell r="C920">
            <v>43766</v>
          </cell>
          <cell r="E920">
            <v>5.9990928957071997E-4</v>
          </cell>
        </row>
        <row r="921">
          <cell r="A921" t="str">
            <v>JPY_TONA_EOD</v>
          </cell>
          <cell r="C921">
            <v>44130</v>
          </cell>
          <cell r="E921">
            <v>9.7417418546388E-4</v>
          </cell>
        </row>
        <row r="922">
          <cell r="A922" t="str">
            <v>JPY_TONA_EOD</v>
          </cell>
          <cell r="C922">
            <v>44495</v>
          </cell>
          <cell r="E922">
            <v>1.43388327929245E-3</v>
          </cell>
        </row>
        <row r="923">
          <cell r="A923" t="str">
            <v>JPY_TONA_EOD</v>
          </cell>
          <cell r="C923">
            <v>44860</v>
          </cell>
          <cell r="E923">
            <v>1.9520458505656801E-3</v>
          </cell>
        </row>
        <row r="924">
          <cell r="A924" t="str">
            <v>JPY_TONA_EOD</v>
          </cell>
          <cell r="C924">
            <v>45225</v>
          </cell>
          <cell r="E924">
            <v>2.4938127929665598E-3</v>
          </cell>
        </row>
        <row r="925">
          <cell r="A925" t="str">
            <v>JPY_TONA_EOD</v>
          </cell>
          <cell r="C925">
            <v>45593</v>
          </cell>
          <cell r="E925">
            <v>3.0781799828233898E-3</v>
          </cell>
        </row>
        <row r="926">
          <cell r="A926" t="str">
            <v>JPY_TONA_EOD</v>
          </cell>
          <cell r="C926">
            <v>45957</v>
          </cell>
          <cell r="E926">
            <v>3.6934351141635E-3</v>
          </cell>
        </row>
        <row r="927">
          <cell r="A927" t="str">
            <v>JPY_TONA_EOD</v>
          </cell>
          <cell r="C927">
            <v>46686</v>
          </cell>
          <cell r="E927">
            <v>5.0038102997160602E-3</v>
          </cell>
        </row>
        <row r="928">
          <cell r="A928" t="str">
            <v>JPY_TONA_EOD</v>
          </cell>
          <cell r="C928">
            <v>47784</v>
          </cell>
          <cell r="E928">
            <v>7.2096265284915303E-3</v>
          </cell>
        </row>
        <row r="929">
          <cell r="A929" t="str">
            <v>JPY_TONA_EOD</v>
          </cell>
          <cell r="C929">
            <v>49608</v>
          </cell>
          <cell r="E929">
            <v>1.0143144843884301E-2</v>
          </cell>
        </row>
        <row r="930">
          <cell r="A930" t="str">
            <v>JPY_TONA_EOD</v>
          </cell>
          <cell r="C930">
            <v>51435</v>
          </cell>
          <cell r="E930">
            <v>1.17949557095619E-2</v>
          </cell>
        </row>
        <row r="931">
          <cell r="A931" t="str">
            <v>JPY_TONA_EOD</v>
          </cell>
          <cell r="C931">
            <v>53261</v>
          </cell>
          <cell r="E931">
            <v>1.27049659797053E-2</v>
          </cell>
        </row>
        <row r="932">
          <cell r="A932" t="str">
            <v>JPY_TONA_EOD</v>
          </cell>
          <cell r="C932">
            <v>56913</v>
          </cell>
          <cell r="E932">
            <v>1.41583168714337E-2</v>
          </cell>
        </row>
        <row r="933">
          <cell r="A933" t="str">
            <v>MXN_TIIE_EOD</v>
          </cell>
          <cell r="C933">
            <v>42384</v>
          </cell>
          <cell r="E933">
            <v>3.3718852910232203E-2</v>
          </cell>
        </row>
        <row r="934">
          <cell r="A934" t="str">
            <v>MXN_TIIE_EOD</v>
          </cell>
          <cell r="C934">
            <v>42468</v>
          </cell>
          <cell r="E934">
            <v>3.4626937224571303E-2</v>
          </cell>
        </row>
        <row r="935">
          <cell r="A935" t="str">
            <v>MXN_TIIE_EOD</v>
          </cell>
          <cell r="C935">
            <v>42552</v>
          </cell>
          <cell r="E935">
            <v>3.5642095562162197E-2</v>
          </cell>
        </row>
        <row r="936">
          <cell r="A936" t="str">
            <v>MXN_TIIE_EOD</v>
          </cell>
          <cell r="C936">
            <v>42664</v>
          </cell>
          <cell r="E936">
            <v>3.7273439618268997E-2</v>
          </cell>
        </row>
        <row r="937">
          <cell r="A937" t="str">
            <v>MXN_TIIE_EOD</v>
          </cell>
          <cell r="C937">
            <v>43028</v>
          </cell>
          <cell r="E937">
            <v>4.1696932424984297E-2</v>
          </cell>
        </row>
        <row r="938">
          <cell r="A938" t="str">
            <v>MXN_TIIE_EOD</v>
          </cell>
          <cell r="C938">
            <v>43392</v>
          </cell>
          <cell r="E938">
            <v>4.5849772275128597E-2</v>
          </cell>
        </row>
        <row r="939">
          <cell r="A939" t="str">
            <v>MXN_TIIE_EOD</v>
          </cell>
          <cell r="C939">
            <v>43756</v>
          </cell>
          <cell r="E939">
            <v>4.9813769395176698E-2</v>
          </cell>
        </row>
        <row r="940">
          <cell r="A940" t="str">
            <v>MXN_TIIE_EOD</v>
          </cell>
          <cell r="C940">
            <v>44120</v>
          </cell>
          <cell r="E940">
            <v>5.3167485161214001E-2</v>
          </cell>
        </row>
        <row r="941">
          <cell r="A941" t="str">
            <v>MXN_TIIE_EOD</v>
          </cell>
          <cell r="C941">
            <v>44848</v>
          </cell>
          <cell r="E941">
            <v>5.9104030022329702E-2</v>
          </cell>
        </row>
        <row r="942">
          <cell r="A942" t="str">
            <v>MXN_TIIE_EOD</v>
          </cell>
          <cell r="C942">
            <v>45940</v>
          </cell>
          <cell r="E942">
            <v>6.42125637032913E-2</v>
          </cell>
        </row>
        <row r="943">
          <cell r="A943" t="str">
            <v>MXN_TIIE_EOD</v>
          </cell>
          <cell r="C943">
            <v>47760</v>
          </cell>
          <cell r="E943">
            <v>6.9955661597413205E-2</v>
          </cell>
        </row>
        <row r="944">
          <cell r="A944" t="str">
            <v>MXN_TIIE_EOD</v>
          </cell>
          <cell r="C944">
            <v>49580</v>
          </cell>
          <cell r="E944">
            <v>7.3127973845917904E-2</v>
          </cell>
        </row>
        <row r="945">
          <cell r="A945" t="str">
            <v>MXN_TIIE_EOD</v>
          </cell>
          <cell r="C945">
            <v>53220</v>
          </cell>
          <cell r="E945">
            <v>7.6077745948932907E-2</v>
          </cell>
        </row>
        <row r="946">
          <cell r="A946" t="str">
            <v>MXN_USDMXNBASIS_EOD</v>
          </cell>
          <cell r="C946">
            <v>42304</v>
          </cell>
          <cell r="E946">
            <v>2.79759717474619E-2</v>
          </cell>
        </row>
        <row r="947">
          <cell r="A947" t="str">
            <v>MXN_USDMXNBASIS_EOD</v>
          </cell>
          <cell r="C947">
            <v>42335</v>
          </cell>
          <cell r="E947">
            <v>2.7848820258002199E-2</v>
          </cell>
        </row>
        <row r="948">
          <cell r="A948" t="str">
            <v>MXN_USDMXNBASIS_EOD</v>
          </cell>
          <cell r="C948">
            <v>42366</v>
          </cell>
          <cell r="E948">
            <v>2.7508902455759002E-2</v>
          </cell>
        </row>
        <row r="949">
          <cell r="A949" t="str">
            <v>MXN_USDMXNBASIS_EOD</v>
          </cell>
          <cell r="C949">
            <v>42395</v>
          </cell>
          <cell r="E949">
            <v>2.7160896370799902E-2</v>
          </cell>
        </row>
        <row r="950">
          <cell r="A950" t="str">
            <v>MXN_USDMXNBASIS_EOD</v>
          </cell>
          <cell r="C950">
            <v>42486</v>
          </cell>
          <cell r="E950">
            <v>2.8475181767980601E-2</v>
          </cell>
        </row>
        <row r="951">
          <cell r="A951" t="str">
            <v>MXN_USDMXNBASIS_EOD</v>
          </cell>
          <cell r="C951">
            <v>42577</v>
          </cell>
          <cell r="E951">
            <v>2.98980955638759E-2</v>
          </cell>
        </row>
        <row r="952">
          <cell r="A952" t="str">
            <v>MXN_USDMXNBASIS_EOD</v>
          </cell>
          <cell r="C952">
            <v>42669</v>
          </cell>
          <cell r="E952">
            <v>3.1186842290623101E-2</v>
          </cell>
        </row>
        <row r="953">
          <cell r="A953" t="str">
            <v>MXN_USDMXNBASIS_EOD</v>
          </cell>
          <cell r="C953">
            <v>42851</v>
          </cell>
          <cell r="E953">
            <v>3.3253976000017803E-2</v>
          </cell>
        </row>
        <row r="954">
          <cell r="A954" t="str">
            <v>MXN_USDMXNBASIS_EOD</v>
          </cell>
          <cell r="C954">
            <v>43031</v>
          </cell>
          <cell r="E954">
            <v>3.4424127495628003E-2</v>
          </cell>
        </row>
        <row r="955">
          <cell r="A955" t="str">
            <v>MXN_USDMXNBASIS_EOD</v>
          </cell>
          <cell r="C955">
            <v>43395</v>
          </cell>
          <cell r="E955">
            <v>3.7854047900282503E-2</v>
          </cell>
        </row>
        <row r="956">
          <cell r="A956" t="str">
            <v>MXN_USDMXNBASIS_EOD</v>
          </cell>
          <cell r="C956">
            <v>43759</v>
          </cell>
          <cell r="E956">
            <v>4.0608287587404E-2</v>
          </cell>
        </row>
        <row r="957">
          <cell r="A957" t="str">
            <v>MXN_USDMXNBASIS_EOD</v>
          </cell>
          <cell r="C957">
            <v>44123</v>
          </cell>
          <cell r="E957">
            <v>4.2807713805013803E-2</v>
          </cell>
        </row>
        <row r="958">
          <cell r="A958" t="str">
            <v>MXN_USDMXNBASIS_EOD</v>
          </cell>
          <cell r="C958">
            <v>44851</v>
          </cell>
          <cell r="E958">
            <v>4.72923769469063E-2</v>
          </cell>
        </row>
        <row r="959">
          <cell r="A959" t="str">
            <v>MXN_USDMXNBASIS_EOD</v>
          </cell>
          <cell r="C959">
            <v>45944</v>
          </cell>
          <cell r="E959">
            <v>5.1577537154225098E-2</v>
          </cell>
        </row>
        <row r="960">
          <cell r="A960" t="str">
            <v>MXN_USDMXNBASIS_EOD</v>
          </cell>
          <cell r="C960">
            <v>47763</v>
          </cell>
          <cell r="E960">
            <v>5.6328679926193399E-2</v>
          </cell>
        </row>
        <row r="961">
          <cell r="A961" t="str">
            <v>MXN_USDMXNBASIS_EOD</v>
          </cell>
          <cell r="C961">
            <v>49583</v>
          </cell>
          <cell r="E961">
            <v>5.8096513373141402E-2</v>
          </cell>
        </row>
        <row r="962">
          <cell r="A962" t="str">
            <v>MXN_USDMXNBASIS_EOD</v>
          </cell>
          <cell r="C962">
            <v>53223</v>
          </cell>
          <cell r="E962">
            <v>5.7867470012373003E-2</v>
          </cell>
        </row>
        <row r="963">
          <cell r="A963" t="str">
            <v>NOK_NIBOR_3M_EOD</v>
          </cell>
          <cell r="C963">
            <v>42395</v>
          </cell>
          <cell r="E963">
            <v>1.1339335436846201E-2</v>
          </cell>
        </row>
        <row r="964">
          <cell r="A964" t="str">
            <v>NOK_NIBOR_3M_EOD</v>
          </cell>
          <cell r="C964">
            <v>42445</v>
          </cell>
          <cell r="E964">
            <v>1.0520102361744299E-2</v>
          </cell>
        </row>
        <row r="965">
          <cell r="A965" t="str">
            <v>NOK_NIBOR_3M_EOD</v>
          </cell>
          <cell r="C965">
            <v>42536</v>
          </cell>
          <cell r="E965">
            <v>9.7473838184569898E-3</v>
          </cell>
        </row>
        <row r="966">
          <cell r="A966" t="str">
            <v>NOK_NIBOR_3M_EOD</v>
          </cell>
          <cell r="C966">
            <v>42634</v>
          </cell>
          <cell r="E966">
            <v>9.1921415591368991E-3</v>
          </cell>
        </row>
        <row r="967">
          <cell r="A967" t="str">
            <v>NOK_NIBOR_3M_EOD</v>
          </cell>
          <cell r="C967">
            <v>42725</v>
          </cell>
          <cell r="E967">
            <v>8.8838136437885493E-3</v>
          </cell>
        </row>
        <row r="968">
          <cell r="A968" t="str">
            <v>NOK_NIBOR_3M_EOD</v>
          </cell>
          <cell r="C968">
            <v>43034</v>
          </cell>
          <cell r="E968">
            <v>8.5844032977196692E-3</v>
          </cell>
        </row>
        <row r="969">
          <cell r="A969" t="str">
            <v>NOK_NIBOR_3M_EOD</v>
          </cell>
          <cell r="C969">
            <v>43399</v>
          </cell>
          <cell r="E969">
            <v>9.2456504902075996E-3</v>
          </cell>
        </row>
        <row r="970">
          <cell r="A970" t="str">
            <v>NOK_NIBOR_3M_EOD</v>
          </cell>
          <cell r="C970">
            <v>43766</v>
          </cell>
          <cell r="E970">
            <v>1.0470088171608201E-2</v>
          </cell>
        </row>
        <row r="971">
          <cell r="A971" t="str">
            <v>NOK_NIBOR_3M_EOD</v>
          </cell>
          <cell r="C971">
            <v>44130</v>
          </cell>
          <cell r="E971">
            <v>1.1934101071167399E-2</v>
          </cell>
        </row>
        <row r="972">
          <cell r="A972" t="str">
            <v>NOK_NIBOR_3M_EOD</v>
          </cell>
          <cell r="C972">
            <v>44495</v>
          </cell>
          <cell r="E972">
            <v>1.34680994196947E-2</v>
          </cell>
        </row>
        <row r="973">
          <cell r="A973" t="str">
            <v>NOK_NIBOR_3M_EOD</v>
          </cell>
          <cell r="C973">
            <v>44860</v>
          </cell>
          <cell r="E973">
            <v>1.4860737967622E-2</v>
          </cell>
        </row>
        <row r="974">
          <cell r="A974" t="str">
            <v>NOK_NIBOR_3M_EOD</v>
          </cell>
          <cell r="C974">
            <v>45225</v>
          </cell>
          <cell r="E974">
            <v>1.6094326216037898E-2</v>
          </cell>
        </row>
        <row r="975">
          <cell r="A975" t="str">
            <v>NOK_NIBOR_3M_EOD</v>
          </cell>
          <cell r="C975">
            <v>45593</v>
          </cell>
          <cell r="E975">
            <v>1.7162512755222799E-2</v>
          </cell>
        </row>
        <row r="976">
          <cell r="A976" t="str">
            <v>NOK_NIBOR_3M_EOD</v>
          </cell>
          <cell r="C976">
            <v>45957</v>
          </cell>
          <cell r="E976">
            <v>1.8128972498229499E-2</v>
          </cell>
        </row>
        <row r="977">
          <cell r="A977" t="str">
            <v>NOK_NIBOR_3M_EOD</v>
          </cell>
          <cell r="C977">
            <v>46686</v>
          </cell>
          <cell r="E977">
            <v>1.93843471683041E-2</v>
          </cell>
        </row>
        <row r="978">
          <cell r="A978" t="str">
            <v>NOK_NIBOR_3M_EOD</v>
          </cell>
          <cell r="C978">
            <v>47784</v>
          </cell>
          <cell r="E978">
            <v>2.04064426001818E-2</v>
          </cell>
        </row>
        <row r="979">
          <cell r="A979" t="str">
            <v>NOK_NIBOR_3M_EOD</v>
          </cell>
          <cell r="C979">
            <v>49608</v>
          </cell>
          <cell r="E979">
            <v>2.1113183068627601E-2</v>
          </cell>
        </row>
        <row r="980">
          <cell r="A980" t="str">
            <v>NOK_NIBOR_3M_EOD</v>
          </cell>
          <cell r="C980">
            <v>51435</v>
          </cell>
          <cell r="E980">
            <v>2.1329627931881701E-2</v>
          </cell>
        </row>
        <row r="981">
          <cell r="A981" t="str">
            <v>NOK_NIBOR_3M_EOD</v>
          </cell>
          <cell r="C981">
            <v>53261</v>
          </cell>
          <cell r="E981">
            <v>2.11942414484412E-2</v>
          </cell>
        </row>
        <row r="982">
          <cell r="A982" t="str">
            <v>NOK_NIBOR_6M_EOD</v>
          </cell>
          <cell r="C982">
            <v>42486</v>
          </cell>
          <cell r="E982">
            <v>1.15249718868384E-2</v>
          </cell>
        </row>
        <row r="983">
          <cell r="A983" t="str">
            <v>NOK_NIBOR_6M_EOD</v>
          </cell>
          <cell r="C983">
            <v>42669</v>
          </cell>
          <cell r="E983">
            <v>1.02852307229298E-2</v>
          </cell>
        </row>
        <row r="984">
          <cell r="A984" t="str">
            <v>NOK_NIBOR_6M_EOD</v>
          </cell>
          <cell r="C984">
            <v>43034</v>
          </cell>
          <cell r="E984">
            <v>9.5834085786213503E-3</v>
          </cell>
        </row>
        <row r="985">
          <cell r="A985" t="str">
            <v>NOK_NIBOR_6M_EOD</v>
          </cell>
          <cell r="C985">
            <v>43399</v>
          </cell>
          <cell r="E985">
            <v>1.02085738923656E-2</v>
          </cell>
        </row>
        <row r="986">
          <cell r="A986" t="str">
            <v>NOK_NIBOR_6M_EOD</v>
          </cell>
          <cell r="C986">
            <v>43766</v>
          </cell>
          <cell r="E986">
            <v>1.14009024066492E-2</v>
          </cell>
        </row>
        <row r="987">
          <cell r="A987" t="str">
            <v>NOK_NIBOR_6M_EOD</v>
          </cell>
          <cell r="C987">
            <v>44130</v>
          </cell>
          <cell r="E987">
            <v>1.28333022927696E-2</v>
          </cell>
        </row>
        <row r="988">
          <cell r="A988" t="str">
            <v>NOK_NIBOR_6M_EOD</v>
          </cell>
          <cell r="C988">
            <v>44495</v>
          </cell>
          <cell r="E988">
            <v>1.43373562014816E-2</v>
          </cell>
        </row>
        <row r="989">
          <cell r="A989" t="str">
            <v>NOK_NIBOR_6M_EOD</v>
          </cell>
          <cell r="C989">
            <v>44860</v>
          </cell>
          <cell r="E989">
            <v>1.5694486990694902E-2</v>
          </cell>
        </row>
        <row r="990">
          <cell r="A990" t="str">
            <v>NOK_NIBOR_6M_EOD</v>
          </cell>
          <cell r="C990">
            <v>45225</v>
          </cell>
          <cell r="E990">
            <v>1.6898557912670399E-2</v>
          </cell>
        </row>
        <row r="991">
          <cell r="A991" t="str">
            <v>NOK_NIBOR_6M_EOD</v>
          </cell>
          <cell r="C991">
            <v>45593</v>
          </cell>
          <cell r="E991">
            <v>1.79463516173918E-2</v>
          </cell>
        </row>
        <row r="992">
          <cell r="A992" t="str">
            <v>NOK_NIBOR_6M_EOD</v>
          </cell>
          <cell r="C992">
            <v>45957</v>
          </cell>
          <cell r="E992">
            <v>1.8895695765933002E-2</v>
          </cell>
        </row>
        <row r="993">
          <cell r="A993" t="str">
            <v>NOK_NIBOR_6M_EOD</v>
          </cell>
          <cell r="C993">
            <v>46686</v>
          </cell>
          <cell r="E993">
            <v>2.0124195474191399E-2</v>
          </cell>
        </row>
        <row r="994">
          <cell r="A994" t="str">
            <v>NOK_NIBOR_6M_EOD</v>
          </cell>
          <cell r="C994">
            <v>47784</v>
          </cell>
          <cell r="E994">
            <v>2.1119256802012799E-2</v>
          </cell>
        </row>
        <row r="995">
          <cell r="A995" t="str">
            <v>NOK_NIBOR_6M_EOD</v>
          </cell>
          <cell r="C995">
            <v>49608</v>
          </cell>
          <cell r="E995">
            <v>2.1795214028031199E-2</v>
          </cell>
        </row>
        <row r="996">
          <cell r="A996" t="str">
            <v>NOK_NIBOR_6M_EOD</v>
          </cell>
          <cell r="C996">
            <v>51435</v>
          </cell>
          <cell r="E996">
            <v>2.1990314567607999E-2</v>
          </cell>
        </row>
        <row r="997">
          <cell r="A997" t="str">
            <v>NOK_NIBOR_6M_EOD</v>
          </cell>
          <cell r="C997">
            <v>53261</v>
          </cell>
          <cell r="E997">
            <v>2.1844457233401799E-2</v>
          </cell>
        </row>
        <row r="998">
          <cell r="A998" t="str">
            <v>NOK_NIBOR_EOD</v>
          </cell>
          <cell r="C998">
            <v>42300</v>
          </cell>
          <cell r="E998">
            <v>7.6040874577066398E-3</v>
          </cell>
        </row>
        <row r="999">
          <cell r="A999" t="str">
            <v>NOK_NIBOR_EOD</v>
          </cell>
          <cell r="C999">
            <v>42303</v>
          </cell>
          <cell r="E999">
            <v>7.6039686492025997E-3</v>
          </cell>
        </row>
        <row r="1000">
          <cell r="A1000" t="str">
            <v>NOK_NIBOR_EOD</v>
          </cell>
          <cell r="C1000">
            <v>42310</v>
          </cell>
          <cell r="E1000">
            <v>9.0874569438397293E-3</v>
          </cell>
        </row>
        <row r="1001">
          <cell r="A1001" t="str">
            <v>NOK_NIBOR_EOD</v>
          </cell>
          <cell r="C1001">
            <v>42334</v>
          </cell>
          <cell r="E1001">
            <v>9.6658692862915205E-3</v>
          </cell>
        </row>
        <row r="1002">
          <cell r="A1002" t="str">
            <v>NOK_NIBOR_EOD</v>
          </cell>
          <cell r="C1002">
            <v>42445</v>
          </cell>
          <cell r="E1002">
            <v>9.9059851589028795E-3</v>
          </cell>
        </row>
        <row r="1003">
          <cell r="A1003" t="str">
            <v>NOK_NIBOR_EOD</v>
          </cell>
          <cell r="C1003">
            <v>42536</v>
          </cell>
          <cell r="E1003">
            <v>9.3690668919242902E-3</v>
          </cell>
        </row>
        <row r="1004">
          <cell r="A1004" t="str">
            <v>NOK_NIBOR_EOD</v>
          </cell>
          <cell r="C1004">
            <v>42634</v>
          </cell>
          <cell r="E1004">
            <v>8.9244964502562599E-3</v>
          </cell>
        </row>
        <row r="1005">
          <cell r="A1005" t="str">
            <v>NOK_NIBOR_EOD</v>
          </cell>
          <cell r="C1005">
            <v>42725</v>
          </cell>
          <cell r="E1005">
            <v>8.6733415512559101E-3</v>
          </cell>
        </row>
        <row r="1006">
          <cell r="A1006" t="str">
            <v>NOK_NIBOR_EOD</v>
          </cell>
          <cell r="C1006">
            <v>43034</v>
          </cell>
          <cell r="E1006">
            <v>9.57096557212978E-3</v>
          </cell>
        </row>
        <row r="1007">
          <cell r="A1007" t="str">
            <v>NOK_NIBOR_EOD</v>
          </cell>
          <cell r="C1007">
            <v>43399</v>
          </cell>
          <cell r="E1007">
            <v>1.0200261607456899E-2</v>
          </cell>
        </row>
        <row r="1008">
          <cell r="A1008" t="str">
            <v>NOK_NIBOR_EOD</v>
          </cell>
          <cell r="C1008">
            <v>43766</v>
          </cell>
          <cell r="E1008">
            <v>1.13946705420216E-2</v>
          </cell>
        </row>
        <row r="1009">
          <cell r="A1009" t="str">
            <v>NOK_NIBOR_EOD</v>
          </cell>
          <cell r="C1009">
            <v>44130</v>
          </cell>
          <cell r="E1009">
            <v>1.2829370575514001E-2</v>
          </cell>
        </row>
        <row r="1010">
          <cell r="A1010" t="str">
            <v>NOK_NIBOR_EOD</v>
          </cell>
          <cell r="C1010">
            <v>44495</v>
          </cell>
          <cell r="E1010">
            <v>1.43340782662393E-2</v>
          </cell>
        </row>
        <row r="1011">
          <cell r="A1011" t="str">
            <v>NOK_NIBOR_EOD</v>
          </cell>
          <cell r="C1011">
            <v>44860</v>
          </cell>
          <cell r="E1011">
            <v>1.5691676427290299E-2</v>
          </cell>
        </row>
        <row r="1012">
          <cell r="A1012" t="str">
            <v>NOK_NIBOR_EOD</v>
          </cell>
          <cell r="C1012">
            <v>45225</v>
          </cell>
          <cell r="E1012">
            <v>1.68960980842294E-2</v>
          </cell>
        </row>
        <row r="1013">
          <cell r="A1013" t="str">
            <v>NOK_NIBOR_EOD</v>
          </cell>
          <cell r="C1013">
            <v>45593</v>
          </cell>
          <cell r="E1013">
            <v>1.7944166695870001E-2</v>
          </cell>
        </row>
        <row r="1014">
          <cell r="A1014" t="str">
            <v>NOK_NIBOR_EOD</v>
          </cell>
          <cell r="C1014">
            <v>45957</v>
          </cell>
          <cell r="E1014">
            <v>1.8892997675022401E-2</v>
          </cell>
        </row>
        <row r="1015">
          <cell r="A1015" t="str">
            <v>NOK_NIBOR_EOD</v>
          </cell>
          <cell r="C1015">
            <v>46686</v>
          </cell>
          <cell r="E1015">
            <v>2.01220553058718E-2</v>
          </cell>
        </row>
        <row r="1016">
          <cell r="A1016" t="str">
            <v>NOK_NIBOR_EOD</v>
          </cell>
          <cell r="C1016">
            <v>47784</v>
          </cell>
          <cell r="E1016">
            <v>2.11175461012801E-2</v>
          </cell>
        </row>
        <row r="1017">
          <cell r="A1017" t="str">
            <v>NOK_NIBOR_EOD</v>
          </cell>
          <cell r="C1017">
            <v>49608</v>
          </cell>
          <cell r="E1017">
            <v>2.1793990346785998E-2</v>
          </cell>
        </row>
        <row r="1018">
          <cell r="A1018" t="str">
            <v>NOK_NIBOR_EOD</v>
          </cell>
          <cell r="C1018">
            <v>51435</v>
          </cell>
          <cell r="E1018">
            <v>2.1989385971580101E-2</v>
          </cell>
        </row>
        <row r="1019">
          <cell r="A1019" t="str">
            <v>NOK_NIBOR_EOD</v>
          </cell>
          <cell r="C1019">
            <v>53261</v>
          </cell>
          <cell r="E1019">
            <v>2.1843701490135099E-2</v>
          </cell>
        </row>
        <row r="1020">
          <cell r="A1020" t="str">
            <v>NZD_BKBM_EOD</v>
          </cell>
          <cell r="C1020">
            <v>42300</v>
          </cell>
          <cell r="E1020">
            <v>2.7498964093130199E-2</v>
          </cell>
        </row>
        <row r="1021">
          <cell r="A1021" t="str">
            <v>NZD_BKBM_EOD</v>
          </cell>
          <cell r="C1021">
            <v>42306</v>
          </cell>
          <cell r="E1021">
            <v>2.77026397188758E-2</v>
          </cell>
        </row>
        <row r="1022">
          <cell r="A1022" t="str">
            <v>NZD_BKBM_EOD</v>
          </cell>
          <cell r="C1022">
            <v>42331</v>
          </cell>
          <cell r="E1022">
            <v>2.8514328990404E-2</v>
          </cell>
        </row>
        <row r="1023">
          <cell r="A1023" t="str">
            <v>NZD_BKBM_EOD</v>
          </cell>
          <cell r="C1023">
            <v>42360</v>
          </cell>
          <cell r="E1023">
            <v>2.8432341807669001E-2</v>
          </cell>
        </row>
        <row r="1024">
          <cell r="A1024" t="str">
            <v>NZD_BKBM_EOD</v>
          </cell>
          <cell r="C1024">
            <v>42391</v>
          </cell>
          <cell r="E1024">
            <v>2.83484781599588E-2</v>
          </cell>
        </row>
        <row r="1025">
          <cell r="A1025" t="str">
            <v>NZD_BKBM_EOD</v>
          </cell>
          <cell r="C1025">
            <v>42482</v>
          </cell>
          <cell r="E1025">
            <v>2.79532011467792E-2</v>
          </cell>
        </row>
        <row r="1026">
          <cell r="A1026" t="str">
            <v>NZD_BKBM_EOD</v>
          </cell>
          <cell r="C1026">
            <v>42668</v>
          </cell>
          <cell r="E1026">
            <v>2.7187078920070801E-2</v>
          </cell>
        </row>
        <row r="1027">
          <cell r="A1027" t="str">
            <v>NZD_BKBM_EOD</v>
          </cell>
          <cell r="C1027">
            <v>43032</v>
          </cell>
          <cell r="E1027">
            <v>2.71907830866721E-2</v>
          </cell>
        </row>
        <row r="1028">
          <cell r="A1028" t="str">
            <v>NZD_BKBM_EOD</v>
          </cell>
          <cell r="C1028">
            <v>43396</v>
          </cell>
          <cell r="E1028">
            <v>2.79028529098229E-2</v>
          </cell>
        </row>
        <row r="1029">
          <cell r="A1029" t="str">
            <v>NZD_BKBM_EOD</v>
          </cell>
          <cell r="C1029">
            <v>43760</v>
          </cell>
          <cell r="E1029">
            <v>2.8981283453363201E-2</v>
          </cell>
        </row>
        <row r="1030">
          <cell r="A1030" t="str">
            <v>NZD_BKBM_EOD</v>
          </cell>
          <cell r="C1030">
            <v>44126</v>
          </cell>
          <cell r="E1030">
            <v>3.02502919856487E-2</v>
          </cell>
        </row>
        <row r="1031">
          <cell r="A1031" t="str">
            <v>NZD_BKBM_EOD</v>
          </cell>
          <cell r="C1031">
            <v>44859</v>
          </cell>
          <cell r="E1031">
            <v>3.2743379577120098E-2</v>
          </cell>
        </row>
        <row r="1032">
          <cell r="A1032" t="str">
            <v>NZD_BKBM_EOD</v>
          </cell>
          <cell r="C1032">
            <v>45952</v>
          </cell>
          <cell r="E1032">
            <v>3.5423621375839799E-2</v>
          </cell>
        </row>
        <row r="1033">
          <cell r="A1033" t="str">
            <v>NZD_BKBM_EOD</v>
          </cell>
          <cell r="C1033">
            <v>46682</v>
          </cell>
          <cell r="E1033">
            <v>3.6875485330033098E-2</v>
          </cell>
        </row>
        <row r="1034">
          <cell r="A1034" t="str">
            <v>NZD_BKBM_EOD</v>
          </cell>
          <cell r="C1034">
            <v>47778</v>
          </cell>
          <cell r="E1034">
            <v>3.8382654915410097E-2</v>
          </cell>
        </row>
        <row r="1035">
          <cell r="A1035" t="str">
            <v>NZD_BKBM_EOD</v>
          </cell>
          <cell r="C1035">
            <v>49605</v>
          </cell>
          <cell r="E1035">
            <v>3.9867065933634697E-2</v>
          </cell>
        </row>
        <row r="1036">
          <cell r="A1036" t="str">
            <v>PLN_WIBOR_3M_EOD</v>
          </cell>
          <cell r="C1036">
            <v>42395</v>
          </cell>
          <cell r="E1036">
            <v>1.72623905525029E-2</v>
          </cell>
        </row>
        <row r="1037">
          <cell r="A1037" t="str">
            <v>PLN_WIBOR_3M_EOD</v>
          </cell>
          <cell r="C1037">
            <v>42486</v>
          </cell>
          <cell r="E1037">
            <v>1.6907226418376001E-2</v>
          </cell>
        </row>
        <row r="1038">
          <cell r="A1038" t="str">
            <v>PLN_WIBOR_3M_EOD</v>
          </cell>
          <cell r="C1038">
            <v>42577</v>
          </cell>
          <cell r="E1038">
            <v>1.62030992371552E-2</v>
          </cell>
        </row>
        <row r="1039">
          <cell r="A1039" t="str">
            <v>PLN_WIBOR_3M_EOD</v>
          </cell>
          <cell r="C1039">
            <v>42669</v>
          </cell>
          <cell r="E1039">
            <v>1.5731762017810499E-2</v>
          </cell>
        </row>
        <row r="1040">
          <cell r="A1040" t="str">
            <v>PLN_WIBOR_3M_EOD</v>
          </cell>
          <cell r="C1040">
            <v>43034</v>
          </cell>
          <cell r="E1040">
            <v>1.5408189894317701E-2</v>
          </cell>
        </row>
        <row r="1041">
          <cell r="A1041" t="str">
            <v>PLN_WIBOR_3M_EOD</v>
          </cell>
          <cell r="C1041">
            <v>43399</v>
          </cell>
          <cell r="E1041">
            <v>1.6332939269068002E-2</v>
          </cell>
        </row>
        <row r="1042">
          <cell r="A1042" t="str">
            <v>PLN_WIBOR_3M_EOD</v>
          </cell>
          <cell r="C1042">
            <v>43766</v>
          </cell>
          <cell r="E1042">
            <v>1.7624821993182601E-2</v>
          </cell>
        </row>
        <row r="1043">
          <cell r="A1043" t="str">
            <v>PLN_WIBOR_3M_EOD</v>
          </cell>
          <cell r="C1043">
            <v>44130</v>
          </cell>
          <cell r="E1043">
            <v>1.89965402909241E-2</v>
          </cell>
        </row>
        <row r="1044">
          <cell r="A1044" t="str">
            <v>PLN_WIBOR_3M_EOD</v>
          </cell>
          <cell r="C1044">
            <v>44495</v>
          </cell>
          <cell r="E1044">
            <v>2.0330702497795901E-2</v>
          </cell>
        </row>
        <row r="1045">
          <cell r="A1045" t="str">
            <v>PLN_WIBOR_3M_EOD</v>
          </cell>
          <cell r="C1045">
            <v>44860</v>
          </cell>
          <cell r="E1045">
            <v>2.1557803884065099E-2</v>
          </cell>
        </row>
        <row r="1046">
          <cell r="A1046" t="str">
            <v>PLN_WIBOR_3M_EOD</v>
          </cell>
          <cell r="C1046">
            <v>45225</v>
          </cell>
          <cell r="E1046">
            <v>2.25365057695955E-2</v>
          </cell>
        </row>
        <row r="1047">
          <cell r="A1047" t="str">
            <v>PLN_WIBOR_3M_EOD</v>
          </cell>
          <cell r="C1047">
            <v>45593</v>
          </cell>
          <cell r="E1047">
            <v>2.34780444633205E-2</v>
          </cell>
        </row>
        <row r="1048">
          <cell r="A1048" t="str">
            <v>PLN_WIBOR_3M_EOD</v>
          </cell>
          <cell r="C1048">
            <v>45957</v>
          </cell>
          <cell r="E1048">
            <v>2.4066363071504299E-2</v>
          </cell>
        </row>
        <row r="1049">
          <cell r="A1049" t="str">
            <v>PLN_WIBOR_3M_EOD</v>
          </cell>
          <cell r="C1049">
            <v>46686</v>
          </cell>
          <cell r="E1049">
            <v>2.50852567355896E-2</v>
          </cell>
        </row>
        <row r="1050">
          <cell r="A1050" t="str">
            <v>PLN_WIBOR_3M_EOD</v>
          </cell>
          <cell r="C1050">
            <v>47784</v>
          </cell>
          <cell r="E1050">
            <v>2.61005037114307E-2</v>
          </cell>
        </row>
        <row r="1051">
          <cell r="A1051" t="str">
            <v>PLN_WIBOR_3M_EOD</v>
          </cell>
          <cell r="C1051">
            <v>49608</v>
          </cell>
          <cell r="E1051">
            <v>2.64562632597692E-2</v>
          </cell>
        </row>
        <row r="1052">
          <cell r="A1052" t="str">
            <v>PLN_WIBOR_3M_EOD</v>
          </cell>
          <cell r="C1052">
            <v>51435</v>
          </cell>
          <cell r="E1052">
            <v>2.5979159664706399E-2</v>
          </cell>
        </row>
        <row r="1053">
          <cell r="A1053" t="str">
            <v>PLN_WIBOR_3M_EOD</v>
          </cell>
          <cell r="C1053">
            <v>53261</v>
          </cell>
          <cell r="E1053">
            <v>2.5132158074277499E-2</v>
          </cell>
        </row>
        <row r="1054">
          <cell r="A1054" t="str">
            <v>PLN_WIBOR_6M_EOD</v>
          </cell>
          <cell r="C1054">
            <v>42486</v>
          </cell>
          <cell r="E1054">
            <v>1.8018366608739299E-2</v>
          </cell>
        </row>
        <row r="1055">
          <cell r="A1055" t="str">
            <v>PLN_WIBOR_6M_EOD</v>
          </cell>
          <cell r="C1055">
            <v>42669</v>
          </cell>
          <cell r="E1055">
            <v>1.65468297679413E-2</v>
          </cell>
        </row>
        <row r="1056">
          <cell r="A1056" t="str">
            <v>PLN_WIBOR_6M_EOD</v>
          </cell>
          <cell r="C1056">
            <v>42851</v>
          </cell>
          <cell r="E1056">
            <v>1.5867862782254102E-2</v>
          </cell>
        </row>
        <row r="1057">
          <cell r="A1057" t="str">
            <v>PLN_WIBOR_6M_EOD</v>
          </cell>
          <cell r="C1057">
            <v>43034</v>
          </cell>
          <cell r="E1057">
            <v>1.5652507543944798E-2</v>
          </cell>
        </row>
        <row r="1058">
          <cell r="A1058" t="str">
            <v>PLN_WIBOR_6M_EOD</v>
          </cell>
          <cell r="C1058">
            <v>43399</v>
          </cell>
          <cell r="E1058">
            <v>1.6313335904787701E-2</v>
          </cell>
        </row>
        <row r="1059">
          <cell r="A1059" t="str">
            <v>PLN_WIBOR_6M_EOD</v>
          </cell>
          <cell r="C1059">
            <v>43766</v>
          </cell>
          <cell r="E1059">
            <v>1.74378052867105E-2</v>
          </cell>
        </row>
        <row r="1060">
          <cell r="A1060" t="str">
            <v>PLN_WIBOR_6M_EOD</v>
          </cell>
          <cell r="C1060">
            <v>44130</v>
          </cell>
          <cell r="E1060">
            <v>1.86808509359065E-2</v>
          </cell>
        </row>
        <row r="1061">
          <cell r="A1061" t="str">
            <v>PLN_WIBOR_6M_EOD</v>
          </cell>
          <cell r="C1061">
            <v>44495</v>
          </cell>
          <cell r="E1061">
            <v>1.9926371772819501E-2</v>
          </cell>
        </row>
        <row r="1062">
          <cell r="A1062" t="str">
            <v>PLN_WIBOR_6M_EOD</v>
          </cell>
          <cell r="C1062">
            <v>44860</v>
          </cell>
          <cell r="E1062">
            <v>2.1099209251205599E-2</v>
          </cell>
        </row>
        <row r="1063">
          <cell r="A1063" t="str">
            <v>PLN_WIBOR_6M_EOD</v>
          </cell>
          <cell r="C1063">
            <v>45225</v>
          </cell>
          <cell r="E1063">
            <v>2.2027785218965801E-2</v>
          </cell>
        </row>
        <row r="1064">
          <cell r="A1064" t="str">
            <v>PLN_WIBOR_6M_EOD</v>
          </cell>
          <cell r="C1064">
            <v>45593</v>
          </cell>
          <cell r="E1064">
            <v>2.2926146021856501E-2</v>
          </cell>
        </row>
        <row r="1065">
          <cell r="A1065" t="str">
            <v>PLN_WIBOR_6M_EOD</v>
          </cell>
          <cell r="C1065">
            <v>45957</v>
          </cell>
          <cell r="E1065">
            <v>2.3511434808315201E-2</v>
          </cell>
        </row>
        <row r="1066">
          <cell r="A1066" t="str">
            <v>PLN_WIBOR_6M_EOD</v>
          </cell>
          <cell r="C1066">
            <v>46686</v>
          </cell>
          <cell r="E1066">
            <v>2.4513545496625499E-2</v>
          </cell>
        </row>
        <row r="1067">
          <cell r="A1067" t="str">
            <v>PLN_WIBOR_6M_EOD</v>
          </cell>
          <cell r="C1067">
            <v>47784</v>
          </cell>
          <cell r="E1067">
            <v>2.54899660348504E-2</v>
          </cell>
        </row>
        <row r="1068">
          <cell r="A1068" t="str">
            <v>PLN_WIBOR_6M_EOD</v>
          </cell>
          <cell r="C1068">
            <v>49608</v>
          </cell>
          <cell r="E1068">
            <v>2.5821172157301401E-2</v>
          </cell>
        </row>
        <row r="1069">
          <cell r="A1069" t="str">
            <v>PLN_WIBOR_6M_EOD</v>
          </cell>
          <cell r="C1069">
            <v>51435</v>
          </cell>
          <cell r="E1069">
            <v>2.5347098834291801E-2</v>
          </cell>
        </row>
        <row r="1070">
          <cell r="A1070" t="str">
            <v>PLN_WIBOR_6M_EOD</v>
          </cell>
          <cell r="C1070">
            <v>53261</v>
          </cell>
          <cell r="E1070">
            <v>2.4510759157633E-2</v>
          </cell>
        </row>
        <row r="1071">
          <cell r="A1071" t="str">
            <v>PLN_WIBOR_EOD</v>
          </cell>
          <cell r="C1071">
            <v>42300</v>
          </cell>
          <cell r="E1071">
            <v>1.4699703994218501E-2</v>
          </cell>
        </row>
        <row r="1072">
          <cell r="A1072" t="str">
            <v>PLN_WIBOR_EOD</v>
          </cell>
          <cell r="C1072">
            <v>42303</v>
          </cell>
          <cell r="E1072">
            <v>1.4811746361226801E-2</v>
          </cell>
        </row>
        <row r="1073">
          <cell r="A1073" t="str">
            <v>PLN_WIBOR_EOD</v>
          </cell>
          <cell r="C1073">
            <v>42310</v>
          </cell>
          <cell r="E1073">
            <v>1.5820812340910002E-2</v>
          </cell>
        </row>
        <row r="1074">
          <cell r="A1074" t="str">
            <v>PLN_WIBOR_EOD</v>
          </cell>
          <cell r="C1074">
            <v>42334</v>
          </cell>
          <cell r="E1074">
            <v>1.6473719735461401E-2</v>
          </cell>
        </row>
        <row r="1075">
          <cell r="A1075" t="str">
            <v>PLN_WIBOR_EOD</v>
          </cell>
          <cell r="C1075">
            <v>42366</v>
          </cell>
          <cell r="E1075">
            <v>1.6849153696943599E-2</v>
          </cell>
        </row>
        <row r="1076">
          <cell r="A1076" t="str">
            <v>PLN_WIBOR_EOD</v>
          </cell>
          <cell r="C1076">
            <v>42395</v>
          </cell>
          <cell r="E1076">
            <v>1.71602803778668E-2</v>
          </cell>
        </row>
        <row r="1077">
          <cell r="A1077" t="str">
            <v>PLN_WIBOR_EOD</v>
          </cell>
          <cell r="C1077">
            <v>42486</v>
          </cell>
          <cell r="E1077">
            <v>1.6854806221771199E-2</v>
          </cell>
        </row>
        <row r="1078">
          <cell r="A1078" t="str">
            <v>PLN_WIBOR_EOD</v>
          </cell>
          <cell r="C1078">
            <v>42577</v>
          </cell>
          <cell r="E1078">
            <v>1.6167838169765799E-2</v>
          </cell>
        </row>
        <row r="1079">
          <cell r="A1079" t="str">
            <v>PLN_WIBOR_EOD</v>
          </cell>
          <cell r="C1079">
            <v>42669</v>
          </cell>
          <cell r="E1079">
            <v>1.5705268567179E-2</v>
          </cell>
        </row>
        <row r="1080">
          <cell r="A1080" t="str">
            <v>PLN_WIBOR_EOD</v>
          </cell>
          <cell r="C1080">
            <v>43034</v>
          </cell>
          <cell r="E1080">
            <v>1.5641653362752202E-2</v>
          </cell>
        </row>
        <row r="1081">
          <cell r="A1081" t="str">
            <v>PLN_WIBOR_EOD</v>
          </cell>
          <cell r="C1081">
            <v>43399</v>
          </cell>
          <cell r="E1081">
            <v>1.6306085919286801E-2</v>
          </cell>
        </row>
        <row r="1082">
          <cell r="A1082" t="str">
            <v>PLN_WIBOR_EOD</v>
          </cell>
          <cell r="C1082">
            <v>43766</v>
          </cell>
          <cell r="E1082">
            <v>1.74323701786782E-2</v>
          </cell>
        </row>
        <row r="1083">
          <cell r="A1083" t="str">
            <v>PLN_WIBOR_EOD</v>
          </cell>
          <cell r="C1083">
            <v>44130</v>
          </cell>
          <cell r="E1083">
            <v>1.8677326099717902E-2</v>
          </cell>
        </row>
        <row r="1084">
          <cell r="A1084" t="str">
            <v>PLN_WIBOR_EOD</v>
          </cell>
          <cell r="C1084">
            <v>44495</v>
          </cell>
          <cell r="E1084">
            <v>1.99234331145237E-2</v>
          </cell>
        </row>
        <row r="1085">
          <cell r="A1085" t="str">
            <v>PLN_WIBOR_EOD</v>
          </cell>
          <cell r="C1085">
            <v>44860</v>
          </cell>
          <cell r="E1085">
            <v>2.1096689622926799E-2</v>
          </cell>
        </row>
        <row r="1086">
          <cell r="A1086" t="str">
            <v>PLN_WIBOR_EOD</v>
          </cell>
          <cell r="C1086">
            <v>45225</v>
          </cell>
          <cell r="E1086">
            <v>2.2025580035674001E-2</v>
          </cell>
        </row>
        <row r="1087">
          <cell r="A1087" t="str">
            <v>PLN_WIBOR_EOD</v>
          </cell>
          <cell r="C1087">
            <v>45593</v>
          </cell>
          <cell r="E1087">
            <v>2.29241873000549E-2</v>
          </cell>
        </row>
        <row r="1088">
          <cell r="A1088" t="str">
            <v>PLN_WIBOR_EOD</v>
          </cell>
          <cell r="C1088">
            <v>45957</v>
          </cell>
          <cell r="E1088">
            <v>2.35095770463985E-2</v>
          </cell>
        </row>
        <row r="1089">
          <cell r="A1089" t="str">
            <v>PLN_WIBOR_EOD</v>
          </cell>
          <cell r="C1089">
            <v>46686</v>
          </cell>
          <cell r="E1089">
            <v>2.4512103405210199E-2</v>
          </cell>
        </row>
        <row r="1090">
          <cell r="A1090" t="str">
            <v>PLN_WIBOR_EOD</v>
          </cell>
          <cell r="C1090">
            <v>47784</v>
          </cell>
          <cell r="E1090">
            <v>2.5488813449543998E-2</v>
          </cell>
        </row>
        <row r="1091">
          <cell r="A1091" t="str">
            <v>PLN_WIBOR_EOD</v>
          </cell>
          <cell r="C1091">
            <v>49608</v>
          </cell>
          <cell r="E1091">
            <v>2.5820368597129901E-2</v>
          </cell>
        </row>
        <row r="1092">
          <cell r="A1092" t="str">
            <v>PLN_WIBOR_EOD</v>
          </cell>
          <cell r="C1092">
            <v>51435</v>
          </cell>
          <cell r="E1092">
            <v>2.5346487123787599E-2</v>
          </cell>
        </row>
        <row r="1093">
          <cell r="A1093" t="str">
            <v>PLN_WIBOR_EOD</v>
          </cell>
          <cell r="C1093">
            <v>53261</v>
          </cell>
          <cell r="E1093">
            <v>2.4510253335438499E-2</v>
          </cell>
        </row>
        <row r="1094">
          <cell r="A1094" t="str">
            <v>SEK_STIBOR_3M_EOD</v>
          </cell>
          <cell r="C1094">
            <v>42395</v>
          </cell>
          <cell r="E1094">
            <v>-3.1341542981845002E-3</v>
          </cell>
        </row>
        <row r="1095">
          <cell r="A1095" t="str">
            <v>SEK_STIBOR_3M_EOD</v>
          </cell>
          <cell r="C1095">
            <v>42445</v>
          </cell>
          <cell r="E1095">
            <v>-3.35550916012314E-3</v>
          </cell>
        </row>
        <row r="1096">
          <cell r="A1096" t="str">
            <v>SEK_STIBOR_3M_EOD</v>
          </cell>
          <cell r="C1096">
            <v>42536</v>
          </cell>
          <cell r="E1096">
            <v>-3.4107748160207602E-3</v>
          </cell>
        </row>
        <row r="1097">
          <cell r="A1097" t="str">
            <v>SEK_STIBOR_3M_EOD</v>
          </cell>
          <cell r="C1097">
            <v>42634</v>
          </cell>
          <cell r="E1097">
            <v>-3.3803422924772201E-3</v>
          </cell>
        </row>
        <row r="1098">
          <cell r="A1098" t="str">
            <v>SEK_STIBOR_3M_EOD</v>
          </cell>
          <cell r="C1098">
            <v>42725</v>
          </cell>
          <cell r="E1098">
            <v>-3.2432211650697102E-3</v>
          </cell>
        </row>
        <row r="1099">
          <cell r="A1099" t="str">
            <v>SEK_STIBOR_3M_EOD</v>
          </cell>
          <cell r="C1099">
            <v>42809</v>
          </cell>
          <cell r="E1099">
            <v>-3.0347549212679701E-3</v>
          </cell>
        </row>
        <row r="1100">
          <cell r="A1100" t="str">
            <v>SEK_STIBOR_3M_EOD</v>
          </cell>
          <cell r="C1100">
            <v>42907</v>
          </cell>
          <cell r="E1100">
            <v>-2.7155842037592799E-3</v>
          </cell>
        </row>
        <row r="1101">
          <cell r="A1101" t="str">
            <v>SEK_STIBOR_3M_EOD</v>
          </cell>
          <cell r="C1101">
            <v>42998</v>
          </cell>
          <cell r="E1101">
            <v>-2.3554535487750302E-3</v>
          </cell>
        </row>
        <row r="1102">
          <cell r="A1102" t="str">
            <v>SEK_STIBOR_3M_EOD</v>
          </cell>
          <cell r="C1102">
            <v>43089</v>
          </cell>
          <cell r="E1102">
            <v>-1.9428351830617001E-3</v>
          </cell>
        </row>
        <row r="1103">
          <cell r="A1103" t="str">
            <v>SEK_STIBOR_3M_EOD</v>
          </cell>
          <cell r="C1103">
            <v>43399</v>
          </cell>
          <cell r="E1103">
            <v>-2.8569036264236997E-4</v>
          </cell>
        </row>
        <row r="1104">
          <cell r="A1104" t="str">
            <v>SEK_STIBOR_3M_EOD</v>
          </cell>
          <cell r="C1104">
            <v>43766</v>
          </cell>
          <cell r="E1104">
            <v>1.96073741537165E-3</v>
          </cell>
        </row>
        <row r="1105">
          <cell r="A1105" t="str">
            <v>SEK_STIBOR_3M_EOD</v>
          </cell>
          <cell r="C1105">
            <v>44130</v>
          </cell>
          <cell r="E1105">
            <v>4.4064747529539098E-3</v>
          </cell>
        </row>
        <row r="1106">
          <cell r="A1106" t="str">
            <v>SEK_STIBOR_3M_EOD</v>
          </cell>
          <cell r="C1106">
            <v>44495</v>
          </cell>
          <cell r="E1106">
            <v>6.7515240631548399E-3</v>
          </cell>
        </row>
        <row r="1107">
          <cell r="A1107" t="str">
            <v>SEK_STIBOR_3M_EOD</v>
          </cell>
          <cell r="C1107">
            <v>44860</v>
          </cell>
          <cell r="E1107">
            <v>8.8484265273198002E-3</v>
          </cell>
        </row>
        <row r="1108">
          <cell r="A1108" t="str">
            <v>SEK_STIBOR_3M_EOD</v>
          </cell>
          <cell r="C1108">
            <v>45225</v>
          </cell>
          <cell r="E1108">
            <v>1.0629150582896599E-2</v>
          </cell>
        </row>
        <row r="1109">
          <cell r="A1109" t="str">
            <v>SEK_STIBOR_3M_EOD</v>
          </cell>
          <cell r="C1109">
            <v>45593</v>
          </cell>
          <cell r="E1109">
            <v>1.2143771731969901E-2</v>
          </cell>
        </row>
        <row r="1110">
          <cell r="A1110" t="str">
            <v>SEK_STIBOR_3M_EOD</v>
          </cell>
          <cell r="C1110">
            <v>45957</v>
          </cell>
          <cell r="E1110">
            <v>1.3452772036104E-2</v>
          </cell>
        </row>
        <row r="1111">
          <cell r="A1111" t="str">
            <v>SEK_STIBOR_3M_EOD</v>
          </cell>
          <cell r="C1111">
            <v>46686</v>
          </cell>
          <cell r="E1111">
            <v>1.57632365394887E-2</v>
          </cell>
        </row>
        <row r="1112">
          <cell r="A1112" t="str">
            <v>SEK_STIBOR_3M_EOD</v>
          </cell>
          <cell r="C1112">
            <v>47784</v>
          </cell>
          <cell r="E1112">
            <v>1.8304940286163199E-2</v>
          </cell>
        </row>
        <row r="1113">
          <cell r="A1113" t="str">
            <v>SEK_STIBOR_3M_EOD</v>
          </cell>
          <cell r="C1113">
            <v>49608</v>
          </cell>
          <cell r="E1113">
            <v>2.0724256310104602E-2</v>
          </cell>
        </row>
        <row r="1114">
          <cell r="A1114" t="str">
            <v>SEK_STIBOR_3M_EOD</v>
          </cell>
          <cell r="C1114">
            <v>51435</v>
          </cell>
          <cell r="E1114">
            <v>2.1762274210887399E-2</v>
          </cell>
        </row>
        <row r="1115">
          <cell r="A1115" t="str">
            <v>SEK_STIBOR_3M_EOD</v>
          </cell>
          <cell r="C1115">
            <v>53261</v>
          </cell>
          <cell r="E1115">
            <v>2.1883962766193501E-2</v>
          </cell>
        </row>
        <row r="1116">
          <cell r="A1116" t="str">
            <v>SEK_STIBOR_6M_EOD</v>
          </cell>
          <cell r="C1116">
            <v>42486</v>
          </cell>
          <cell r="E1116">
            <v>-2.1303039187912601E-3</v>
          </cell>
        </row>
        <row r="1117">
          <cell r="A1117" t="str">
            <v>SEK_STIBOR_6M_EOD</v>
          </cell>
          <cell r="C1117">
            <v>42669</v>
          </cell>
          <cell r="E1117">
            <v>-2.1929264264487101E-3</v>
          </cell>
        </row>
        <row r="1118">
          <cell r="A1118" t="str">
            <v>SEK_STIBOR_6M_EOD</v>
          </cell>
          <cell r="C1118">
            <v>43034</v>
          </cell>
          <cell r="E1118">
            <v>-1.1442358922503001E-3</v>
          </cell>
        </row>
        <row r="1119">
          <cell r="A1119" t="str">
            <v>SEK_STIBOR_6M_EOD</v>
          </cell>
          <cell r="C1119">
            <v>43399</v>
          </cell>
          <cell r="E1119">
            <v>7.4718160099335998E-4</v>
          </cell>
        </row>
        <row r="1120">
          <cell r="A1120" t="str">
            <v>SEK_STIBOR_6M_EOD</v>
          </cell>
          <cell r="C1120">
            <v>43766</v>
          </cell>
          <cell r="E1120">
            <v>2.9822250782262799E-3</v>
          </cell>
        </row>
        <row r="1121">
          <cell r="A1121" t="str">
            <v>SEK_STIBOR_6M_EOD</v>
          </cell>
          <cell r="C1121">
            <v>44130</v>
          </cell>
          <cell r="E1121">
            <v>5.41468403634612E-3</v>
          </cell>
        </row>
        <row r="1122">
          <cell r="A1122" t="str">
            <v>SEK_STIBOR_6M_EOD</v>
          </cell>
          <cell r="C1122">
            <v>44495</v>
          </cell>
          <cell r="E1122">
            <v>7.7500071428038197E-3</v>
          </cell>
        </row>
        <row r="1123">
          <cell r="A1123" t="str">
            <v>SEK_STIBOR_6M_EOD</v>
          </cell>
          <cell r="C1123">
            <v>44860</v>
          </cell>
          <cell r="E1123">
            <v>9.8393197178458305E-3</v>
          </cell>
        </row>
        <row r="1124">
          <cell r="A1124" t="str">
            <v>SEK_STIBOR_6M_EOD</v>
          </cell>
          <cell r="C1124">
            <v>45225</v>
          </cell>
          <cell r="E1124">
            <v>1.16126090634305E-2</v>
          </cell>
        </row>
        <row r="1125">
          <cell r="A1125" t="str">
            <v>SEK_STIBOR_6M_EOD</v>
          </cell>
          <cell r="C1125">
            <v>45593</v>
          </cell>
          <cell r="E1125">
            <v>1.31206698404999E-2</v>
          </cell>
        </row>
        <row r="1126">
          <cell r="A1126" t="str">
            <v>SEK_STIBOR_6M_EOD</v>
          </cell>
          <cell r="C1126">
            <v>45957</v>
          </cell>
          <cell r="E1126">
            <v>1.44181861258748E-2</v>
          </cell>
        </row>
        <row r="1127">
          <cell r="A1127" t="str">
            <v>SEK_STIBOR_6M_EOD</v>
          </cell>
          <cell r="C1127">
            <v>46686</v>
          </cell>
          <cell r="E1127">
            <v>1.66934918183506E-2</v>
          </cell>
        </row>
        <row r="1128">
          <cell r="A1128" t="str">
            <v>SEK_STIBOR_6M_EOD</v>
          </cell>
          <cell r="C1128">
            <v>47784</v>
          </cell>
          <cell r="E1128">
            <v>1.9152789649826099E-2</v>
          </cell>
        </row>
        <row r="1129">
          <cell r="A1129" t="str">
            <v>SEK_STIBOR_6M_EOD</v>
          </cell>
          <cell r="C1129">
            <v>49608</v>
          </cell>
          <cell r="E1129">
            <v>2.1452921734749199E-2</v>
          </cell>
        </row>
        <row r="1130">
          <cell r="A1130" t="str">
            <v>SEK_STIBOR_6M_EOD</v>
          </cell>
          <cell r="C1130">
            <v>51435</v>
          </cell>
          <cell r="E1130">
            <v>2.2404809986932301E-2</v>
          </cell>
        </row>
        <row r="1131">
          <cell r="A1131" t="str">
            <v>SEK_STIBOR_6M_EOD</v>
          </cell>
          <cell r="C1131">
            <v>53261</v>
          </cell>
          <cell r="E1131">
            <v>2.2455679627656201E-2</v>
          </cell>
        </row>
        <row r="1132">
          <cell r="A1132" t="str">
            <v>SEK_STIBOR_EOD</v>
          </cell>
          <cell r="C1132">
            <v>42300</v>
          </cell>
          <cell r="E1132">
            <v>-4.2786361887259296E-3</v>
          </cell>
        </row>
        <row r="1133">
          <cell r="A1133" t="str">
            <v>SEK_STIBOR_EOD</v>
          </cell>
          <cell r="C1133">
            <v>42303</v>
          </cell>
          <cell r="E1133">
            <v>-4.2786738060187303E-3</v>
          </cell>
        </row>
        <row r="1134">
          <cell r="A1134" t="str">
            <v>SEK_STIBOR_EOD</v>
          </cell>
          <cell r="C1134">
            <v>42310</v>
          </cell>
          <cell r="E1134">
            <v>-4.1045272401424504E-3</v>
          </cell>
        </row>
        <row r="1135">
          <cell r="A1135" t="str">
            <v>SEK_STIBOR_EOD</v>
          </cell>
          <cell r="C1135">
            <v>42334</v>
          </cell>
          <cell r="E1135">
            <v>-4.1355732164907203E-3</v>
          </cell>
        </row>
        <row r="1136">
          <cell r="A1136" t="str">
            <v>SEK_STIBOR_EOD</v>
          </cell>
          <cell r="C1136">
            <v>42445</v>
          </cell>
          <cell r="E1136">
            <v>-3.7034233686666098E-3</v>
          </cell>
        </row>
        <row r="1137">
          <cell r="A1137" t="str">
            <v>SEK_STIBOR_EOD</v>
          </cell>
          <cell r="C1137">
            <v>42536</v>
          </cell>
          <cell r="E1137">
            <v>-3.62510171242313E-3</v>
          </cell>
        </row>
        <row r="1138">
          <cell r="A1138" t="str">
            <v>SEK_STIBOR_EOD</v>
          </cell>
          <cell r="C1138">
            <v>42634</v>
          </cell>
          <cell r="E1138">
            <v>-3.5319705744096199E-3</v>
          </cell>
        </row>
        <row r="1139">
          <cell r="A1139" t="str">
            <v>SEK_STIBOR_EOD</v>
          </cell>
          <cell r="C1139">
            <v>42725</v>
          </cell>
          <cell r="E1139">
            <v>-3.3624593679977199E-3</v>
          </cell>
        </row>
        <row r="1140">
          <cell r="A1140" t="str">
            <v>SEK_STIBOR_EOD</v>
          </cell>
          <cell r="C1140">
            <v>42809</v>
          </cell>
          <cell r="E1140">
            <v>-3.1343538907726799E-3</v>
          </cell>
        </row>
        <row r="1141">
          <cell r="A1141" t="str">
            <v>SEK_STIBOR_EOD</v>
          </cell>
          <cell r="C1141">
            <v>42907</v>
          </cell>
          <cell r="E1141">
            <v>-2.7991293919950302E-3</v>
          </cell>
        </row>
        <row r="1142">
          <cell r="A1142" t="str">
            <v>SEK_STIBOR_EOD</v>
          </cell>
          <cell r="C1142">
            <v>42998</v>
          </cell>
          <cell r="E1142">
            <v>-2.4281223248085E-3</v>
          </cell>
        </row>
        <row r="1143">
          <cell r="A1143" t="str">
            <v>SEK_STIBOR_EOD</v>
          </cell>
          <cell r="C1143">
            <v>43089</v>
          </cell>
          <cell r="E1143">
            <v>-2.0071332519824001E-3</v>
          </cell>
        </row>
        <row r="1144">
          <cell r="A1144" t="str">
            <v>SEK_STIBOR_EOD</v>
          </cell>
          <cell r="C1144">
            <v>43399</v>
          </cell>
          <cell r="E1144">
            <v>-2.8999995379247001E-4</v>
          </cell>
        </row>
        <row r="1145">
          <cell r="A1145" t="str">
            <v>SEK_STIBOR_EOD</v>
          </cell>
          <cell r="C1145">
            <v>43766</v>
          </cell>
          <cell r="E1145">
            <v>1.95862582932415E-3</v>
          </cell>
        </row>
        <row r="1146">
          <cell r="A1146" t="str">
            <v>SEK_STIBOR_EOD</v>
          </cell>
          <cell r="C1146">
            <v>44130</v>
          </cell>
          <cell r="E1146">
            <v>4.4051894694836103E-3</v>
          </cell>
        </row>
        <row r="1147">
          <cell r="A1147" t="str">
            <v>SEK_STIBOR_EOD</v>
          </cell>
          <cell r="C1147">
            <v>44495</v>
          </cell>
          <cell r="E1147">
            <v>6.7504525077407701E-3</v>
          </cell>
        </row>
        <row r="1148">
          <cell r="A1148" t="str">
            <v>SEK_STIBOR_EOD</v>
          </cell>
          <cell r="C1148">
            <v>44860</v>
          </cell>
          <cell r="E1148">
            <v>8.8475077638015698E-3</v>
          </cell>
        </row>
        <row r="1149">
          <cell r="A1149" t="str">
            <v>SEK_STIBOR_EOD</v>
          </cell>
          <cell r="C1149">
            <v>45225</v>
          </cell>
          <cell r="E1149">
            <v>1.06283464799621E-2</v>
          </cell>
        </row>
        <row r="1150">
          <cell r="A1150" t="str">
            <v>SEK_STIBOR_EOD</v>
          </cell>
          <cell r="C1150">
            <v>45593</v>
          </cell>
          <cell r="E1150">
            <v>1.21430574995493E-2</v>
          </cell>
        </row>
        <row r="1151">
          <cell r="A1151" t="str">
            <v>SEK_STIBOR_EOD</v>
          </cell>
          <cell r="C1151">
            <v>45957</v>
          </cell>
          <cell r="E1151">
            <v>1.34519329826003E-2</v>
          </cell>
        </row>
        <row r="1152">
          <cell r="A1152" t="str">
            <v>SEK_STIBOR_EOD</v>
          </cell>
          <cell r="C1152">
            <v>46686</v>
          </cell>
          <cell r="E1152">
            <v>1.5762710109132699E-2</v>
          </cell>
        </row>
        <row r="1153">
          <cell r="A1153" t="str">
            <v>SEK_STIBOR_EOD</v>
          </cell>
          <cell r="C1153">
            <v>47784</v>
          </cell>
          <cell r="E1153">
            <v>1.83046861751971E-2</v>
          </cell>
        </row>
        <row r="1154">
          <cell r="A1154" t="str">
            <v>SEK_STIBOR_EOD</v>
          </cell>
          <cell r="C1154">
            <v>49608</v>
          </cell>
          <cell r="E1154">
            <v>2.07241554780251E-2</v>
          </cell>
        </row>
        <row r="1155">
          <cell r="A1155" t="str">
            <v>SEK_STIBOR_EOD</v>
          </cell>
          <cell r="C1155">
            <v>51435</v>
          </cell>
          <cell r="E1155">
            <v>2.1762253221149101E-2</v>
          </cell>
        </row>
        <row r="1156">
          <cell r="A1156" t="str">
            <v>SEK_STIBOR_EOD</v>
          </cell>
          <cell r="C1156">
            <v>53261</v>
          </cell>
          <cell r="E1156">
            <v>2.18839898163102E-2</v>
          </cell>
        </row>
        <row r="1157">
          <cell r="A1157" t="str">
            <v>SGD_SOR_3M_EOD</v>
          </cell>
          <cell r="C1157">
            <v>42395</v>
          </cell>
          <cell r="E1157">
            <v>1.17117962815793E-2</v>
          </cell>
        </row>
        <row r="1158">
          <cell r="A1158" t="str">
            <v>SGD_SOR_3M_EOD</v>
          </cell>
          <cell r="C1158">
            <v>42486</v>
          </cell>
          <cell r="E1158">
            <v>1.20373893123796E-2</v>
          </cell>
        </row>
        <row r="1159">
          <cell r="A1159" t="str">
            <v>SGD_SOR_3M_EOD</v>
          </cell>
          <cell r="C1159">
            <v>42577</v>
          </cell>
          <cell r="E1159">
            <v>1.2443487824223901E-2</v>
          </cell>
        </row>
        <row r="1160">
          <cell r="A1160" t="str">
            <v>SGD_SOR_3M_EOD</v>
          </cell>
          <cell r="C1160">
            <v>42669</v>
          </cell>
          <cell r="E1160">
            <v>1.28987144149395E-2</v>
          </cell>
        </row>
        <row r="1161">
          <cell r="A1161" t="str">
            <v>SGD_SOR_3M_EOD</v>
          </cell>
          <cell r="C1161">
            <v>43034</v>
          </cell>
          <cell r="E1161">
            <v>1.6839256948739001E-2</v>
          </cell>
        </row>
        <row r="1162">
          <cell r="A1162" t="str">
            <v>SGD_SOR_3M_EOD</v>
          </cell>
          <cell r="C1162">
            <v>43399</v>
          </cell>
          <cell r="E1162">
            <v>1.9307557417673801E-2</v>
          </cell>
        </row>
        <row r="1163">
          <cell r="A1163" t="str">
            <v>SGD_SOR_3M_EOD</v>
          </cell>
          <cell r="C1163">
            <v>43767</v>
          </cell>
          <cell r="E1163">
            <v>2.1365114668016699E-2</v>
          </cell>
        </row>
        <row r="1164">
          <cell r="A1164" t="str">
            <v>SGD_SOR_3M_EOD</v>
          </cell>
          <cell r="C1164">
            <v>44130</v>
          </cell>
          <cell r="E1164">
            <v>2.2876803354459501E-2</v>
          </cell>
        </row>
        <row r="1165">
          <cell r="A1165" t="str">
            <v>SGD_SOR_3M_EOD</v>
          </cell>
          <cell r="C1165">
            <v>44860</v>
          </cell>
          <cell r="E1165">
            <v>2.5697185955523699E-2</v>
          </cell>
        </row>
        <row r="1166">
          <cell r="A1166" t="str">
            <v>SGD_SOR_3M_EOD</v>
          </cell>
          <cell r="C1166">
            <v>45957</v>
          </cell>
          <cell r="E1166">
            <v>2.8230222266058199E-2</v>
          </cell>
        </row>
        <row r="1167">
          <cell r="A1167" t="str">
            <v>SGD_SOR_3M_EOD</v>
          </cell>
          <cell r="C1167">
            <v>46686</v>
          </cell>
          <cell r="E1167">
            <v>2.9239543516155202E-2</v>
          </cell>
        </row>
        <row r="1168">
          <cell r="A1168" t="str">
            <v>SGD_SOR_3M_EOD</v>
          </cell>
          <cell r="C1168">
            <v>47784</v>
          </cell>
          <cell r="E1168">
            <v>3.0219183244249801E-2</v>
          </cell>
        </row>
        <row r="1169">
          <cell r="A1169" t="str">
            <v>SGD_SOR_3M_EOD</v>
          </cell>
          <cell r="C1169">
            <v>49608</v>
          </cell>
          <cell r="E1169">
            <v>3.0705354490444401E-2</v>
          </cell>
        </row>
        <row r="1170">
          <cell r="A1170" t="str">
            <v>SGD_SOR_3M_EOD</v>
          </cell>
          <cell r="C1170">
            <v>51435</v>
          </cell>
          <cell r="E1170">
            <v>3.10393123584413E-2</v>
          </cell>
        </row>
        <row r="1171">
          <cell r="A1171" t="str">
            <v>SGD_SOR_3M_EOD</v>
          </cell>
          <cell r="C1171">
            <v>53261</v>
          </cell>
          <cell r="E1171">
            <v>3.1439714138141402E-2</v>
          </cell>
        </row>
        <row r="1172">
          <cell r="A1172" t="str">
            <v>SGD_SOR_3M_EOD</v>
          </cell>
          <cell r="C1172">
            <v>56913</v>
          </cell>
          <cell r="E1172">
            <v>3.12742197157048E-2</v>
          </cell>
        </row>
        <row r="1173">
          <cell r="A1173" t="str">
            <v>SGD_SOR_6M_EOD</v>
          </cell>
          <cell r="C1173">
            <v>42486</v>
          </cell>
          <cell r="E1173">
            <v>1.3945632800050799E-2</v>
          </cell>
        </row>
        <row r="1174">
          <cell r="A1174" t="str">
            <v>SGD_SOR_6M_EOD</v>
          </cell>
          <cell r="C1174">
            <v>42669</v>
          </cell>
          <cell r="E1174">
            <v>1.4443926379987799E-2</v>
          </cell>
        </row>
        <row r="1175">
          <cell r="A1175" t="str">
            <v>SGD_SOR_6M_EOD</v>
          </cell>
          <cell r="C1175">
            <v>43034</v>
          </cell>
          <cell r="E1175">
            <v>1.7161033197190499E-2</v>
          </cell>
        </row>
        <row r="1176">
          <cell r="A1176" t="str">
            <v>SGD_SOR_6M_EOD</v>
          </cell>
          <cell r="C1176">
            <v>43399</v>
          </cell>
          <cell r="E1176">
            <v>1.9402155507563398E-2</v>
          </cell>
        </row>
        <row r="1177">
          <cell r="A1177" t="str">
            <v>SGD_SOR_6M_EOD</v>
          </cell>
          <cell r="C1177">
            <v>43767</v>
          </cell>
          <cell r="E1177">
            <v>2.1385159844619001E-2</v>
          </cell>
        </row>
        <row r="1178">
          <cell r="A1178" t="str">
            <v>SGD_SOR_6M_EOD</v>
          </cell>
          <cell r="C1178">
            <v>44130</v>
          </cell>
          <cell r="E1178">
            <v>2.2792724066365799E-2</v>
          </cell>
        </row>
        <row r="1179">
          <cell r="A1179" t="str">
            <v>SGD_SOR_6M_EOD</v>
          </cell>
          <cell r="C1179">
            <v>44860</v>
          </cell>
          <cell r="E1179">
            <v>2.5615965688023001E-2</v>
          </cell>
        </row>
        <row r="1180">
          <cell r="A1180" t="str">
            <v>SGD_SOR_6M_EOD</v>
          </cell>
          <cell r="C1180">
            <v>45957</v>
          </cell>
          <cell r="E1180">
            <v>2.81512137234406E-2</v>
          </cell>
        </row>
        <row r="1181">
          <cell r="A1181" t="str">
            <v>SGD_SOR_6M_EOD</v>
          </cell>
          <cell r="C1181">
            <v>46686</v>
          </cell>
          <cell r="E1181">
            <v>2.9132158607874499E-2</v>
          </cell>
        </row>
        <row r="1182">
          <cell r="A1182" t="str">
            <v>SGD_SOR_6M_EOD</v>
          </cell>
          <cell r="C1182">
            <v>47784</v>
          </cell>
          <cell r="E1182">
            <v>3.0113738352716E-2</v>
          </cell>
        </row>
        <row r="1183">
          <cell r="A1183" t="str">
            <v>SGD_SOR_6M_EOD</v>
          </cell>
          <cell r="C1183">
            <v>49608</v>
          </cell>
          <cell r="E1183">
            <v>3.0601557434803198E-2</v>
          </cell>
        </row>
        <row r="1184">
          <cell r="A1184" t="str">
            <v>SGD_SOR_6M_EOD</v>
          </cell>
          <cell r="C1184">
            <v>51435</v>
          </cell>
          <cell r="E1184">
            <v>3.0936503167226299E-2</v>
          </cell>
        </row>
        <row r="1185">
          <cell r="A1185" t="str">
            <v>SGD_SOR_6M_EOD</v>
          </cell>
          <cell r="C1185">
            <v>53261</v>
          </cell>
          <cell r="E1185">
            <v>3.1337628795611597E-2</v>
          </cell>
        </row>
        <row r="1186">
          <cell r="A1186" t="str">
            <v>SGD_SOR_6M_EOD</v>
          </cell>
          <cell r="C1186">
            <v>56913</v>
          </cell>
          <cell r="E1186">
            <v>3.1172961659103899E-2</v>
          </cell>
        </row>
        <row r="1187">
          <cell r="A1187" t="str">
            <v>SGD_SOR_EOD</v>
          </cell>
          <cell r="C1187">
            <v>42300</v>
          </cell>
          <cell r="E1187">
            <v>6.4127436664313401E-3</v>
          </cell>
        </row>
        <row r="1188">
          <cell r="A1188" t="str">
            <v>SGD_SOR_EOD</v>
          </cell>
          <cell r="C1188">
            <v>42303</v>
          </cell>
          <cell r="E1188">
            <v>6.41265916899282E-3</v>
          </cell>
        </row>
        <row r="1189">
          <cell r="A1189" t="str">
            <v>SGD_SOR_EOD</v>
          </cell>
          <cell r="C1189">
            <v>42310</v>
          </cell>
          <cell r="E1189">
            <v>6.9216495227234203E-3</v>
          </cell>
        </row>
        <row r="1190">
          <cell r="A1190" t="str">
            <v>SGD_SOR_EOD</v>
          </cell>
          <cell r="C1190">
            <v>42334</v>
          </cell>
          <cell r="E1190">
            <v>9.9524501915937806E-3</v>
          </cell>
        </row>
        <row r="1191">
          <cell r="A1191" t="str">
            <v>SGD_SOR_EOD</v>
          </cell>
          <cell r="C1191">
            <v>42366</v>
          </cell>
          <cell r="E1191">
            <v>1.07732607074312E-2</v>
          </cell>
        </row>
        <row r="1192">
          <cell r="A1192" t="str">
            <v>SGD_SOR_EOD</v>
          </cell>
          <cell r="C1192">
            <v>42395</v>
          </cell>
          <cell r="E1192">
            <v>1.1490998901889701E-2</v>
          </cell>
        </row>
        <row r="1193">
          <cell r="A1193" t="str">
            <v>SGD_SOR_EOD</v>
          </cell>
          <cell r="C1193">
            <v>42486</v>
          </cell>
          <cell r="E1193">
            <v>1.37844996742528E-2</v>
          </cell>
        </row>
        <row r="1194">
          <cell r="A1194" t="str">
            <v>SGD_SOR_EOD</v>
          </cell>
          <cell r="C1194">
            <v>42669</v>
          </cell>
          <cell r="E1194">
            <v>1.43624888272194E-2</v>
          </cell>
        </row>
        <row r="1195">
          <cell r="A1195" t="str">
            <v>SGD_SOR_EOD</v>
          </cell>
          <cell r="C1195">
            <v>43034</v>
          </cell>
          <cell r="E1195">
            <v>1.7120083924245699E-2</v>
          </cell>
        </row>
        <row r="1196">
          <cell r="A1196" t="str">
            <v>SGD_SOR_EOD</v>
          </cell>
          <cell r="C1196">
            <v>43399</v>
          </cell>
          <cell r="E1196">
            <v>1.9374806769642799E-2</v>
          </cell>
        </row>
        <row r="1197">
          <cell r="A1197" t="str">
            <v>SGD_SOR_EOD</v>
          </cell>
          <cell r="C1197">
            <v>43767</v>
          </cell>
          <cell r="E1197">
            <v>2.1364672562117999E-2</v>
          </cell>
        </row>
        <row r="1198">
          <cell r="A1198" t="str">
            <v>SGD_SOR_EOD</v>
          </cell>
          <cell r="C1198">
            <v>44130</v>
          </cell>
          <cell r="E1198">
            <v>2.2777771179656101E-2</v>
          </cell>
        </row>
        <row r="1199">
          <cell r="A1199" t="str">
            <v>SGD_SOR_EOD</v>
          </cell>
          <cell r="C1199">
            <v>44860</v>
          </cell>
          <cell r="E1199">
            <v>2.5605287215140101E-2</v>
          </cell>
        </row>
        <row r="1200">
          <cell r="A1200" t="str">
            <v>SGD_SOR_EOD</v>
          </cell>
          <cell r="C1200">
            <v>45957</v>
          </cell>
          <cell r="E1200">
            <v>2.81430251045779E-2</v>
          </cell>
        </row>
        <row r="1201">
          <cell r="A1201" t="str">
            <v>SGD_SOR_EOD</v>
          </cell>
          <cell r="C1201">
            <v>46686</v>
          </cell>
          <cell r="E1201">
            <v>2.9125454756363502E-2</v>
          </cell>
        </row>
        <row r="1202">
          <cell r="A1202" t="str">
            <v>SGD_SOR_EOD</v>
          </cell>
          <cell r="C1202">
            <v>47784</v>
          </cell>
          <cell r="E1202">
            <v>3.0108380939556999E-2</v>
          </cell>
        </row>
        <row r="1203">
          <cell r="A1203" t="str">
            <v>SGD_SOR_EOD</v>
          </cell>
          <cell r="C1203">
            <v>49608</v>
          </cell>
          <cell r="E1203">
            <v>3.0597632200410799E-2</v>
          </cell>
        </row>
        <row r="1204">
          <cell r="A1204" t="str">
            <v>SGD_SOR_EOD</v>
          </cell>
          <cell r="C1204">
            <v>51435</v>
          </cell>
          <cell r="E1204">
            <v>3.09335048943013E-2</v>
          </cell>
        </row>
        <row r="1205">
          <cell r="A1205" t="str">
            <v>SGD_SOR_EOD</v>
          </cell>
          <cell r="C1205">
            <v>53261</v>
          </cell>
          <cell r="E1205">
            <v>3.1335190420333198E-2</v>
          </cell>
        </row>
        <row r="1206">
          <cell r="A1206" t="str">
            <v>SGD_SOR_EOD</v>
          </cell>
          <cell r="C1206">
            <v>56913</v>
          </cell>
          <cell r="E1206">
            <v>3.1171202205150499E-2</v>
          </cell>
        </row>
        <row r="1207">
          <cell r="A1207" t="str">
            <v>USD_FEDFUND_EOD</v>
          </cell>
          <cell r="C1207">
            <v>42300</v>
          </cell>
          <cell r="E1207">
            <v>1.3180531757068701E-3</v>
          </cell>
        </row>
        <row r="1208">
          <cell r="A1208" t="str">
            <v>USD_FEDFUND_EOD</v>
          </cell>
          <cell r="C1208">
            <v>42303</v>
          </cell>
          <cell r="E1208">
            <v>1.3180496060190899E-3</v>
          </cell>
        </row>
        <row r="1209">
          <cell r="A1209" t="str">
            <v>USD_FEDFUND_EOD</v>
          </cell>
          <cell r="C1209">
            <v>42310</v>
          </cell>
          <cell r="E1209">
            <v>1.2357815110763701E-3</v>
          </cell>
        </row>
        <row r="1210">
          <cell r="A1210" t="str">
            <v>USD_FEDFUND_EOD</v>
          </cell>
          <cell r="C1210">
            <v>42317</v>
          </cell>
          <cell r="E1210">
            <v>1.2786012632665599E-3</v>
          </cell>
        </row>
        <row r="1211">
          <cell r="A1211" t="str">
            <v>USD_FEDFUND_EOD</v>
          </cell>
          <cell r="C1211">
            <v>42324</v>
          </cell>
          <cell r="E1211">
            <v>1.34994766901296E-3</v>
          </cell>
        </row>
        <row r="1212">
          <cell r="A1212" t="str">
            <v>USD_FEDFUND_EOD</v>
          </cell>
          <cell r="C1212">
            <v>42335</v>
          </cell>
          <cell r="E1212">
            <v>1.38557176451792E-3</v>
          </cell>
        </row>
        <row r="1213">
          <cell r="A1213" t="str">
            <v>USD_FEDFUND_EOD</v>
          </cell>
          <cell r="C1213">
            <v>42366</v>
          </cell>
          <cell r="E1213">
            <v>1.4878884713154701E-3</v>
          </cell>
        </row>
        <row r="1214">
          <cell r="A1214" t="str">
            <v>USD_FEDFUND_EOD</v>
          </cell>
          <cell r="C1214">
            <v>42395</v>
          </cell>
          <cell r="E1214">
            <v>1.68692953144062E-3</v>
          </cell>
        </row>
        <row r="1215">
          <cell r="A1215" t="str">
            <v>USD_FEDFUND_EOD</v>
          </cell>
          <cell r="C1215">
            <v>42426</v>
          </cell>
          <cell r="E1215">
            <v>1.8317967808043701E-3</v>
          </cell>
        </row>
        <row r="1216">
          <cell r="A1216" t="str">
            <v>USD_FEDFUND_EOD</v>
          </cell>
          <cell r="C1216">
            <v>42457</v>
          </cell>
          <cell r="E1216">
            <v>1.96329838590631E-3</v>
          </cell>
        </row>
        <row r="1217">
          <cell r="A1217" t="str">
            <v>USD_FEDFUND_EOD</v>
          </cell>
          <cell r="C1217">
            <v>42486</v>
          </cell>
          <cell r="E1217">
            <v>2.1222685297098498E-3</v>
          </cell>
        </row>
        <row r="1218">
          <cell r="A1218" t="str">
            <v>USD_FEDFUND_EOD</v>
          </cell>
          <cell r="C1218">
            <v>42516</v>
          </cell>
          <cell r="E1218">
            <v>2.2898343229018599E-3</v>
          </cell>
        </row>
        <row r="1219">
          <cell r="A1219" t="str">
            <v>USD_FEDFUND_EOD</v>
          </cell>
          <cell r="C1219">
            <v>42548</v>
          </cell>
          <cell r="E1219">
            <v>2.4171988569892601E-3</v>
          </cell>
        </row>
        <row r="1220">
          <cell r="A1220" t="str">
            <v>USD_FEDFUND_EOD</v>
          </cell>
          <cell r="C1220">
            <v>42577</v>
          </cell>
          <cell r="E1220">
            <v>2.5422706319269701E-3</v>
          </cell>
        </row>
        <row r="1221">
          <cell r="A1221" t="str">
            <v>USD_FEDFUND_EOD</v>
          </cell>
          <cell r="C1221">
            <v>42608</v>
          </cell>
          <cell r="E1221">
            <v>2.69107719184277E-3</v>
          </cell>
        </row>
        <row r="1222">
          <cell r="A1222" t="str">
            <v>USD_FEDFUND_EOD</v>
          </cell>
          <cell r="C1222">
            <v>42639</v>
          </cell>
          <cell r="E1222">
            <v>2.8173371957257399E-3</v>
          </cell>
        </row>
        <row r="1223">
          <cell r="A1223" t="str">
            <v>USD_FEDFUND_EOD</v>
          </cell>
          <cell r="C1223">
            <v>42669</v>
          </cell>
          <cell r="E1223">
            <v>2.96470895929712E-3</v>
          </cell>
        </row>
        <row r="1224">
          <cell r="A1224" t="str">
            <v>USD_FEDFUND_EOD</v>
          </cell>
          <cell r="C1224">
            <v>42851</v>
          </cell>
          <cell r="E1224">
            <v>4.0875991167468101E-3</v>
          </cell>
        </row>
        <row r="1225">
          <cell r="A1225" t="str">
            <v>USD_FEDFUND_EOD</v>
          </cell>
          <cell r="C1225">
            <v>43034</v>
          </cell>
          <cell r="E1225">
            <v>5.2298179554236901E-3</v>
          </cell>
        </row>
        <row r="1226">
          <cell r="A1226" t="str">
            <v>USD_FEDFUND_EOD</v>
          </cell>
          <cell r="C1226">
            <v>43399</v>
          </cell>
          <cell r="E1226">
            <v>7.4951923011739698E-3</v>
          </cell>
        </row>
        <row r="1227">
          <cell r="A1227" t="str">
            <v>USD_FEDFUND_EOD</v>
          </cell>
          <cell r="C1227">
            <v>43766</v>
          </cell>
          <cell r="E1227">
            <v>9.5711787261287592E-3</v>
          </cell>
        </row>
        <row r="1228">
          <cell r="A1228" t="str">
            <v>USD_FEDFUND_EOD</v>
          </cell>
          <cell r="C1228">
            <v>44130</v>
          </cell>
          <cell r="E1228">
            <v>1.14436687234256E-2</v>
          </cell>
        </row>
        <row r="1229">
          <cell r="A1229" t="str">
            <v>USD_FEDFUND_EOD</v>
          </cell>
          <cell r="C1229">
            <v>44495</v>
          </cell>
          <cell r="E1229">
            <v>1.3148634650058499E-2</v>
          </cell>
        </row>
        <row r="1230">
          <cell r="A1230" t="str">
            <v>USD_FEDFUND_EOD</v>
          </cell>
          <cell r="C1230">
            <v>44860</v>
          </cell>
          <cell r="E1230">
            <v>1.4583793896945E-2</v>
          </cell>
        </row>
        <row r="1231">
          <cell r="A1231" t="str">
            <v>USD_FEDFUND_EOD</v>
          </cell>
          <cell r="C1231">
            <v>45225</v>
          </cell>
          <cell r="E1231">
            <v>1.5815516014284901E-2</v>
          </cell>
        </row>
        <row r="1232">
          <cell r="A1232" t="str">
            <v>USD_FEDFUND_EOD</v>
          </cell>
          <cell r="C1232">
            <v>45593</v>
          </cell>
          <cell r="E1232">
            <v>1.6861822674184099E-2</v>
          </cell>
        </row>
        <row r="1233">
          <cell r="A1233" t="str">
            <v>USD_FEDFUND_EOD</v>
          </cell>
          <cell r="C1233">
            <v>45957</v>
          </cell>
          <cell r="E1233">
            <v>1.77528101468887E-2</v>
          </cell>
        </row>
        <row r="1234">
          <cell r="A1234" t="str">
            <v>USD_FEDFUND_EOD</v>
          </cell>
          <cell r="C1234">
            <v>46686</v>
          </cell>
          <cell r="E1234">
            <v>1.9248796094731999E-2</v>
          </cell>
        </row>
        <row r="1235">
          <cell r="A1235" t="str">
            <v>USD_FEDFUND_EOD</v>
          </cell>
          <cell r="C1235">
            <v>47784</v>
          </cell>
          <cell r="E1235">
            <v>2.0755802567183901E-2</v>
          </cell>
        </row>
        <row r="1236">
          <cell r="A1236" t="str">
            <v>USD_FEDFUND_EOD</v>
          </cell>
          <cell r="C1236">
            <v>49608</v>
          </cell>
          <cell r="E1236">
            <v>2.22291195752694E-2</v>
          </cell>
        </row>
        <row r="1237">
          <cell r="A1237" t="str">
            <v>USD_FEDFUND_EOD</v>
          </cell>
          <cell r="C1237">
            <v>51435</v>
          </cell>
          <cell r="E1237">
            <v>2.29143466366542E-2</v>
          </cell>
        </row>
        <row r="1238">
          <cell r="A1238" t="str">
            <v>USD_FEDFUND_EOD</v>
          </cell>
          <cell r="C1238">
            <v>53261</v>
          </cell>
          <cell r="E1238">
            <v>2.3311140902318402E-2</v>
          </cell>
        </row>
        <row r="1239">
          <cell r="A1239" t="str">
            <v>USD_FEDFUND_EOD</v>
          </cell>
          <cell r="C1239">
            <v>56913</v>
          </cell>
          <cell r="E1239">
            <v>2.34002847904916E-2</v>
          </cell>
        </row>
        <row r="1240">
          <cell r="A1240" t="str">
            <v>USD_FEDFUND_EOD</v>
          </cell>
          <cell r="C1240">
            <v>60566</v>
          </cell>
          <cell r="E1240">
            <v>2.2957115094179099E-2</v>
          </cell>
        </row>
        <row r="1241">
          <cell r="A1241" t="str">
            <v>USD_FEDFUND_EOD</v>
          </cell>
          <cell r="C1241">
            <v>64220</v>
          </cell>
          <cell r="E1241">
            <v>2.27766894522109E-2</v>
          </cell>
        </row>
        <row r="1242">
          <cell r="A1242" t="str">
            <v>USD_LIBOR_12M_EOD</v>
          </cell>
          <cell r="C1242">
            <v>42669</v>
          </cell>
          <cell r="E1242">
            <v>8.4216942330778699E-3</v>
          </cell>
        </row>
        <row r="1243">
          <cell r="A1243" t="str">
            <v>USD_LIBOR_12M_EOD</v>
          </cell>
          <cell r="C1243">
            <v>42702</v>
          </cell>
          <cell r="E1243">
            <v>7.7882937340156399E-3</v>
          </cell>
        </row>
        <row r="1244">
          <cell r="A1244" t="str">
            <v>USD_LIBOR_12M_EOD</v>
          </cell>
          <cell r="C1244">
            <v>42731</v>
          </cell>
          <cell r="E1244">
            <v>7.8996873569002098E-3</v>
          </cell>
        </row>
        <row r="1245">
          <cell r="A1245" t="str">
            <v>USD_LIBOR_12M_EOD</v>
          </cell>
          <cell r="C1245">
            <v>42761</v>
          </cell>
          <cell r="E1245">
            <v>8.0142017590411497E-3</v>
          </cell>
        </row>
        <row r="1246">
          <cell r="A1246" t="str">
            <v>USD_LIBOR_12M_EOD</v>
          </cell>
          <cell r="C1246">
            <v>42793</v>
          </cell>
          <cell r="E1246">
            <v>8.3420750437709201E-3</v>
          </cell>
        </row>
        <row r="1247">
          <cell r="A1247" t="str">
            <v>USD_LIBOR_12M_EOD</v>
          </cell>
          <cell r="C1247">
            <v>42821</v>
          </cell>
          <cell r="E1247">
            <v>8.6158238595624402E-3</v>
          </cell>
        </row>
        <row r="1248">
          <cell r="A1248" t="str">
            <v>USD_LIBOR_12M_EOD</v>
          </cell>
          <cell r="C1248">
            <v>42851</v>
          </cell>
          <cell r="E1248">
            <v>8.8925966547154702E-3</v>
          </cell>
        </row>
        <row r="1249">
          <cell r="A1249" t="str">
            <v>USD_LIBOR_12M_EOD</v>
          </cell>
          <cell r="C1249">
            <v>42881</v>
          </cell>
          <cell r="E1249">
            <v>9.2525524325096399E-3</v>
          </cell>
        </row>
        <row r="1250">
          <cell r="A1250" t="str">
            <v>USD_LIBOR_12M_EOD</v>
          </cell>
          <cell r="C1250">
            <v>42912</v>
          </cell>
          <cell r="E1250">
            <v>9.4750054893691493E-3</v>
          </cell>
        </row>
        <row r="1251">
          <cell r="A1251" t="str">
            <v>USD_LIBOR_12M_EOD</v>
          </cell>
          <cell r="C1251">
            <v>42942</v>
          </cell>
          <cell r="E1251">
            <v>9.55831901497225E-3</v>
          </cell>
        </row>
        <row r="1252">
          <cell r="A1252" t="str">
            <v>USD_LIBOR_12M_EOD</v>
          </cell>
          <cell r="C1252">
            <v>42975</v>
          </cell>
          <cell r="E1252">
            <v>9.8668946401518406E-3</v>
          </cell>
        </row>
        <row r="1253">
          <cell r="A1253" t="str">
            <v>USD_LIBOR_12M_EOD</v>
          </cell>
          <cell r="C1253">
            <v>43004</v>
          </cell>
          <cell r="E1253">
            <v>1.00268764854124E-2</v>
          </cell>
        </row>
        <row r="1254">
          <cell r="A1254" t="str">
            <v>USD_LIBOR_12M_EOD</v>
          </cell>
          <cell r="C1254">
            <v>43034</v>
          </cell>
          <cell r="E1254">
            <v>1.03863008922501E-2</v>
          </cell>
        </row>
        <row r="1255">
          <cell r="A1255" t="str">
            <v>USD_LIBOR_12M_EOD</v>
          </cell>
          <cell r="C1255">
            <v>43399</v>
          </cell>
          <cell r="E1255">
            <v>1.26340408530812E-2</v>
          </cell>
        </row>
        <row r="1256">
          <cell r="A1256" t="str">
            <v>USD_LIBOR_12M_EOD</v>
          </cell>
          <cell r="C1256">
            <v>43766</v>
          </cell>
          <cell r="E1256">
            <v>1.4747621656274299E-2</v>
          </cell>
        </row>
        <row r="1257">
          <cell r="A1257" t="str">
            <v>USD_LIBOR_12M_EOD</v>
          </cell>
          <cell r="C1257">
            <v>44130</v>
          </cell>
          <cell r="E1257">
            <v>1.6634127338874601E-2</v>
          </cell>
        </row>
        <row r="1258">
          <cell r="A1258" t="str">
            <v>USD_LIBOR_12M_EOD</v>
          </cell>
          <cell r="C1258">
            <v>44495</v>
          </cell>
          <cell r="E1258">
            <v>1.8332128089895899E-2</v>
          </cell>
        </row>
        <row r="1259">
          <cell r="A1259" t="str">
            <v>USD_LIBOR_12M_EOD</v>
          </cell>
          <cell r="C1259">
            <v>44860</v>
          </cell>
          <cell r="E1259">
            <v>1.9756466736545499E-2</v>
          </cell>
        </row>
        <row r="1260">
          <cell r="A1260" t="str">
            <v>USD_LIBOR_12M_EOD</v>
          </cell>
          <cell r="C1260">
            <v>45225</v>
          </cell>
          <cell r="E1260">
            <v>2.0958685823062099E-2</v>
          </cell>
        </row>
        <row r="1261">
          <cell r="A1261" t="str">
            <v>USD_LIBOR_12M_EOD</v>
          </cell>
          <cell r="C1261">
            <v>45593</v>
          </cell>
          <cell r="E1261">
            <v>2.1973167952606398E-2</v>
          </cell>
        </row>
        <row r="1262">
          <cell r="A1262" t="str">
            <v>USD_LIBOR_12M_EOD</v>
          </cell>
          <cell r="C1262">
            <v>45957</v>
          </cell>
          <cell r="E1262">
            <v>2.2828844739968199E-2</v>
          </cell>
        </row>
        <row r="1263">
          <cell r="A1263" t="str">
            <v>USD_LIBOR_12M_EOD</v>
          </cell>
          <cell r="C1263">
            <v>46686</v>
          </cell>
          <cell r="E1263">
            <v>2.4303278101913E-2</v>
          </cell>
        </row>
        <row r="1264">
          <cell r="A1264" t="str">
            <v>USD_LIBOR_12M_EOD</v>
          </cell>
          <cell r="C1264">
            <v>47784</v>
          </cell>
          <cell r="E1264">
            <v>2.5832814134851601E-2</v>
          </cell>
        </row>
        <row r="1265">
          <cell r="A1265" t="str">
            <v>USD_LIBOR_12M_EOD</v>
          </cell>
          <cell r="C1265">
            <v>49608</v>
          </cell>
          <cell r="E1265">
            <v>2.71780259802804E-2</v>
          </cell>
        </row>
        <row r="1266">
          <cell r="A1266" t="str">
            <v>USD_LIBOR_12M_EOD</v>
          </cell>
          <cell r="C1266">
            <v>51435</v>
          </cell>
          <cell r="E1266">
            <v>2.7782529041045001E-2</v>
          </cell>
        </row>
        <row r="1267">
          <cell r="A1267" t="str">
            <v>USD_LIBOR_12M_EOD</v>
          </cell>
          <cell r="C1267">
            <v>53261</v>
          </cell>
          <cell r="E1267">
            <v>2.8235641929312001E-2</v>
          </cell>
        </row>
        <row r="1268">
          <cell r="A1268" t="str">
            <v>USD_LIBOR_12M_EOD</v>
          </cell>
          <cell r="C1268">
            <v>56913</v>
          </cell>
          <cell r="E1268">
            <v>2.8328229054251201E-2</v>
          </cell>
        </row>
        <row r="1269">
          <cell r="A1269" t="str">
            <v>USD_LIBOR_12M_EOD</v>
          </cell>
          <cell r="C1269">
            <v>60566</v>
          </cell>
          <cell r="E1269">
            <v>2.7889535127444201E-2</v>
          </cell>
        </row>
        <row r="1270">
          <cell r="A1270" t="str">
            <v>USD_LIBOR_12M_EOD</v>
          </cell>
          <cell r="C1270">
            <v>64220</v>
          </cell>
          <cell r="E1270">
            <v>2.7711579889229499E-2</v>
          </cell>
        </row>
        <row r="1271">
          <cell r="A1271" t="str">
            <v>USD_LIBOR_1M_EOD</v>
          </cell>
          <cell r="C1271">
            <v>42335</v>
          </cell>
          <cell r="E1271">
            <v>1.9966793957613299E-3</v>
          </cell>
        </row>
        <row r="1272">
          <cell r="A1272" t="str">
            <v>USD_LIBOR_1M_EOD</v>
          </cell>
          <cell r="C1272">
            <v>42366</v>
          </cell>
          <cell r="E1272">
            <v>2.1184632827997E-3</v>
          </cell>
        </row>
        <row r="1273">
          <cell r="A1273" t="str">
            <v>USD_LIBOR_1M_EOD</v>
          </cell>
          <cell r="C1273">
            <v>42395</v>
          </cell>
          <cell r="E1273">
            <v>2.25180741977335E-3</v>
          </cell>
        </row>
        <row r="1274">
          <cell r="A1274" t="str">
            <v>USD_LIBOR_1M_EOD</v>
          </cell>
          <cell r="C1274">
            <v>42486</v>
          </cell>
          <cell r="E1274">
            <v>2.7203491466644999E-3</v>
          </cell>
        </row>
        <row r="1275">
          <cell r="A1275" t="str">
            <v>USD_LIBOR_1M_EOD</v>
          </cell>
          <cell r="C1275">
            <v>42577</v>
          </cell>
          <cell r="E1275">
            <v>3.1656924281015099E-3</v>
          </cell>
        </row>
        <row r="1276">
          <cell r="A1276" t="str">
            <v>USD_LIBOR_1M_EOD</v>
          </cell>
          <cell r="C1276">
            <v>42669</v>
          </cell>
          <cell r="E1276">
            <v>3.6574784288351302E-3</v>
          </cell>
        </row>
        <row r="1277">
          <cell r="A1277" t="str">
            <v>USD_LIBOR_1M_EOD</v>
          </cell>
          <cell r="C1277">
            <v>43034</v>
          </cell>
          <cell r="E1277">
            <v>6.0633389720472497E-3</v>
          </cell>
        </row>
        <row r="1278">
          <cell r="A1278" t="str">
            <v>USD_LIBOR_1M_EOD</v>
          </cell>
          <cell r="C1278">
            <v>43399</v>
          </cell>
          <cell r="E1278">
            <v>8.4160805882150698E-3</v>
          </cell>
        </row>
        <row r="1279">
          <cell r="A1279" t="str">
            <v>USD_LIBOR_1M_EOD</v>
          </cell>
          <cell r="C1279">
            <v>43766</v>
          </cell>
          <cell r="E1279">
            <v>1.0549631924010301E-2</v>
          </cell>
        </row>
        <row r="1280">
          <cell r="A1280" t="str">
            <v>USD_LIBOR_1M_EOD</v>
          </cell>
          <cell r="C1280">
            <v>44130</v>
          </cell>
          <cell r="E1280">
            <v>1.2435175751872E-2</v>
          </cell>
        </row>
        <row r="1281">
          <cell r="A1281" t="str">
            <v>USD_LIBOR_1M_EOD</v>
          </cell>
          <cell r="C1281">
            <v>44495</v>
          </cell>
          <cell r="E1281">
            <v>1.4208907047954701E-2</v>
          </cell>
        </row>
        <row r="1282">
          <cell r="A1282" t="str">
            <v>USD_LIBOR_1M_EOD</v>
          </cell>
          <cell r="C1282">
            <v>44860</v>
          </cell>
          <cell r="E1282">
            <v>1.5744369038582701E-2</v>
          </cell>
        </row>
        <row r="1283">
          <cell r="A1283" t="str">
            <v>USD_LIBOR_1M_EOD</v>
          </cell>
          <cell r="C1283">
            <v>45225</v>
          </cell>
          <cell r="E1283">
            <v>1.70004593844966E-2</v>
          </cell>
        </row>
        <row r="1284">
          <cell r="A1284" t="str">
            <v>USD_LIBOR_1M_EOD</v>
          </cell>
          <cell r="C1284">
            <v>45593</v>
          </cell>
          <cell r="E1284">
            <v>1.8093572812643201E-2</v>
          </cell>
        </row>
        <row r="1285">
          <cell r="A1285" t="str">
            <v>USD_LIBOR_1M_EOD</v>
          </cell>
          <cell r="C1285">
            <v>45957</v>
          </cell>
          <cell r="E1285">
            <v>1.9031999744150201E-2</v>
          </cell>
        </row>
        <row r="1286">
          <cell r="A1286" t="str">
            <v>USD_LIBOR_1M_EOD</v>
          </cell>
          <cell r="C1286">
            <v>46686</v>
          </cell>
          <cell r="E1286">
            <v>2.0583735011382599E-2</v>
          </cell>
        </row>
        <row r="1287">
          <cell r="A1287" t="str">
            <v>USD_LIBOR_1M_EOD</v>
          </cell>
          <cell r="C1287">
            <v>47784</v>
          </cell>
          <cell r="E1287">
            <v>2.21361734201178E-2</v>
          </cell>
        </row>
        <row r="1288">
          <cell r="A1288" t="str">
            <v>USD_LIBOR_1M_EOD</v>
          </cell>
          <cell r="C1288">
            <v>49608</v>
          </cell>
          <cell r="E1288">
            <v>2.35847930738152E-2</v>
          </cell>
        </row>
        <row r="1289">
          <cell r="A1289" t="str">
            <v>USD_LIBOR_1M_EOD</v>
          </cell>
          <cell r="C1289">
            <v>51435</v>
          </cell>
          <cell r="E1289">
            <v>2.4243497975508999E-2</v>
          </cell>
        </row>
        <row r="1290">
          <cell r="A1290" t="str">
            <v>USD_LIBOR_1M_EOD</v>
          </cell>
          <cell r="C1290">
            <v>53261</v>
          </cell>
          <cell r="E1290">
            <v>2.4660679237156299E-2</v>
          </cell>
        </row>
        <row r="1291">
          <cell r="A1291" t="str">
            <v>USD_LIBOR_1M_EOD</v>
          </cell>
          <cell r="C1291">
            <v>56913</v>
          </cell>
          <cell r="E1291">
            <v>2.47017721924566E-2</v>
          </cell>
        </row>
        <row r="1292">
          <cell r="A1292" t="str">
            <v>USD_LIBOR_1M_EOD</v>
          </cell>
          <cell r="C1292">
            <v>60566</v>
          </cell>
          <cell r="E1292">
            <v>2.4260720349262601E-2</v>
          </cell>
        </row>
        <row r="1293">
          <cell r="A1293" t="str">
            <v>USD_LIBOR_1M_EOD</v>
          </cell>
          <cell r="C1293">
            <v>64220</v>
          </cell>
          <cell r="E1293">
            <v>2.4081708833220701E-2</v>
          </cell>
        </row>
        <row r="1294">
          <cell r="A1294" t="str">
            <v>USD_LIBOR_3M_EOD</v>
          </cell>
          <cell r="C1294">
            <v>42395</v>
          </cell>
          <cell r="E1294">
            <v>3.2421054894095601E-3</v>
          </cell>
        </row>
        <row r="1295">
          <cell r="A1295" t="str">
            <v>USD_LIBOR_3M_EOD</v>
          </cell>
          <cell r="C1295">
            <v>42445</v>
          </cell>
          <cell r="E1295">
            <v>3.5868535705683401E-3</v>
          </cell>
        </row>
        <row r="1296">
          <cell r="A1296" t="str">
            <v>USD_LIBOR_3M_EOD</v>
          </cell>
          <cell r="C1296">
            <v>42536</v>
          </cell>
          <cell r="E1296">
            <v>3.9935136792185596E-3</v>
          </cell>
        </row>
        <row r="1297">
          <cell r="A1297" t="str">
            <v>USD_LIBOR_3M_EOD</v>
          </cell>
          <cell r="C1297">
            <v>42634</v>
          </cell>
          <cell r="E1297">
            <v>4.5051740561709202E-3</v>
          </cell>
        </row>
        <row r="1298">
          <cell r="A1298" t="str">
            <v>USD_LIBOR_3M_EOD</v>
          </cell>
          <cell r="C1298">
            <v>42725</v>
          </cell>
          <cell r="E1298">
            <v>5.0568861641377503E-3</v>
          </cell>
        </row>
        <row r="1299">
          <cell r="A1299" t="str">
            <v>USD_LIBOR_3M_EOD</v>
          </cell>
          <cell r="C1299">
            <v>42809</v>
          </cell>
          <cell r="E1299">
            <v>5.6290989787837996E-3</v>
          </cell>
        </row>
        <row r="1300">
          <cell r="A1300" t="str">
            <v>USD_LIBOR_3M_EOD</v>
          </cell>
          <cell r="C1300">
            <v>42907</v>
          </cell>
          <cell r="E1300">
            <v>6.2955583437524698E-3</v>
          </cell>
        </row>
        <row r="1301">
          <cell r="A1301" t="str">
            <v>USD_LIBOR_3M_EOD</v>
          </cell>
          <cell r="C1301">
            <v>42998</v>
          </cell>
          <cell r="E1301">
            <v>6.9203350389614596E-3</v>
          </cell>
        </row>
        <row r="1302">
          <cell r="A1302" t="str">
            <v>USD_LIBOR_3M_EOD</v>
          </cell>
          <cell r="C1302">
            <v>43089</v>
          </cell>
          <cell r="E1302">
            <v>7.5480369295883197E-3</v>
          </cell>
        </row>
        <row r="1303">
          <cell r="A1303" t="str">
            <v>USD_LIBOR_3M_EOD</v>
          </cell>
          <cell r="C1303">
            <v>43180</v>
          </cell>
          <cell r="E1303">
            <v>8.1773071352343792E-3</v>
          </cell>
        </row>
        <row r="1304">
          <cell r="A1304" t="str">
            <v>USD_LIBOR_3M_EOD</v>
          </cell>
          <cell r="C1304">
            <v>43271</v>
          </cell>
          <cell r="E1304">
            <v>8.79312263876403E-3</v>
          </cell>
        </row>
        <row r="1305">
          <cell r="A1305" t="str">
            <v>USD_LIBOR_3M_EOD</v>
          </cell>
          <cell r="C1305">
            <v>43362</v>
          </cell>
          <cell r="E1305">
            <v>9.4028457767451005E-3</v>
          </cell>
        </row>
        <row r="1306">
          <cell r="A1306" t="str">
            <v>USD_LIBOR_3M_EOD</v>
          </cell>
          <cell r="C1306">
            <v>43453</v>
          </cell>
          <cell r="E1306">
            <v>9.9956620229192591E-3</v>
          </cell>
        </row>
        <row r="1307">
          <cell r="A1307" t="str">
            <v>USD_LIBOR_3M_EOD</v>
          </cell>
          <cell r="C1307">
            <v>43766</v>
          </cell>
          <cell r="E1307">
            <v>1.18131895587554E-2</v>
          </cell>
        </row>
        <row r="1308">
          <cell r="A1308" t="str">
            <v>USD_LIBOR_3M_EOD</v>
          </cell>
          <cell r="C1308">
            <v>44130</v>
          </cell>
          <cell r="E1308">
            <v>1.3747756861699999E-2</v>
          </cell>
        </row>
        <row r="1309">
          <cell r="A1309" t="str">
            <v>USD_LIBOR_3M_EOD</v>
          </cell>
          <cell r="C1309">
            <v>44495</v>
          </cell>
          <cell r="E1309">
            <v>1.55083405848504E-2</v>
          </cell>
        </row>
        <row r="1310">
          <cell r="A1310" t="str">
            <v>USD_LIBOR_3M_EOD</v>
          </cell>
          <cell r="C1310">
            <v>44860</v>
          </cell>
          <cell r="E1310">
            <v>1.70000364554393E-2</v>
          </cell>
        </row>
        <row r="1311">
          <cell r="A1311" t="str">
            <v>USD_LIBOR_3M_EOD</v>
          </cell>
          <cell r="C1311">
            <v>45225</v>
          </cell>
          <cell r="E1311">
            <v>1.8233771401379498E-2</v>
          </cell>
        </row>
        <row r="1312">
          <cell r="A1312" t="str">
            <v>USD_LIBOR_3M_EOD</v>
          </cell>
          <cell r="C1312">
            <v>45593</v>
          </cell>
          <cell r="E1312">
            <v>1.92825538189847E-2</v>
          </cell>
        </row>
        <row r="1313">
          <cell r="A1313" t="str">
            <v>USD_LIBOR_3M_EOD</v>
          </cell>
          <cell r="C1313">
            <v>45957</v>
          </cell>
          <cell r="E1313">
            <v>2.0176664479933899E-2</v>
          </cell>
        </row>
        <row r="1314">
          <cell r="A1314" t="str">
            <v>USD_LIBOR_3M_EOD</v>
          </cell>
          <cell r="C1314">
            <v>46686</v>
          </cell>
          <cell r="E1314">
            <v>2.16828558995661E-2</v>
          </cell>
        </row>
        <row r="1315">
          <cell r="A1315" t="str">
            <v>USD_LIBOR_3M_EOD</v>
          </cell>
          <cell r="C1315">
            <v>47784</v>
          </cell>
          <cell r="E1315">
            <v>2.3201378583628401E-2</v>
          </cell>
        </row>
        <row r="1316">
          <cell r="A1316" t="str">
            <v>USD_LIBOR_3M_EOD</v>
          </cell>
          <cell r="C1316">
            <v>49608</v>
          </cell>
          <cell r="E1316">
            <v>2.4701310067825898E-2</v>
          </cell>
        </row>
        <row r="1317">
          <cell r="A1317" t="str">
            <v>USD_LIBOR_3M_EOD</v>
          </cell>
          <cell r="C1317">
            <v>51435</v>
          </cell>
          <cell r="E1317">
            <v>2.5399108445493E-2</v>
          </cell>
        </row>
        <row r="1318">
          <cell r="A1318" t="str">
            <v>USD_LIBOR_3M_EOD</v>
          </cell>
          <cell r="C1318">
            <v>53261</v>
          </cell>
          <cell r="E1318">
            <v>2.58284752021209E-2</v>
          </cell>
        </row>
        <row r="1319">
          <cell r="A1319" t="str">
            <v>USD_LIBOR_3M_EOD</v>
          </cell>
          <cell r="C1319">
            <v>56913</v>
          </cell>
          <cell r="E1319">
            <v>2.5912344066283299E-2</v>
          </cell>
        </row>
        <row r="1320">
          <cell r="A1320" t="str">
            <v>USD_LIBOR_3M_EOD</v>
          </cell>
          <cell r="C1320">
            <v>60566</v>
          </cell>
          <cell r="E1320">
            <v>2.54667569708945E-2</v>
          </cell>
        </row>
        <row r="1321">
          <cell r="A1321" t="str">
            <v>USD_LIBOR_3M_EOD</v>
          </cell>
          <cell r="C1321">
            <v>64220</v>
          </cell>
          <cell r="E1321">
            <v>2.5284588835354699E-2</v>
          </cell>
        </row>
        <row r="1322">
          <cell r="A1322" t="str">
            <v>USD_LIBOR_6M_EOD</v>
          </cell>
          <cell r="C1322">
            <v>42486</v>
          </cell>
          <cell r="E1322">
            <v>5.3502066845405203E-3</v>
          </cell>
        </row>
        <row r="1323">
          <cell r="A1323" t="str">
            <v>USD_LIBOR_6M_EOD</v>
          </cell>
          <cell r="C1323">
            <v>42516</v>
          </cell>
          <cell r="E1323">
            <v>5.4763372311992502E-3</v>
          </cell>
        </row>
        <row r="1324">
          <cell r="A1324" t="str">
            <v>USD_LIBOR_6M_EOD</v>
          </cell>
          <cell r="C1324">
            <v>42548</v>
          </cell>
          <cell r="E1324">
            <v>5.6102791191959796E-3</v>
          </cell>
        </row>
        <row r="1325">
          <cell r="A1325" t="str">
            <v>USD_LIBOR_6M_EOD</v>
          </cell>
          <cell r="C1325">
            <v>42577</v>
          </cell>
          <cell r="E1325">
            <v>5.7513433871277404E-3</v>
          </cell>
        </row>
        <row r="1326">
          <cell r="A1326" t="str">
            <v>USD_LIBOR_6M_EOD</v>
          </cell>
          <cell r="C1326">
            <v>42608</v>
          </cell>
          <cell r="E1326">
            <v>5.8644065640938601E-3</v>
          </cell>
        </row>
        <row r="1327">
          <cell r="A1327" t="str">
            <v>USD_LIBOR_6M_EOD</v>
          </cell>
          <cell r="C1327">
            <v>42639</v>
          </cell>
          <cell r="E1327">
            <v>5.9463817363815501E-3</v>
          </cell>
        </row>
        <row r="1328">
          <cell r="A1328" t="str">
            <v>USD_LIBOR_6M_EOD</v>
          </cell>
          <cell r="C1328">
            <v>42669</v>
          </cell>
          <cell r="E1328">
            <v>6.0768643124728197E-3</v>
          </cell>
        </row>
        <row r="1329">
          <cell r="A1329" t="str">
            <v>USD_LIBOR_6M_EOD</v>
          </cell>
          <cell r="C1329">
            <v>42851</v>
          </cell>
          <cell r="E1329">
            <v>7.1648849203137504E-3</v>
          </cell>
        </row>
        <row r="1330">
          <cell r="A1330" t="str">
            <v>USD_LIBOR_6M_EOD</v>
          </cell>
          <cell r="C1330">
            <v>43034</v>
          </cell>
          <cell r="E1330">
            <v>8.3529899942496409E-3</v>
          </cell>
        </row>
        <row r="1331">
          <cell r="A1331" t="str">
            <v>USD_LIBOR_6M_EOD</v>
          </cell>
          <cell r="C1331">
            <v>43399</v>
          </cell>
          <cell r="E1331">
            <v>1.0679368567325299E-2</v>
          </cell>
        </row>
        <row r="1332">
          <cell r="A1332" t="str">
            <v>USD_LIBOR_6M_EOD</v>
          </cell>
          <cell r="C1332">
            <v>43766</v>
          </cell>
          <cell r="E1332">
            <v>1.28176387922289E-2</v>
          </cell>
        </row>
        <row r="1333">
          <cell r="A1333" t="str">
            <v>USD_LIBOR_6M_EOD</v>
          </cell>
          <cell r="C1333">
            <v>44130</v>
          </cell>
          <cell r="E1333">
            <v>1.46974946452442E-2</v>
          </cell>
        </row>
        <row r="1334">
          <cell r="A1334" t="str">
            <v>USD_LIBOR_6M_EOD</v>
          </cell>
          <cell r="C1334">
            <v>44495</v>
          </cell>
          <cell r="E1334">
            <v>1.64457447682935E-2</v>
          </cell>
        </row>
        <row r="1335">
          <cell r="A1335" t="str">
            <v>USD_LIBOR_6M_EOD</v>
          </cell>
          <cell r="C1335">
            <v>44860</v>
          </cell>
          <cell r="E1335">
            <v>1.7925299064558201E-2</v>
          </cell>
        </row>
        <row r="1336">
          <cell r="A1336" t="str">
            <v>USD_LIBOR_6M_EOD</v>
          </cell>
          <cell r="C1336">
            <v>45225</v>
          </cell>
          <cell r="E1336">
            <v>1.9179254729440001E-2</v>
          </cell>
        </row>
        <row r="1337">
          <cell r="A1337" t="str">
            <v>USD_LIBOR_6M_EOD</v>
          </cell>
          <cell r="C1337">
            <v>45593</v>
          </cell>
          <cell r="E1337">
            <v>2.0248534202440799E-2</v>
          </cell>
        </row>
        <row r="1338">
          <cell r="A1338" t="str">
            <v>USD_LIBOR_6M_EOD</v>
          </cell>
          <cell r="C1338">
            <v>45957</v>
          </cell>
          <cell r="E1338">
            <v>2.1174503082770201E-2</v>
          </cell>
        </row>
        <row r="1339">
          <cell r="A1339" t="str">
            <v>USD_LIBOR_6M_EOD</v>
          </cell>
          <cell r="C1339">
            <v>46686</v>
          </cell>
          <cell r="E1339">
            <v>2.2723002271547901E-2</v>
          </cell>
        </row>
        <row r="1340">
          <cell r="A1340" t="str">
            <v>USD_LIBOR_6M_EOD</v>
          </cell>
          <cell r="C1340">
            <v>47784</v>
          </cell>
          <cell r="E1340">
            <v>2.4272850481221801E-2</v>
          </cell>
        </row>
        <row r="1341">
          <cell r="A1341" t="str">
            <v>USD_LIBOR_6M_EOD</v>
          </cell>
          <cell r="C1341">
            <v>49608</v>
          </cell>
          <cell r="E1341">
            <v>2.5767987264302201E-2</v>
          </cell>
        </row>
        <row r="1342">
          <cell r="A1342" t="str">
            <v>USD_LIBOR_6M_EOD</v>
          </cell>
          <cell r="C1342">
            <v>51435</v>
          </cell>
          <cell r="E1342">
            <v>2.64500357292917E-2</v>
          </cell>
        </row>
        <row r="1343">
          <cell r="A1343" t="str">
            <v>USD_LIBOR_6M_EOD</v>
          </cell>
          <cell r="C1343">
            <v>53261</v>
          </cell>
          <cell r="E1343">
            <v>2.68641438208857E-2</v>
          </cell>
        </row>
        <row r="1344">
          <cell r="A1344" t="str">
            <v>USD_LIBOR_6M_EOD</v>
          </cell>
          <cell r="C1344">
            <v>56913</v>
          </cell>
          <cell r="E1344">
            <v>2.69785436295428E-2</v>
          </cell>
        </row>
        <row r="1345">
          <cell r="A1345" t="str">
            <v>USD_LIBOR_6M_EOD</v>
          </cell>
          <cell r="C1345">
            <v>60566</v>
          </cell>
          <cell r="E1345">
            <v>2.6531450221782899E-2</v>
          </cell>
        </row>
        <row r="1346">
          <cell r="A1346" t="str">
            <v>USD_LIBOR_6M_EOD</v>
          </cell>
          <cell r="C1346">
            <v>64220</v>
          </cell>
          <cell r="E1346">
            <v>2.6348169024609701E-2</v>
          </cell>
        </row>
        <row r="1347">
          <cell r="A1347" t="str">
            <v>USD_LIBOR_EOD</v>
          </cell>
          <cell r="C1347">
            <v>42300</v>
          </cell>
          <cell r="E1347">
            <v>1.3383308797532E-3</v>
          </cell>
        </row>
        <row r="1348">
          <cell r="A1348" t="str">
            <v>USD_LIBOR_EOD</v>
          </cell>
          <cell r="C1348">
            <v>42303</v>
          </cell>
          <cell r="E1348">
            <v>1.3383271993625599E-3</v>
          </cell>
        </row>
        <row r="1349">
          <cell r="A1349" t="str">
            <v>USD_LIBOR_EOD</v>
          </cell>
          <cell r="C1349">
            <v>42310</v>
          </cell>
          <cell r="E1349">
            <v>1.4947772785649199E-3</v>
          </cell>
        </row>
        <row r="1350">
          <cell r="A1350" t="str">
            <v>USD_LIBOR_EOD</v>
          </cell>
          <cell r="C1350">
            <v>42335</v>
          </cell>
          <cell r="E1350">
            <v>1.92352915171934E-3</v>
          </cell>
        </row>
        <row r="1351">
          <cell r="A1351" t="str">
            <v>USD_LIBOR_EOD</v>
          </cell>
          <cell r="C1351">
            <v>42445</v>
          </cell>
          <cell r="E1351">
            <v>3.1713215808694701E-3</v>
          </cell>
        </row>
        <row r="1352">
          <cell r="A1352" t="str">
            <v>USD_LIBOR_EOD</v>
          </cell>
          <cell r="C1352">
            <v>42536</v>
          </cell>
          <cell r="E1352">
            <v>3.7375319471682502E-3</v>
          </cell>
        </row>
        <row r="1353">
          <cell r="A1353" t="str">
            <v>USD_LIBOR_EOD</v>
          </cell>
          <cell r="C1353">
            <v>42634</v>
          </cell>
          <cell r="E1353">
            <v>4.3240765323020198E-3</v>
          </cell>
        </row>
        <row r="1354">
          <cell r="A1354" t="str">
            <v>USD_LIBOR_EOD</v>
          </cell>
          <cell r="C1354">
            <v>42725</v>
          </cell>
          <cell r="E1354">
            <v>4.9144737920812902E-3</v>
          </cell>
        </row>
        <row r="1355">
          <cell r="A1355" t="str">
            <v>USD_LIBOR_EOD</v>
          </cell>
          <cell r="C1355">
            <v>42809</v>
          </cell>
          <cell r="E1355">
            <v>5.5101427621248996E-3</v>
          </cell>
        </row>
        <row r="1356">
          <cell r="A1356" t="str">
            <v>USD_LIBOR_EOD</v>
          </cell>
          <cell r="C1356">
            <v>42907</v>
          </cell>
          <cell r="E1356">
            <v>6.1957759909628801E-3</v>
          </cell>
        </row>
        <row r="1357">
          <cell r="A1357" t="str">
            <v>USD_LIBOR_EOD</v>
          </cell>
          <cell r="C1357">
            <v>42998</v>
          </cell>
          <cell r="E1357">
            <v>6.8335429495536898E-3</v>
          </cell>
        </row>
        <row r="1358">
          <cell r="A1358" t="str">
            <v>USD_LIBOR_EOD</v>
          </cell>
          <cell r="C1358">
            <v>43089</v>
          </cell>
          <cell r="E1358">
            <v>7.4712424099731799E-3</v>
          </cell>
        </row>
        <row r="1359">
          <cell r="A1359" t="str">
            <v>USD_LIBOR_EOD</v>
          </cell>
          <cell r="C1359">
            <v>43180</v>
          </cell>
          <cell r="E1359">
            <v>8.1084448531730594E-3</v>
          </cell>
        </row>
        <row r="1360">
          <cell r="A1360" t="str">
            <v>USD_LIBOR_EOD</v>
          </cell>
          <cell r="C1360">
            <v>43271</v>
          </cell>
          <cell r="E1360">
            <v>8.7307073398997497E-3</v>
          </cell>
        </row>
        <row r="1361">
          <cell r="A1361" t="str">
            <v>USD_LIBOR_EOD</v>
          </cell>
          <cell r="C1361">
            <v>43362</v>
          </cell>
          <cell r="E1361">
            <v>9.3457736502201207E-3</v>
          </cell>
        </row>
        <row r="1362">
          <cell r="A1362" t="str">
            <v>USD_LIBOR_EOD</v>
          </cell>
          <cell r="C1362">
            <v>43453</v>
          </cell>
          <cell r="E1362">
            <v>9.9430903847077205E-3</v>
          </cell>
        </row>
        <row r="1363">
          <cell r="A1363" t="str">
            <v>USD_LIBOR_EOD</v>
          </cell>
          <cell r="C1363">
            <v>43766</v>
          </cell>
          <cell r="E1363">
            <v>1.18146251168555E-2</v>
          </cell>
        </row>
        <row r="1364">
          <cell r="A1364" t="str">
            <v>USD_LIBOR_EOD</v>
          </cell>
          <cell r="C1364">
            <v>44130</v>
          </cell>
          <cell r="E1364">
            <v>1.3755159525546399E-2</v>
          </cell>
        </row>
        <row r="1365">
          <cell r="A1365" t="str">
            <v>USD_LIBOR_EOD</v>
          </cell>
          <cell r="C1365">
            <v>44495</v>
          </cell>
          <cell r="E1365">
            <v>1.5522377983765399E-2</v>
          </cell>
        </row>
        <row r="1366">
          <cell r="A1366" t="str">
            <v>USD_LIBOR_EOD</v>
          </cell>
          <cell r="C1366">
            <v>44860</v>
          </cell>
          <cell r="E1366">
            <v>1.7020682799373001E-2</v>
          </cell>
        </row>
        <row r="1367">
          <cell r="A1367" t="str">
            <v>USD_LIBOR_EOD</v>
          </cell>
          <cell r="C1367">
            <v>45225</v>
          </cell>
          <cell r="E1367">
            <v>1.8260745257603999E-2</v>
          </cell>
        </row>
        <row r="1368">
          <cell r="A1368" t="str">
            <v>USD_LIBOR_EOD</v>
          </cell>
          <cell r="C1368">
            <v>45593</v>
          </cell>
          <cell r="E1368">
            <v>1.9315331338205101E-2</v>
          </cell>
        </row>
        <row r="1369">
          <cell r="A1369" t="str">
            <v>USD_LIBOR_EOD</v>
          </cell>
          <cell r="C1369">
            <v>45957</v>
          </cell>
          <cell r="E1369">
            <v>2.0214654742862301E-2</v>
          </cell>
        </row>
        <row r="1370">
          <cell r="A1370" t="str">
            <v>USD_LIBOR_EOD</v>
          </cell>
          <cell r="C1370">
            <v>46686</v>
          </cell>
          <cell r="E1370">
            <v>2.1731750882498499E-2</v>
          </cell>
        </row>
        <row r="1371">
          <cell r="A1371" t="str">
            <v>USD_LIBOR_EOD</v>
          </cell>
          <cell r="C1371">
            <v>47784</v>
          </cell>
          <cell r="E1371">
            <v>2.3262511308242601E-2</v>
          </cell>
        </row>
        <row r="1372">
          <cell r="A1372" t="str">
            <v>USD_LIBOR_EOD</v>
          </cell>
          <cell r="C1372">
            <v>49608</v>
          </cell>
          <cell r="E1372">
            <v>2.47770732266142E-2</v>
          </cell>
        </row>
        <row r="1373">
          <cell r="A1373" t="str">
            <v>USD_LIBOR_EOD</v>
          </cell>
          <cell r="C1373">
            <v>51435</v>
          </cell>
          <cell r="E1373">
            <v>2.5480199711988599E-2</v>
          </cell>
        </row>
        <row r="1374">
          <cell r="A1374" t="str">
            <v>USD_LIBOR_EOD</v>
          </cell>
          <cell r="C1374">
            <v>53261</v>
          </cell>
          <cell r="E1374">
            <v>2.59135288681809E-2</v>
          </cell>
        </row>
        <row r="1375">
          <cell r="A1375" t="str">
            <v>USD_LIBOR_EOD</v>
          </cell>
          <cell r="C1375">
            <v>56913</v>
          </cell>
          <cell r="E1375">
            <v>2.5984439589789399E-2</v>
          </cell>
        </row>
        <row r="1376">
          <cell r="A1376" t="str">
            <v>USD_LIBOR_EOD</v>
          </cell>
          <cell r="C1376">
            <v>60566</v>
          </cell>
          <cell r="E1376">
            <v>2.5499603639882899E-2</v>
          </cell>
        </row>
        <row r="1377">
          <cell r="A1377" t="str">
            <v>USD_LIBOR_EOD</v>
          </cell>
          <cell r="C1377">
            <v>64220</v>
          </cell>
          <cell r="E1377">
            <v>2.5299019391280399E-2</v>
          </cell>
        </row>
        <row r="1378">
          <cell r="A1378" t="str">
            <v>ZAR_JIBAR_EOD</v>
          </cell>
          <cell r="C1378">
            <v>42300</v>
          </cell>
          <cell r="E1378">
            <v>5.78954081431554E-2</v>
          </cell>
        </row>
        <row r="1379">
          <cell r="A1379" t="str">
            <v>ZAR_JIBAR_EOD</v>
          </cell>
          <cell r="C1379">
            <v>42306</v>
          </cell>
          <cell r="E1379">
            <v>5.8553111980554899E-2</v>
          </cell>
        </row>
        <row r="1380">
          <cell r="A1380" t="str">
            <v>ZAR_JIBAR_EOD</v>
          </cell>
          <cell r="C1380">
            <v>42331</v>
          </cell>
          <cell r="E1380">
            <v>6.1165706735573699E-2</v>
          </cell>
        </row>
        <row r="1381">
          <cell r="A1381" t="str">
            <v>ZAR_JIBAR_EOD</v>
          </cell>
          <cell r="C1381">
            <v>42360</v>
          </cell>
          <cell r="E1381">
            <v>6.1869688305960999E-2</v>
          </cell>
        </row>
        <row r="1382">
          <cell r="A1382" t="str">
            <v>ZAR_JIBAR_EOD</v>
          </cell>
          <cell r="C1382">
            <v>42391</v>
          </cell>
          <cell r="E1382">
            <v>6.2583779002628404E-2</v>
          </cell>
        </row>
        <row r="1383">
          <cell r="A1383" t="str">
            <v>ZAR_JIBAR_EOD</v>
          </cell>
          <cell r="C1383">
            <v>42482</v>
          </cell>
          <cell r="E1383">
            <v>6.3056363678789196E-2</v>
          </cell>
        </row>
        <row r="1384">
          <cell r="A1384" t="str">
            <v>ZAR_JIBAR_EOD</v>
          </cell>
          <cell r="C1384">
            <v>42573</v>
          </cell>
          <cell r="E1384">
            <v>6.3953625301623004E-2</v>
          </cell>
        </row>
        <row r="1385">
          <cell r="A1385" t="str">
            <v>ZAR_JIBAR_EOD</v>
          </cell>
          <cell r="C1385">
            <v>42667</v>
          </cell>
          <cell r="E1385">
            <v>6.5035172618688103E-2</v>
          </cell>
        </row>
        <row r="1386">
          <cell r="A1386" t="str">
            <v>ZAR_JIBAR_EOD</v>
          </cell>
          <cell r="C1386">
            <v>43031</v>
          </cell>
          <cell r="E1386">
            <v>6.8466152245948306E-2</v>
          </cell>
        </row>
        <row r="1387">
          <cell r="A1387" t="str">
            <v>ZAR_JIBAR_EOD</v>
          </cell>
          <cell r="C1387">
            <v>43395</v>
          </cell>
          <cell r="E1387">
            <v>7.1426017813607703E-2</v>
          </cell>
        </row>
        <row r="1388">
          <cell r="A1388" t="str">
            <v>ZAR_JIBAR_EOD</v>
          </cell>
          <cell r="C1388">
            <v>43760</v>
          </cell>
          <cell r="E1388">
            <v>7.3984077617989003E-2</v>
          </cell>
        </row>
        <row r="1389">
          <cell r="A1389" t="str">
            <v>ZAR_JIBAR_EOD</v>
          </cell>
          <cell r="C1389">
            <v>44126</v>
          </cell>
          <cell r="E1389">
            <v>7.6134888170267798E-2</v>
          </cell>
        </row>
        <row r="1390">
          <cell r="A1390" t="str">
            <v>ZAR_JIBAR_EOD</v>
          </cell>
          <cell r="C1390">
            <v>44491</v>
          </cell>
          <cell r="E1390">
            <v>7.7925526099517001E-2</v>
          </cell>
        </row>
        <row r="1391">
          <cell r="A1391" t="str">
            <v>ZAR_JIBAR_EOD</v>
          </cell>
          <cell r="C1391">
            <v>44858</v>
          </cell>
          <cell r="E1391">
            <v>7.9706785066503694E-2</v>
          </cell>
        </row>
        <row r="1392">
          <cell r="A1392" t="str">
            <v>ZAR_JIBAR_EOD</v>
          </cell>
          <cell r="C1392">
            <v>45222</v>
          </cell>
          <cell r="E1392">
            <v>8.1194705661500902E-2</v>
          </cell>
        </row>
        <row r="1393">
          <cell r="A1393" t="str">
            <v>ZAR_JIBAR_EOD</v>
          </cell>
          <cell r="C1393">
            <v>45587</v>
          </cell>
          <cell r="E1393">
            <v>8.2556614596266106E-2</v>
          </cell>
        </row>
        <row r="1394">
          <cell r="A1394" t="str">
            <v>ZAR_JIBAR_EOD</v>
          </cell>
          <cell r="C1394">
            <v>45952</v>
          </cell>
          <cell r="E1394">
            <v>8.3794914352555802E-2</v>
          </cell>
        </row>
        <row r="1395">
          <cell r="A1395" t="str">
            <v>ZAR_JIBAR_EOD</v>
          </cell>
          <cell r="C1395">
            <v>46682</v>
          </cell>
          <cell r="E1395">
            <v>8.5891544584558097E-2</v>
          </cell>
        </row>
        <row r="1396">
          <cell r="A1396" t="str">
            <v>ZAR_JIBAR_EOD</v>
          </cell>
          <cell r="C1396">
            <v>47778</v>
          </cell>
          <cell r="E1396">
            <v>8.7785352935050104E-2</v>
          </cell>
        </row>
        <row r="1397">
          <cell r="A1397" t="str">
            <v>ZAR_JIBAR_EOD</v>
          </cell>
          <cell r="C1397">
            <v>49604</v>
          </cell>
          <cell r="E1397">
            <v>8.8169216000369602E-2</v>
          </cell>
        </row>
        <row r="1398">
          <cell r="A1398" t="str">
            <v>ZAR_JIBAR_EOD</v>
          </cell>
          <cell r="C1398">
            <v>51431</v>
          </cell>
          <cell r="E1398">
            <v>8.6519254033907297E-2</v>
          </cell>
        </row>
        <row r="1399">
          <cell r="A1399" t="str">
            <v>ZAR_JIBAR_EOD</v>
          </cell>
          <cell r="C1399">
            <v>53258</v>
          </cell>
          <cell r="E1399">
            <v>8.2411700033067997E-2</v>
          </cell>
        </row>
      </sheetData>
      <sheetData sheetId="12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0.99956229396733198</v>
          </cell>
        </row>
        <row r="4">
          <cell r="A4" t="str">
            <v>AUD_AONIA_EOD</v>
          </cell>
          <cell r="F4">
            <v>0.99828510138354098</v>
          </cell>
        </row>
        <row r="5">
          <cell r="A5" t="str">
            <v>AUD_AONIA_EOD</v>
          </cell>
          <cell r="F5">
            <v>0.99673497998434701</v>
          </cell>
        </row>
        <row r="6">
          <cell r="A6" t="str">
            <v>AUD_AONIA_EOD</v>
          </cell>
          <cell r="F6">
            <v>0.99505511236370503</v>
          </cell>
        </row>
        <row r="7">
          <cell r="A7" t="str">
            <v>AUD_AONIA_EOD</v>
          </cell>
          <cell r="F7">
            <v>0.99364676746634895</v>
          </cell>
        </row>
        <row r="8">
          <cell r="A8" t="str">
            <v>AUD_AONIA_EOD</v>
          </cell>
          <cell r="F8">
            <v>0.99228811529266203</v>
          </cell>
        </row>
        <row r="9">
          <cell r="A9" t="str">
            <v>AUD_AONIA_EOD</v>
          </cell>
          <cell r="F9">
            <v>0.99072056855421597</v>
          </cell>
        </row>
        <row r="10">
          <cell r="A10" t="str">
            <v>AUD_AONIA_EOD</v>
          </cell>
          <cell r="F10">
            <v>0.98674411319010502</v>
          </cell>
        </row>
        <row r="11">
          <cell r="A11" t="str">
            <v>AUD_AONIA_EOD</v>
          </cell>
          <cell r="F11">
            <v>0.98281961704457299</v>
          </cell>
        </row>
        <row r="12">
          <cell r="A12" t="str">
            <v>AUD_AONIA_EOD</v>
          </cell>
          <cell r="F12">
            <v>0.97474149178161995</v>
          </cell>
        </row>
        <row r="13">
          <cell r="A13" t="str">
            <v>AUD_AONIA_EOD</v>
          </cell>
          <cell r="F13">
            <v>0.96611538920362094</v>
          </cell>
        </row>
        <row r="14">
          <cell r="A14" t="str">
            <v>AUD_AONIA_EOD</v>
          </cell>
          <cell r="F14">
            <v>0.94697385481492302</v>
          </cell>
        </row>
        <row r="15">
          <cell r="A15" t="str">
            <v>AUD_AONIA_EOD</v>
          </cell>
          <cell r="F15">
            <v>0.92550529407720195</v>
          </cell>
        </row>
        <row r="16">
          <cell r="A16" t="str">
            <v>AUD_AONIA_EOD</v>
          </cell>
          <cell r="F16">
            <v>0.90102700974569905</v>
          </cell>
        </row>
        <row r="17">
          <cell r="A17" t="str">
            <v>AUD_AONIA_EOD</v>
          </cell>
          <cell r="F17">
            <v>0.84735199431818398</v>
          </cell>
        </row>
        <row r="18">
          <cell r="A18" t="str">
            <v>AUD_AONIA_EOD</v>
          </cell>
          <cell r="F18">
            <v>0.76576227266901198</v>
          </cell>
        </row>
        <row r="19">
          <cell r="A19" t="str">
            <v>AUD_AONIA_EOD</v>
          </cell>
          <cell r="F19">
            <v>0.71197026721545797</v>
          </cell>
        </row>
        <row r="20">
          <cell r="A20" t="str">
            <v>AUD_AONIA_EOD</v>
          </cell>
          <cell r="F20">
            <v>0.63856208081626697</v>
          </cell>
        </row>
        <row r="21">
          <cell r="A21" t="str">
            <v>AUD_AONIA_EOD</v>
          </cell>
          <cell r="F21">
            <v>0.533408094525749</v>
          </cell>
        </row>
        <row r="22">
          <cell r="A22" t="str">
            <v>AUD_AONIA_EOD</v>
          </cell>
          <cell r="F22">
            <v>0.45159562699356098</v>
          </cell>
        </row>
        <row r="23">
          <cell r="A23" t="str">
            <v>AUD_AONIA_EOD</v>
          </cell>
          <cell r="F23">
            <v>0.39091943872319002</v>
          </cell>
        </row>
        <row r="24">
          <cell r="A24" t="str">
            <v>AUD_AONIA_EOD</v>
          </cell>
          <cell r="F24">
            <v>0.298169925219603</v>
          </cell>
        </row>
        <row r="25">
          <cell r="A25" t="str">
            <v>AUD_BBSW_3M_EOD</v>
          </cell>
          <cell r="F25">
            <v>0.99458509724589805</v>
          </cell>
        </row>
        <row r="26">
          <cell r="A26" t="str">
            <v>AUD_BBSW_3M_EOD</v>
          </cell>
          <cell r="F26">
            <v>0.99206772878906202</v>
          </cell>
        </row>
        <row r="27">
          <cell r="A27" t="str">
            <v>AUD_BBSW_3M_EOD</v>
          </cell>
          <cell r="F27">
            <v>0.98739500813117098</v>
          </cell>
        </row>
        <row r="28">
          <cell r="A28" t="str">
            <v>AUD_BBSW_3M_EOD</v>
          </cell>
          <cell r="F28">
            <v>0.98294431154657702</v>
          </cell>
        </row>
        <row r="29">
          <cell r="A29" t="str">
            <v>AUD_BBSW_3M_EOD</v>
          </cell>
          <cell r="F29">
            <v>0.97851999121441902</v>
          </cell>
        </row>
        <row r="30">
          <cell r="A30" t="str">
            <v>AUD_BBSW_3M_EOD</v>
          </cell>
          <cell r="F30">
            <v>0.97405103399484405</v>
          </cell>
        </row>
        <row r="31">
          <cell r="A31" t="str">
            <v>AUD_BBSW_3M_EOD</v>
          </cell>
          <cell r="F31">
            <v>0.96944320606796297</v>
          </cell>
        </row>
        <row r="32">
          <cell r="A32" t="str">
            <v>AUD_BBSW_3M_EOD</v>
          </cell>
          <cell r="F32">
            <v>0.96179949859971703</v>
          </cell>
        </row>
        <row r="33">
          <cell r="A33" t="str">
            <v>AUD_BBSW_3M_EOD</v>
          </cell>
          <cell r="F33">
            <v>0.94096658420303003</v>
          </cell>
        </row>
        <row r="34">
          <cell r="A34" t="str">
            <v>AUD_BBSW_3M_EOD</v>
          </cell>
          <cell r="F34">
            <v>0.91776586819814898</v>
          </cell>
        </row>
        <row r="35">
          <cell r="A35" t="str">
            <v>AUD_BBSW_3M_EOD</v>
          </cell>
          <cell r="F35">
            <v>0.89183583279076495</v>
          </cell>
        </row>
        <row r="36">
          <cell r="A36" t="str">
            <v>AUD_BBSW_3M_EOD</v>
          </cell>
          <cell r="F36">
            <v>0.83535503123117405</v>
          </cell>
        </row>
        <row r="37">
          <cell r="A37" t="str">
            <v>AUD_BBSW_3M_EOD</v>
          </cell>
          <cell r="F37">
            <v>0.75038730184903002</v>
          </cell>
        </row>
        <row r="38">
          <cell r="A38" t="str">
            <v>AUD_BBSW_3M_EOD</v>
          </cell>
          <cell r="F38">
            <v>0.69519701038661097</v>
          </cell>
        </row>
        <row r="39">
          <cell r="A39" t="str">
            <v>AUD_BBSW_3M_EOD</v>
          </cell>
          <cell r="F39">
            <v>0.61967997601414804</v>
          </cell>
        </row>
        <row r="40">
          <cell r="A40" t="str">
            <v>AUD_BBSW_3M_EOD</v>
          </cell>
          <cell r="F40">
            <v>0.51213267319460598</v>
          </cell>
        </row>
        <row r="41">
          <cell r="A41" t="str">
            <v>AUD_BBSW_3M_EOD</v>
          </cell>
          <cell r="F41">
            <v>0.42919745791745401</v>
          </cell>
        </row>
        <row r="42">
          <cell r="A42" t="str">
            <v>AUD_BBSW_3M_EOD</v>
          </cell>
          <cell r="F42">
            <v>0.36773500081053001</v>
          </cell>
        </row>
        <row r="43">
          <cell r="A43" t="str">
            <v>AUD_BBSW_3M_EOD</v>
          </cell>
          <cell r="F43">
            <v>0.27490213395719398</v>
          </cell>
        </row>
        <row r="44">
          <cell r="A44" t="str">
            <v>AUD_BBSW_6M_EOD</v>
          </cell>
          <cell r="F44">
            <v>0.98894307454002695</v>
          </cell>
        </row>
        <row r="45">
          <cell r="A45" t="str">
            <v>AUD_BBSW_6M_EOD</v>
          </cell>
          <cell r="F45">
            <v>0.97909085561521503</v>
          </cell>
        </row>
        <row r="46">
          <cell r="A46" t="str">
            <v>AUD_BBSW_6M_EOD</v>
          </cell>
          <cell r="F46">
            <v>0.959108841166735</v>
          </cell>
        </row>
        <row r="47">
          <cell r="A47" t="str">
            <v>AUD_BBSW_6M_EOD</v>
          </cell>
          <cell r="F47">
            <v>0.93732033080556099</v>
          </cell>
        </row>
        <row r="48">
          <cell r="A48" t="str">
            <v>AUD_BBSW_6M_EOD</v>
          </cell>
          <cell r="F48">
            <v>0.91347099433430201</v>
          </cell>
        </row>
        <row r="49">
          <cell r="A49" t="str">
            <v>AUD_BBSW_6M_EOD</v>
          </cell>
          <cell r="F49">
            <v>0.88705358536026402</v>
          </cell>
        </row>
        <row r="50">
          <cell r="A50" t="str">
            <v>AUD_BBSW_6M_EOD</v>
          </cell>
          <cell r="F50">
            <v>0.830016581768522</v>
          </cell>
        </row>
        <row r="51">
          <cell r="A51" t="str">
            <v>AUD_BBSW_6M_EOD</v>
          </cell>
          <cell r="F51">
            <v>0.74470236753268204</v>
          </cell>
        </row>
        <row r="52">
          <cell r="A52" t="str">
            <v>AUD_BBSW_6M_EOD</v>
          </cell>
          <cell r="F52">
            <v>0.69014518272283798</v>
          </cell>
        </row>
        <row r="53">
          <cell r="A53" t="str">
            <v>AUD_BBSW_6M_EOD</v>
          </cell>
          <cell r="F53">
            <v>0.61532601418335198</v>
          </cell>
        </row>
        <row r="54">
          <cell r="A54" t="str">
            <v>AUD_BBSW_6M_EOD</v>
          </cell>
          <cell r="F54">
            <v>0.50929879036678805</v>
          </cell>
        </row>
        <row r="55">
          <cell r="A55" t="str">
            <v>AUD_BBSW_6M_EOD</v>
          </cell>
          <cell r="F55">
            <v>0.42721127545840498</v>
          </cell>
        </row>
        <row r="56">
          <cell r="A56" t="str">
            <v>AUD_BBSW_6M_EOD</v>
          </cell>
          <cell r="F56">
            <v>0.366308168472119</v>
          </cell>
        </row>
        <row r="57">
          <cell r="A57" t="str">
            <v>AUD_BBSW_6M_EOD</v>
          </cell>
          <cell r="F57">
            <v>0.273039947288992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0.99961524398458201</v>
          </cell>
        </row>
        <row r="60">
          <cell r="A60" t="str">
            <v>AUD_BBSW_EOD</v>
          </cell>
          <cell r="F60">
            <v>0.998219067789194</v>
          </cell>
        </row>
        <row r="61">
          <cell r="A61" t="str">
            <v>AUD_BBSW_EOD</v>
          </cell>
          <cell r="F61">
            <v>0.99221599577878306</v>
          </cell>
        </row>
        <row r="62">
          <cell r="A62" t="str">
            <v>AUD_BBSW_EOD</v>
          </cell>
          <cell r="F62">
            <v>0.98754257677114299</v>
          </cell>
        </row>
        <row r="63">
          <cell r="A63" t="str">
            <v>AUD_BBSW_EOD</v>
          </cell>
          <cell r="F63">
            <v>0.98309121501868502</v>
          </cell>
        </row>
        <row r="64">
          <cell r="A64" t="str">
            <v>AUD_BBSW_EOD</v>
          </cell>
          <cell r="F64">
            <v>0.97866623346086801</v>
          </cell>
        </row>
        <row r="65">
          <cell r="A65" t="str">
            <v>AUD_BBSW_EOD</v>
          </cell>
          <cell r="F65">
            <v>0.97419660834467503</v>
          </cell>
        </row>
        <row r="66">
          <cell r="A66" t="str">
            <v>AUD_BBSW_EOD</v>
          </cell>
          <cell r="F66">
            <v>0.96958809176648597</v>
          </cell>
        </row>
        <row r="67">
          <cell r="A67" t="str">
            <v>AUD_BBSW_EOD</v>
          </cell>
          <cell r="F67">
            <v>0.96179280126455902</v>
          </cell>
        </row>
        <row r="68">
          <cell r="A68" t="str">
            <v>AUD_BBSW_EOD</v>
          </cell>
          <cell r="F68">
            <v>0.94094860973841499</v>
          </cell>
        </row>
        <row r="69">
          <cell r="A69" t="str">
            <v>AUD_BBSW_EOD</v>
          </cell>
          <cell r="F69">
            <v>0.91324925134828805</v>
          </cell>
        </row>
        <row r="70">
          <cell r="A70" t="str">
            <v>AUD_BBSW_EOD</v>
          </cell>
          <cell r="F70">
            <v>0.88679568980455803</v>
          </cell>
        </row>
        <row r="71">
          <cell r="A71" t="str">
            <v>AUD_BBSW_EOD</v>
          </cell>
          <cell r="F71">
            <v>0.82963059558780206</v>
          </cell>
        </row>
        <row r="72">
          <cell r="A72" t="str">
            <v>AUD_BBSW_EOD</v>
          </cell>
          <cell r="F72">
            <v>0.74411248524861195</v>
          </cell>
        </row>
        <row r="73">
          <cell r="A73" t="str">
            <v>AUD_BBSW_EOD</v>
          </cell>
          <cell r="F73">
            <v>0.68941980147845106</v>
          </cell>
        </row>
        <row r="74">
          <cell r="A74" t="str">
            <v>AUD_BBSW_EOD</v>
          </cell>
          <cell r="F74">
            <v>0.61444296205746296</v>
          </cell>
        </row>
        <row r="75">
          <cell r="A75" t="str">
            <v>AUD_BBSW_EOD</v>
          </cell>
          <cell r="F75">
            <v>0.50825905477386002</v>
          </cell>
        </row>
        <row r="76">
          <cell r="A76" t="str">
            <v>AUD_BBSW_EOD</v>
          </cell>
          <cell r="F76">
            <v>0.42621898074626302</v>
          </cell>
        </row>
        <row r="77">
          <cell r="A77" t="str">
            <v>AUD_BBSW_EOD</v>
          </cell>
          <cell r="F77">
            <v>0.36559671727751603</v>
          </cell>
        </row>
        <row r="78">
          <cell r="A78" t="str">
            <v>AUD_BBSW_EOD</v>
          </cell>
          <cell r="F78">
            <v>0.272888903648697</v>
          </cell>
        </row>
        <row r="79">
          <cell r="A79" t="str">
            <v>CAD_CDOR_1M_EOD</v>
          </cell>
          <cell r="F79">
            <v>0.99929561978887904</v>
          </cell>
        </row>
        <row r="80">
          <cell r="A80" t="str">
            <v>CAD_CDOR_1M_EOD</v>
          </cell>
          <cell r="F80">
            <v>0.99868133846001195</v>
          </cell>
        </row>
        <row r="81">
          <cell r="A81" t="str">
            <v>CAD_CDOR_1M_EOD</v>
          </cell>
          <cell r="F81">
            <v>0.998035191313003</v>
          </cell>
        </row>
        <row r="82">
          <cell r="A82" t="str">
            <v>CAD_CDOR_1M_EOD</v>
          </cell>
          <cell r="F82">
            <v>0.99621387659760197</v>
          </cell>
        </row>
        <row r="83">
          <cell r="A83" t="str">
            <v>CAD_CDOR_1M_EOD</v>
          </cell>
          <cell r="F83">
            <v>0.994447146728486</v>
          </cell>
        </row>
        <row r="84">
          <cell r="A84" t="str">
            <v>CAD_CDOR_1M_EOD</v>
          </cell>
          <cell r="F84">
            <v>0.99235282887823595</v>
          </cell>
        </row>
        <row r="85">
          <cell r="A85" t="str">
            <v>CAD_CDOR_1M_EOD</v>
          </cell>
          <cell r="F85">
            <v>0.98484527373157404</v>
          </cell>
        </row>
        <row r="86">
          <cell r="A86" t="str">
            <v>CAD_CDOR_1M_EOD</v>
          </cell>
          <cell r="F86">
            <v>0.97469346144003</v>
          </cell>
        </row>
        <row r="87">
          <cell r="A87" t="str">
            <v>CAD_CDOR_1M_EOD</v>
          </cell>
          <cell r="F87">
            <v>0.96208371864866404</v>
          </cell>
        </row>
        <row r="88">
          <cell r="A88" t="str">
            <v>CAD_CDOR_1M_EOD</v>
          </cell>
          <cell r="F88">
            <v>0.94628537367188503</v>
          </cell>
        </row>
        <row r="89">
          <cell r="A89" t="str">
            <v>CAD_CDOR_1M_EOD</v>
          </cell>
          <cell r="F89">
            <v>0.92691274141656299</v>
          </cell>
        </row>
        <row r="90">
          <cell r="A90" t="str">
            <v>CAD_CDOR_1M_EOD</v>
          </cell>
          <cell r="F90">
            <v>0.90525833433714797</v>
          </cell>
        </row>
        <row r="91">
          <cell r="A91" t="str">
            <v>CAD_CDOR_1M_EOD</v>
          </cell>
          <cell r="F91">
            <v>0.88145461817320703</v>
          </cell>
        </row>
        <row r="92">
          <cell r="A92" t="str">
            <v>CAD_CDOR_1M_EOD</v>
          </cell>
          <cell r="F92">
            <v>0.85652019487714004</v>
          </cell>
        </row>
        <row r="93">
          <cell r="A93" t="str">
            <v>CAD_CDOR_1M_EOD</v>
          </cell>
          <cell r="F93">
            <v>0.83178415436793496</v>
          </cell>
        </row>
        <row r="94">
          <cell r="A94" t="str">
            <v>CAD_CDOR_1M_EOD</v>
          </cell>
          <cell r="F94">
            <v>0.77962172894704596</v>
          </cell>
        </row>
        <row r="95">
          <cell r="A95" t="str">
            <v>CAD_CDOR_1M_EOD</v>
          </cell>
          <cell r="F95">
            <v>0.70578628644217001</v>
          </cell>
        </row>
        <row r="96">
          <cell r="A96" t="str">
            <v>CAD_CDOR_1M_EOD</v>
          </cell>
          <cell r="F96">
            <v>0.60867784116048396</v>
          </cell>
        </row>
        <row r="97">
          <cell r="A97" t="str">
            <v>CAD_CDOR_1M_EOD</v>
          </cell>
          <cell r="F97">
            <v>0.53523166432390401</v>
          </cell>
        </row>
        <row r="98">
          <cell r="A98" t="str">
            <v>CAD_CDOR_1M_EOD</v>
          </cell>
          <cell r="F98">
            <v>0.47090354994265299</v>
          </cell>
        </row>
        <row r="99">
          <cell r="A99" t="str">
            <v>CAD_CDOR_3M_EOD</v>
          </cell>
          <cell r="F99">
            <v>0.99797757793193198</v>
          </cell>
        </row>
        <row r="100">
          <cell r="A100" t="str">
            <v>CAD_CDOR_3M_EOD</v>
          </cell>
          <cell r="F100">
            <v>0.99687147904130202</v>
          </cell>
        </row>
        <row r="101">
          <cell r="A101" t="str">
            <v>CAD_CDOR_3M_EOD</v>
          </cell>
          <cell r="F101">
            <v>0.99501244956567003</v>
          </cell>
        </row>
        <row r="102">
          <cell r="A102" t="str">
            <v>CAD_CDOR_3M_EOD</v>
          </cell>
          <cell r="F102">
            <v>0.99302919740007101</v>
          </cell>
        </row>
        <row r="103">
          <cell r="A103" t="str">
            <v>CAD_CDOR_3M_EOD</v>
          </cell>
          <cell r="F103">
            <v>0.99114352376468395</v>
          </cell>
        </row>
        <row r="104">
          <cell r="A104" t="str">
            <v>CAD_CDOR_3M_EOD</v>
          </cell>
          <cell r="F104">
            <v>0.98408553265824605</v>
          </cell>
        </row>
        <row r="105">
          <cell r="A105" t="str">
            <v>CAD_CDOR_3M_EOD</v>
          </cell>
          <cell r="F105">
            <v>0.97340756471568901</v>
          </cell>
        </row>
        <row r="106">
          <cell r="A106" t="str">
            <v>CAD_CDOR_3M_EOD</v>
          </cell>
          <cell r="F106">
            <v>0.95992221315733195</v>
          </cell>
        </row>
        <row r="107">
          <cell r="A107" t="str">
            <v>CAD_CDOR_3M_EOD</v>
          </cell>
          <cell r="F107">
            <v>0.94325368822450995</v>
          </cell>
        </row>
        <row r="108">
          <cell r="A108" t="str">
            <v>CAD_CDOR_3M_EOD</v>
          </cell>
          <cell r="F108">
            <v>0.92354100164538699</v>
          </cell>
        </row>
        <row r="109">
          <cell r="A109" t="str">
            <v>CAD_CDOR_3M_EOD</v>
          </cell>
          <cell r="F109">
            <v>0.90133661179631697</v>
          </cell>
        </row>
        <row r="110">
          <cell r="A110" t="str">
            <v>CAD_CDOR_3M_EOD</v>
          </cell>
          <cell r="F110">
            <v>0.87744145975082699</v>
          </cell>
        </row>
        <row r="111">
          <cell r="A111" t="str">
            <v>CAD_CDOR_3M_EOD</v>
          </cell>
          <cell r="F111">
            <v>0.85247764318816399</v>
          </cell>
        </row>
        <row r="112">
          <cell r="A112" t="str">
            <v>CAD_CDOR_3M_EOD</v>
          </cell>
          <cell r="F112">
            <v>0.82734037183896203</v>
          </cell>
        </row>
        <row r="113">
          <cell r="A113" t="str">
            <v>CAD_CDOR_3M_EOD</v>
          </cell>
          <cell r="F113">
            <v>0.775273553908988</v>
          </cell>
        </row>
        <row r="114">
          <cell r="A114" t="str">
            <v>CAD_CDOR_3M_EOD</v>
          </cell>
          <cell r="F114">
            <v>0.70157086887101805</v>
          </cell>
        </row>
        <row r="115">
          <cell r="A115" t="str">
            <v>CAD_CDOR_3M_EOD</v>
          </cell>
          <cell r="F115">
            <v>0.60510403713512095</v>
          </cell>
        </row>
        <row r="116">
          <cell r="A116" t="str">
            <v>CAD_CDOR_3M_EOD</v>
          </cell>
          <cell r="F116">
            <v>0.53154815212439999</v>
          </cell>
        </row>
        <row r="117">
          <cell r="A117" t="str">
            <v>CAD_CDOR_3M_EOD</v>
          </cell>
          <cell r="F117">
            <v>0.46880933880543901</v>
          </cell>
        </row>
        <row r="118">
          <cell r="A118" t="str">
            <v>CAD_CDOR_EOD</v>
          </cell>
          <cell r="F118">
            <v>0.999987052222442</v>
          </cell>
        </row>
        <row r="119">
          <cell r="A119" t="str">
            <v>CAD_CDOR_EOD</v>
          </cell>
          <cell r="F119">
            <v>0.99989666383015297</v>
          </cell>
        </row>
        <row r="120">
          <cell r="A120" t="str">
            <v>CAD_CDOR_EOD</v>
          </cell>
          <cell r="F120">
            <v>0.99929561978887904</v>
          </cell>
        </row>
        <row r="121">
          <cell r="A121" t="str">
            <v>CAD_CDOR_EOD</v>
          </cell>
          <cell r="F121">
            <v>0.99679507857343297</v>
          </cell>
        </row>
        <row r="122">
          <cell r="A122" t="str">
            <v>CAD_CDOR_EOD</v>
          </cell>
          <cell r="F122">
            <v>0.99493619157426305</v>
          </cell>
        </row>
        <row r="123">
          <cell r="A123" t="str">
            <v>CAD_CDOR_EOD</v>
          </cell>
          <cell r="F123">
            <v>0.99295309140558297</v>
          </cell>
        </row>
        <row r="124">
          <cell r="A124" t="str">
            <v>CAD_CDOR_EOD</v>
          </cell>
          <cell r="F124">
            <v>0.99106756228867299</v>
          </cell>
        </row>
        <row r="125">
          <cell r="A125" t="str">
            <v>CAD_CDOR_EOD</v>
          </cell>
          <cell r="F125">
            <v>0.98408381176903703</v>
          </cell>
        </row>
        <row r="126">
          <cell r="A126" t="str">
            <v>CAD_CDOR_EOD</v>
          </cell>
          <cell r="F126">
            <v>0.97339525748298295</v>
          </cell>
        </row>
        <row r="127">
          <cell r="A127" t="str">
            <v>CAD_CDOR_EOD</v>
          </cell>
          <cell r="F127">
            <v>0.959889177773397</v>
          </cell>
        </row>
        <row r="128">
          <cell r="A128" t="str">
            <v>CAD_CDOR_EOD</v>
          </cell>
          <cell r="F128">
            <v>0.94318106910081401</v>
          </cell>
        </row>
        <row r="129">
          <cell r="A129" t="str">
            <v>CAD_CDOR_EOD</v>
          </cell>
          <cell r="F129">
            <v>0.92340568582314297</v>
          </cell>
        </row>
        <row r="130">
          <cell r="A130" t="str">
            <v>CAD_CDOR_EOD</v>
          </cell>
          <cell r="F130">
            <v>0.90111324732888098</v>
          </cell>
        </row>
        <row r="131">
          <cell r="A131" t="str">
            <v>CAD_CDOR_EOD</v>
          </cell>
          <cell r="F131">
            <v>0.87710886046252101</v>
          </cell>
        </row>
        <row r="132">
          <cell r="A132" t="str">
            <v>CAD_CDOR_EOD</v>
          </cell>
          <cell r="F132">
            <v>0.85201974094897504</v>
          </cell>
        </row>
        <row r="133">
          <cell r="A133" t="str">
            <v>CAD_CDOR_EOD</v>
          </cell>
          <cell r="F133">
            <v>0.82675591977254204</v>
          </cell>
        </row>
        <row r="134">
          <cell r="A134" t="str">
            <v>CAD_CDOR_EOD</v>
          </cell>
          <cell r="F134">
            <v>0.77439759485928195</v>
          </cell>
        </row>
        <row r="135">
          <cell r="A135" t="str">
            <v>CAD_CDOR_EOD</v>
          </cell>
          <cell r="F135">
            <v>0.70028262838811095</v>
          </cell>
        </row>
        <row r="136">
          <cell r="A136" t="str">
            <v>CAD_CDOR_EOD</v>
          </cell>
          <cell r="F136">
            <v>0.60351832510155401</v>
          </cell>
        </row>
        <row r="137">
          <cell r="A137" t="str">
            <v>CAD_CDOR_EOD</v>
          </cell>
          <cell r="F137">
            <v>0.530016911854436</v>
          </cell>
        </row>
        <row r="138">
          <cell r="A138" t="str">
            <v>CAD_CDOR_EOD</v>
          </cell>
          <cell r="F138">
            <v>0.46739827622649799</v>
          </cell>
        </row>
        <row r="139">
          <cell r="A139" t="str">
            <v>CAD_CORRA_EOD</v>
          </cell>
          <cell r="F139">
            <v>0.999987052222442</v>
          </cell>
        </row>
        <row r="140">
          <cell r="A140" t="str">
            <v>CAD_CORRA_EOD</v>
          </cell>
          <cell r="F140">
            <v>0.99989117224701995</v>
          </cell>
        </row>
        <row r="141">
          <cell r="A141" t="str">
            <v>CAD_CORRA_EOD</v>
          </cell>
          <cell r="F141">
            <v>0.99956258044170598</v>
          </cell>
        </row>
        <row r="142">
          <cell r="A142" t="str">
            <v>CAD_CORRA_EOD</v>
          </cell>
          <cell r="F142">
            <v>0.99916215489708105</v>
          </cell>
        </row>
        <row r="143">
          <cell r="A143" t="str">
            <v>CAD_CORRA_EOD</v>
          </cell>
          <cell r="F143">
            <v>0.99872245981014396</v>
          </cell>
        </row>
        <row r="144">
          <cell r="A144" t="str">
            <v>CAD_CORRA_EOD</v>
          </cell>
          <cell r="F144">
            <v>0.99834695963156705</v>
          </cell>
        </row>
        <row r="145">
          <cell r="A145" t="str">
            <v>CAD_CORRA_EOD</v>
          </cell>
          <cell r="F145">
            <v>0.99797764474114503</v>
          </cell>
        </row>
        <row r="146">
          <cell r="A146" t="str">
            <v>CAD_CORRA_EOD</v>
          </cell>
          <cell r="F146">
            <v>0.99756347404148504</v>
          </cell>
        </row>
        <row r="147">
          <cell r="A147" t="str">
            <v>CAD_CORRA_EOD</v>
          </cell>
          <cell r="F147">
            <v>0.99720697577766904</v>
          </cell>
        </row>
        <row r="148">
          <cell r="A148" t="str">
            <v>CAD_CORRA_EOD</v>
          </cell>
          <cell r="F148">
            <v>0.99684505124257194</v>
          </cell>
        </row>
        <row r="149">
          <cell r="A149" t="str">
            <v>CAD_CORRA_EOD</v>
          </cell>
          <cell r="F149">
            <v>0.99645822509684301</v>
          </cell>
        </row>
        <row r="150">
          <cell r="A150" t="str">
            <v>CAD_CORRA_EOD</v>
          </cell>
          <cell r="F150">
            <v>0.996104088388029</v>
          </cell>
        </row>
        <row r="151">
          <cell r="A151" t="str">
            <v>CAD_CORRA_EOD</v>
          </cell>
          <cell r="F151">
            <v>0.99571567748496503</v>
          </cell>
        </row>
        <row r="152">
          <cell r="A152" t="str">
            <v>CAD_CORRA_EOD</v>
          </cell>
          <cell r="F152">
            <v>0.99532343020380298</v>
          </cell>
        </row>
        <row r="153">
          <cell r="A153" t="str">
            <v>CAD_CORRA_EOD</v>
          </cell>
          <cell r="F153">
            <v>0.99283652154018898</v>
          </cell>
        </row>
        <row r="154">
          <cell r="A154" t="str">
            <v>CAD_CORRA_EOD</v>
          </cell>
          <cell r="F154">
            <v>0.98981548142096998</v>
          </cell>
        </row>
        <row r="155">
          <cell r="A155" t="str">
            <v>CAD_CORRA_EOD</v>
          </cell>
          <cell r="F155">
            <v>0.98182269606342298</v>
          </cell>
        </row>
        <row r="156">
          <cell r="A156" t="str">
            <v>CAD_CORRA_EOD</v>
          </cell>
          <cell r="F156">
            <v>0.97093370759481701</v>
          </cell>
        </row>
        <row r="157">
          <cell r="A157" t="str">
            <v>CAD_CORRA_EOD</v>
          </cell>
          <cell r="F157">
            <v>0.956798307129339</v>
          </cell>
        </row>
        <row r="158">
          <cell r="A158" t="str">
            <v>CAD_CORRA_EOD</v>
          </cell>
          <cell r="F158">
            <v>0.91946603024311702</v>
          </cell>
        </row>
        <row r="159">
          <cell r="A159" t="str">
            <v>CAD_CORRA_EOD</v>
          </cell>
          <cell r="F159">
            <v>0.85090740186182301</v>
          </cell>
        </row>
        <row r="160">
          <cell r="A160" t="str">
            <v>CAD_CORRA_EOD</v>
          </cell>
          <cell r="F160">
            <v>0.80161565536618296</v>
          </cell>
        </row>
        <row r="161">
          <cell r="A161" t="str">
            <v>CAD_CORRA_EOD</v>
          </cell>
          <cell r="F161">
            <v>0.73123734277834795</v>
          </cell>
        </row>
        <row r="162">
          <cell r="A162" t="str">
            <v>CAD_CORRA_EOD</v>
          </cell>
          <cell r="F162">
            <v>0.63919813330678199</v>
          </cell>
        </row>
        <row r="163">
          <cell r="A163" t="str">
            <v>CAD_CORRA_EOD</v>
          </cell>
          <cell r="F163">
            <v>0.50877751133177895</v>
          </cell>
        </row>
        <row r="164">
          <cell r="A164" t="str">
            <v>CHF_LIBOR_12M_EOD</v>
          </cell>
          <cell r="F164">
            <v>1.00576789975929</v>
          </cell>
        </row>
        <row r="165">
          <cell r="A165" t="str">
            <v>CHF_LIBOR_12M_EOD</v>
          </cell>
          <cell r="F165">
            <v>1.0122878743702399</v>
          </cell>
        </row>
        <row r="166">
          <cell r="A166" t="str">
            <v>CHF_LIBOR_12M_EOD</v>
          </cell>
          <cell r="F166">
            <v>1.0171927857561101</v>
          </cell>
        </row>
        <row r="167">
          <cell r="A167" t="str">
            <v>CHF_LIBOR_12M_EOD</v>
          </cell>
          <cell r="F167">
            <v>1.0195381779717501</v>
          </cell>
        </row>
        <row r="168">
          <cell r="A168" t="str">
            <v>CHF_LIBOR_12M_EOD</v>
          </cell>
          <cell r="F168">
            <v>1.0185066292364999</v>
          </cell>
        </row>
        <row r="169">
          <cell r="A169" t="str">
            <v>CHF_LIBOR_12M_EOD</v>
          </cell>
          <cell r="F169">
            <v>1.0138673639900599</v>
          </cell>
        </row>
        <row r="170">
          <cell r="A170" t="str">
            <v>CHF_LIBOR_12M_EOD</v>
          </cell>
          <cell r="F170">
            <v>1.0069407335762399</v>
          </cell>
        </row>
        <row r="171">
          <cell r="A171" t="str">
            <v>CHF_LIBOR_12M_EOD</v>
          </cell>
          <cell r="F171">
            <v>0.99860212680574301</v>
          </cell>
        </row>
        <row r="172">
          <cell r="A172" t="str">
            <v>CHF_LIBOR_12M_EOD</v>
          </cell>
          <cell r="F172">
            <v>0.98931237371973901</v>
          </cell>
        </row>
        <row r="173">
          <cell r="A173" t="str">
            <v>CHF_LIBOR_12M_EOD</v>
          </cell>
          <cell r="F173">
            <v>0.97899367689834005</v>
          </cell>
        </row>
        <row r="174">
          <cell r="A174" t="str">
            <v>CHF_LIBOR_12M_EOD</v>
          </cell>
          <cell r="F174">
            <v>0.95676120934425801</v>
          </cell>
        </row>
        <row r="175">
          <cell r="A175" t="str">
            <v>CHF_LIBOR_12M_EOD</v>
          </cell>
          <cell r="F175">
            <v>0.922244565424166</v>
          </cell>
        </row>
        <row r="176">
          <cell r="A176" t="str">
            <v>CHF_LIBOR_12M_EOD</v>
          </cell>
          <cell r="F176">
            <v>0.86395012926468095</v>
          </cell>
        </row>
        <row r="177">
          <cell r="A177" t="str">
            <v>CHF_LIBOR_12M_EOD</v>
          </cell>
          <cell r="F177">
            <v>0.81125497270232805</v>
          </cell>
        </row>
        <row r="178">
          <cell r="A178" t="str">
            <v>CHF_LIBOR_12M_EOD</v>
          </cell>
          <cell r="F178">
            <v>0.76771744109764695</v>
          </cell>
        </row>
        <row r="179">
          <cell r="A179" t="str">
            <v>CHF_LIBOR_12M_EOD</v>
          </cell>
          <cell r="F179">
            <v>0.67742241449337404</v>
          </cell>
        </row>
        <row r="180">
          <cell r="A180" t="str">
            <v>CHF_LIBOR_3M_EOD</v>
          </cell>
          <cell r="F180">
            <v>1.0019343233484199</v>
          </cell>
        </row>
        <row r="181">
          <cell r="A181" t="str">
            <v>CHF_LIBOR_3M_EOD</v>
          </cell>
          <cell r="F181">
            <v>1.0031622305729899</v>
          </cell>
        </row>
        <row r="182">
          <cell r="A182" t="str">
            <v>CHF_LIBOR_3M_EOD</v>
          </cell>
          <cell r="F182">
            <v>1.00539998508444</v>
          </cell>
        </row>
        <row r="183">
          <cell r="A183" t="str">
            <v>CHF_LIBOR_3M_EOD</v>
          </cell>
          <cell r="F183">
            <v>1.00789960454608</v>
          </cell>
        </row>
        <row r="184">
          <cell r="A184" t="str">
            <v>CHF_LIBOR_3M_EOD</v>
          </cell>
          <cell r="F184">
            <v>1.0102536020768</v>
          </cell>
        </row>
        <row r="185">
          <cell r="A185" t="str">
            <v>CHF_LIBOR_3M_EOD</v>
          </cell>
          <cell r="F185">
            <v>1.01772079552255</v>
          </cell>
        </row>
        <row r="186">
          <cell r="A186" t="str">
            <v>CHF_LIBOR_3M_EOD</v>
          </cell>
          <cell r="F186">
            <v>1.0254574626336801</v>
          </cell>
        </row>
        <row r="187">
          <cell r="A187" t="str">
            <v>CHF_LIBOR_3M_EOD</v>
          </cell>
          <cell r="F187">
            <v>1.0307064743343901</v>
          </cell>
        </row>
        <row r="188">
          <cell r="A188" t="str">
            <v>CHF_LIBOR_3M_EOD</v>
          </cell>
          <cell r="F188">
            <v>1.0325533313103801</v>
          </cell>
        </row>
        <row r="189">
          <cell r="A189" t="str">
            <v>CHF_LIBOR_3M_EOD</v>
          </cell>
          <cell r="F189">
            <v>1.03064573039288</v>
          </cell>
        </row>
        <row r="190">
          <cell r="A190" t="str">
            <v>CHF_LIBOR_3M_EOD</v>
          </cell>
          <cell r="F190">
            <v>1.0262027111190299</v>
          </cell>
        </row>
        <row r="191">
          <cell r="A191" t="str">
            <v>CHF_LIBOR_3M_EOD</v>
          </cell>
          <cell r="F191">
            <v>1.02023239173531</v>
          </cell>
        </row>
        <row r="192">
          <cell r="A192" t="str">
            <v>CHF_LIBOR_3M_EOD</v>
          </cell>
          <cell r="F192">
            <v>1.0129839823904501</v>
          </cell>
        </row>
        <row r="193">
          <cell r="A193" t="str">
            <v>CHF_LIBOR_3M_EOD</v>
          </cell>
          <cell r="F193">
            <v>1.0047663799527</v>
          </cell>
        </row>
        <row r="194">
          <cell r="A194" t="str">
            <v>CHF_LIBOR_3M_EOD</v>
          </cell>
          <cell r="F194">
            <v>0.98580547898126503</v>
          </cell>
        </row>
        <row r="195">
          <cell r="A195" t="str">
            <v>CHF_LIBOR_3M_EOD</v>
          </cell>
          <cell r="F195">
            <v>0.95436195059172702</v>
          </cell>
        </row>
        <row r="196">
          <cell r="A196" t="str">
            <v>CHF_LIBOR_3M_EOD</v>
          </cell>
          <cell r="F196">
            <v>0.90044412131204798</v>
          </cell>
        </row>
        <row r="197">
          <cell r="A197" t="str">
            <v>CHF_LIBOR_3M_EOD</v>
          </cell>
          <cell r="F197">
            <v>0.85143147360041205</v>
          </cell>
        </row>
        <row r="198">
          <cell r="A198" t="str">
            <v>CHF_LIBOR_3M_EOD</v>
          </cell>
          <cell r="F198">
            <v>0.81093446418651305</v>
          </cell>
        </row>
        <row r="199">
          <cell r="A199" t="str">
            <v>CHF_LIBOR_3M_EOD</v>
          </cell>
          <cell r="F199">
            <v>0.75684726822954795</v>
          </cell>
        </row>
        <row r="200">
          <cell r="A200" t="str">
            <v>CHF_LIBOR_6M_EOD</v>
          </cell>
          <cell r="F200">
            <v>1.0034818411276301</v>
          </cell>
        </row>
        <row r="201">
          <cell r="A201" t="str">
            <v>CHF_LIBOR_6M_EOD</v>
          </cell>
          <cell r="F201">
            <v>1.00755644557321</v>
          </cell>
        </row>
        <row r="202">
          <cell r="A202" t="str">
            <v>CHF_LIBOR_6M_EOD</v>
          </cell>
          <cell r="F202">
            <v>1.01159819060394</v>
          </cell>
        </row>
        <row r="203">
          <cell r="A203" t="str">
            <v>CHF_LIBOR_6M_EOD</v>
          </cell>
          <cell r="F203">
            <v>1.0153642693809499</v>
          </cell>
        </row>
        <row r="204">
          <cell r="A204" t="str">
            <v>CHF_LIBOR_6M_EOD</v>
          </cell>
          <cell r="F204">
            <v>1.0216725863362</v>
          </cell>
        </row>
        <row r="205">
          <cell r="A205" t="str">
            <v>CHF_LIBOR_6M_EOD</v>
          </cell>
          <cell r="F205">
            <v>1.02512061584873</v>
          </cell>
        </row>
        <row r="206">
          <cell r="A206" t="str">
            <v>CHF_LIBOR_6M_EOD</v>
          </cell>
          <cell r="F206">
            <v>1.0250724089817</v>
          </cell>
        </row>
        <row r="207">
          <cell r="A207" t="str">
            <v>CHF_LIBOR_6M_EOD</v>
          </cell>
          <cell r="F207">
            <v>1.0215469910082899</v>
          </cell>
        </row>
        <row r="208">
          <cell r="A208" t="str">
            <v>CHF_LIBOR_6M_EOD</v>
          </cell>
          <cell r="F208">
            <v>1.0154729858490199</v>
          </cell>
        </row>
        <row r="209">
          <cell r="A209" t="str">
            <v>CHF_LIBOR_6M_EOD</v>
          </cell>
          <cell r="F209">
            <v>1.0080594390825299</v>
          </cell>
        </row>
        <row r="210">
          <cell r="A210" t="str">
            <v>CHF_LIBOR_6M_EOD</v>
          </cell>
          <cell r="F210">
            <v>0.99962353762240097</v>
          </cell>
        </row>
        <row r="211">
          <cell r="A211" t="str">
            <v>CHF_LIBOR_6M_EOD</v>
          </cell>
          <cell r="F211">
            <v>0.99031637153405705</v>
          </cell>
        </row>
        <row r="212">
          <cell r="A212" t="str">
            <v>CHF_LIBOR_6M_EOD</v>
          </cell>
          <cell r="F212">
            <v>0.96972714185950704</v>
          </cell>
        </row>
        <row r="213">
          <cell r="A213" t="str">
            <v>CHF_LIBOR_6M_EOD</v>
          </cell>
          <cell r="F213">
            <v>0.937496816761753</v>
          </cell>
        </row>
        <row r="214">
          <cell r="A214" t="str">
            <v>CHF_LIBOR_6M_EOD</v>
          </cell>
          <cell r="F214">
            <v>0.88300654197800599</v>
          </cell>
        </row>
        <row r="215">
          <cell r="A215" t="str">
            <v>CHF_LIBOR_6M_EOD</v>
          </cell>
          <cell r="F215">
            <v>0.83308300636706101</v>
          </cell>
        </row>
        <row r="216">
          <cell r="A216" t="str">
            <v>CHF_LIBOR_6M_EOD</v>
          </cell>
          <cell r="F216">
            <v>0.79191908591202897</v>
          </cell>
        </row>
        <row r="217">
          <cell r="A217" t="str">
            <v>CHF_LIBOR_6M_EOD</v>
          </cell>
          <cell r="F217">
            <v>0.73304474366868</v>
          </cell>
        </row>
        <row r="218">
          <cell r="A218" t="str">
            <v>CHF_LIBOR_EOD</v>
          </cell>
          <cell r="F218">
            <v>1.0000215004622599</v>
          </cell>
        </row>
        <row r="219">
          <cell r="A219" t="str">
            <v>CHF_LIBOR_EOD</v>
          </cell>
          <cell r="F219">
            <v>1.0000860060096499</v>
          </cell>
        </row>
        <row r="220">
          <cell r="A220" t="str">
            <v>CHF_LIBOR_EOD</v>
          </cell>
          <cell r="F220">
            <v>1.00024082106117</v>
          </cell>
        </row>
        <row r="221">
          <cell r="A221" t="str">
            <v>CHF_LIBOR_EOD</v>
          </cell>
          <cell r="F221">
            <v>1.0007512832238199</v>
          </cell>
        </row>
        <row r="222">
          <cell r="A222" t="str">
            <v>CHF_LIBOR_EOD</v>
          </cell>
          <cell r="F222">
            <v>1.0032302784548099</v>
          </cell>
        </row>
        <row r="223">
          <cell r="A223" t="str">
            <v>CHF_LIBOR_EOD</v>
          </cell>
          <cell r="F223">
            <v>1.0054681847607101</v>
          </cell>
        </row>
        <row r="224">
          <cell r="A224" t="str">
            <v>CHF_LIBOR_EOD</v>
          </cell>
          <cell r="F224">
            <v>1.0079679737799701</v>
          </cell>
        </row>
        <row r="225">
          <cell r="A225" t="str">
            <v>CHF_LIBOR_EOD</v>
          </cell>
          <cell r="F225">
            <v>1.0103221309902899</v>
          </cell>
        </row>
        <row r="226">
          <cell r="A226" t="str">
            <v>CHF_LIBOR_EOD</v>
          </cell>
          <cell r="F226">
            <v>1.0153862261443301</v>
          </cell>
        </row>
        <row r="227">
          <cell r="A227" t="str">
            <v>CHF_LIBOR_EOD</v>
          </cell>
          <cell r="F227">
            <v>1.02169213655025</v>
          </cell>
        </row>
        <row r="228">
          <cell r="A228" t="str">
            <v>CHF_LIBOR_EOD</v>
          </cell>
          <cell r="F228">
            <v>1.02513116817885</v>
          </cell>
        </row>
        <row r="229">
          <cell r="A229" t="str">
            <v>CHF_LIBOR_EOD</v>
          </cell>
          <cell r="F229">
            <v>1.0250572186592199</v>
          </cell>
        </row>
        <row r="230">
          <cell r="A230" t="str">
            <v>CHF_LIBOR_EOD</v>
          </cell>
          <cell r="F230">
            <v>1.0214978288746901</v>
          </cell>
        </row>
        <row r="231">
          <cell r="A231" t="str">
            <v>CHF_LIBOR_EOD</v>
          </cell>
          <cell r="F231">
            <v>1.01537448447824</v>
          </cell>
        </row>
        <row r="232">
          <cell r="A232" t="str">
            <v>CHF_LIBOR_EOD</v>
          </cell>
          <cell r="F232">
            <v>1.00790130789903</v>
          </cell>
        </row>
        <row r="233">
          <cell r="A233" t="str">
            <v>CHF_LIBOR_EOD</v>
          </cell>
          <cell r="F233">
            <v>0.99940006412803595</v>
          </cell>
        </row>
        <row r="234">
          <cell r="A234" t="str">
            <v>CHF_LIBOR_EOD</v>
          </cell>
          <cell r="F234">
            <v>0.99002039831027799</v>
          </cell>
        </row>
        <row r="235">
          <cell r="A235" t="str">
            <v>CHF_LIBOR_EOD</v>
          </cell>
          <cell r="F235">
            <v>0.96928303598579602</v>
          </cell>
        </row>
        <row r="236">
          <cell r="A236" t="str">
            <v>CHF_LIBOR_EOD</v>
          </cell>
          <cell r="F236">
            <v>0.93682878853326801</v>
          </cell>
        </row>
        <row r="237">
          <cell r="A237" t="str">
            <v>CHF_LIBOR_EOD</v>
          </cell>
          <cell r="F237">
            <v>0.88197596091115604</v>
          </cell>
        </row>
        <row r="238">
          <cell r="A238" t="str">
            <v>CHF_LIBOR_EOD</v>
          </cell>
          <cell r="F238">
            <v>0.83182723740912901</v>
          </cell>
        </row>
        <row r="239">
          <cell r="A239" t="str">
            <v>CHF_LIBOR_EOD</v>
          </cell>
          <cell r="F239">
            <v>0.79055242182287599</v>
          </cell>
        </row>
        <row r="240">
          <cell r="A240" t="str">
            <v>CHF_LIBOR_EOD</v>
          </cell>
          <cell r="F240">
            <v>0.73178778820148604</v>
          </cell>
        </row>
        <row r="241">
          <cell r="A241" t="str">
            <v>CHF_TOIS_EOD</v>
          </cell>
          <cell r="F241">
            <v>1.00001465299248</v>
          </cell>
        </row>
        <row r="242">
          <cell r="A242" t="str">
            <v>CHF_TOIS_EOD</v>
          </cell>
          <cell r="F242">
            <v>1.0000588222571301</v>
          </cell>
        </row>
        <row r="243">
          <cell r="A243" t="str">
            <v>CHF_TOIS_EOD</v>
          </cell>
          <cell r="F243">
            <v>1.0005244969295899</v>
          </cell>
        </row>
        <row r="244">
          <cell r="A244" t="str">
            <v>CHF_TOIS_EOD</v>
          </cell>
          <cell r="F244">
            <v>1.0010223062268799</v>
          </cell>
        </row>
        <row r="245">
          <cell r="A245" t="str">
            <v>CHF_TOIS_EOD</v>
          </cell>
          <cell r="F245">
            <v>1.0015211172755301</v>
          </cell>
        </row>
        <row r="246">
          <cell r="A246" t="str">
            <v>CHF_TOIS_EOD</v>
          </cell>
          <cell r="F246">
            <v>1.00207884619793</v>
          </cell>
        </row>
        <row r="247">
          <cell r="A247" t="str">
            <v>CHF_TOIS_EOD</v>
          </cell>
          <cell r="F247">
            <v>1.00264178532008</v>
          </cell>
        </row>
        <row r="248">
          <cell r="A248" t="str">
            <v>CHF_TOIS_EOD</v>
          </cell>
          <cell r="F248">
            <v>1.00322404987085</v>
          </cell>
        </row>
        <row r="249">
          <cell r="A249" t="str">
            <v>CHF_TOIS_EOD</v>
          </cell>
          <cell r="F249">
            <v>1.0038302963329799</v>
          </cell>
        </row>
        <row r="250">
          <cell r="A250" t="str">
            <v>CHF_TOIS_EOD</v>
          </cell>
          <cell r="F250">
            <v>1.00446801832926</v>
          </cell>
        </row>
        <row r="251">
          <cell r="A251" t="str">
            <v>CHF_TOIS_EOD</v>
          </cell>
          <cell r="F251">
            <v>1.0050770603442001</v>
          </cell>
        </row>
        <row r="252">
          <cell r="A252" t="str">
            <v>CHF_TOIS_EOD</v>
          </cell>
          <cell r="F252">
            <v>1.0057679522862899</v>
          </cell>
        </row>
        <row r="253">
          <cell r="A253" t="str">
            <v>CHF_TOIS_EOD</v>
          </cell>
          <cell r="F253">
            <v>1.0063991368190901</v>
          </cell>
        </row>
        <row r="254">
          <cell r="A254" t="str">
            <v>CHF_TOIS_EOD</v>
          </cell>
          <cell r="F254">
            <v>1.00726817635134</v>
          </cell>
        </row>
        <row r="255">
          <cell r="A255" t="str">
            <v>CHF_TOIS_EOD</v>
          </cell>
          <cell r="F255">
            <v>1.0090313721878901</v>
          </cell>
        </row>
        <row r="256">
          <cell r="A256" t="str">
            <v>CHF_TOIS_EOD</v>
          </cell>
          <cell r="F256">
            <v>1.01095711215756</v>
          </cell>
        </row>
        <row r="257">
          <cell r="A257" t="str">
            <v>CHF_TOIS_EOD</v>
          </cell>
          <cell r="F257">
            <v>1.0128710072014799</v>
          </cell>
        </row>
        <row r="258">
          <cell r="A258" t="str">
            <v>CHF_TOIS_EOD</v>
          </cell>
          <cell r="F258">
            <v>1.0147369607963901</v>
          </cell>
        </row>
        <row r="259">
          <cell r="A259" t="str">
            <v>CHF_TOIS_EOD</v>
          </cell>
          <cell r="F259">
            <v>1.02168011866221</v>
          </cell>
        </row>
        <row r="260">
          <cell r="A260" t="str">
            <v>CHF_TOIS_EOD</v>
          </cell>
          <cell r="F260">
            <v>1.02683656979774</v>
          </cell>
        </row>
        <row r="261">
          <cell r="A261" t="str">
            <v>CHF_TOIS_EOD</v>
          </cell>
          <cell r="F261">
            <v>1.02904463466327</v>
          </cell>
        </row>
        <row r="262">
          <cell r="A262" t="str">
            <v>CHF_TOIS_EOD</v>
          </cell>
          <cell r="F262">
            <v>1.0272606740016399</v>
          </cell>
        </row>
        <row r="263">
          <cell r="A263" t="str">
            <v>CHF_TOIS_EOD</v>
          </cell>
          <cell r="F263">
            <v>1.02345696402381</v>
          </cell>
        </row>
        <row r="264">
          <cell r="A264" t="str">
            <v>CHF_TOIS_EOD</v>
          </cell>
          <cell r="F264">
            <v>1.01808405181394</v>
          </cell>
        </row>
        <row r="265">
          <cell r="A265" t="str">
            <v>CHF_TOIS_EOD</v>
          </cell>
          <cell r="F265">
            <v>1.01124423609165</v>
          </cell>
        </row>
        <row r="266">
          <cell r="A266" t="str">
            <v>CHF_TOIS_EOD</v>
          </cell>
          <cell r="F266">
            <v>1.0036764245602301</v>
          </cell>
        </row>
        <row r="267">
          <cell r="A267" t="str">
            <v>CHF_TOIS_EOD</v>
          </cell>
          <cell r="F267">
            <v>0.98494193460397905</v>
          </cell>
        </row>
        <row r="268">
          <cell r="A268" t="str">
            <v>CHF_TOIS_EOD</v>
          </cell>
          <cell r="F268">
            <v>0.95725230839085296</v>
          </cell>
        </row>
        <row r="269">
          <cell r="A269" t="str">
            <v>CHF_TOIS_EOD</v>
          </cell>
          <cell r="F269">
            <v>0.90563804642520496</v>
          </cell>
        </row>
        <row r="270">
          <cell r="A270" t="str">
            <v>CHF_TOIS_EOD</v>
          </cell>
          <cell r="F270">
            <v>0.85715697734942198</v>
          </cell>
        </row>
        <row r="271">
          <cell r="A271" t="str">
            <v>CHF_TOIS_EOD</v>
          </cell>
          <cell r="F271">
            <v>0.82093153945227104</v>
          </cell>
        </row>
        <row r="272">
          <cell r="A272" t="str">
            <v>CHF_TOIS_EOD</v>
          </cell>
          <cell r="F272">
            <v>0.77072554891929201</v>
          </cell>
        </row>
        <row r="273">
          <cell r="A273" t="str">
            <v>CZK_PRIBOR_3M_EOD</v>
          </cell>
          <cell r="F273">
            <v>0.99922725181190797</v>
          </cell>
        </row>
        <row r="274">
          <cell r="A274" t="str">
            <v>CZK_PRIBOR_3M_EOD</v>
          </cell>
          <cell r="F274">
            <v>0.99862142148287503</v>
          </cell>
        </row>
        <row r="275">
          <cell r="A275" t="str">
            <v>CZK_PRIBOR_3M_EOD</v>
          </cell>
          <cell r="F275">
            <v>0.99818267763465596</v>
          </cell>
        </row>
        <row r="276">
          <cell r="A276" t="str">
            <v>CZK_PRIBOR_3M_EOD</v>
          </cell>
          <cell r="F276">
            <v>0.99775362029701098</v>
          </cell>
        </row>
        <row r="277">
          <cell r="A277" t="str">
            <v>CZK_PRIBOR_3M_EOD</v>
          </cell>
          <cell r="F277">
            <v>0.99683744805627805</v>
          </cell>
        </row>
        <row r="278">
          <cell r="A278" t="str">
            <v>CZK_PRIBOR_3M_EOD</v>
          </cell>
          <cell r="F278">
            <v>0.99467581473732003</v>
          </cell>
        </row>
        <row r="279">
          <cell r="A279" t="str">
            <v>CZK_PRIBOR_3M_EOD</v>
          </cell>
          <cell r="F279">
            <v>0.99135558281901104</v>
          </cell>
        </row>
        <row r="280">
          <cell r="A280" t="str">
            <v>CZK_PRIBOR_3M_EOD</v>
          </cell>
          <cell r="F280">
            <v>0.98693769992334701</v>
          </cell>
        </row>
        <row r="281">
          <cell r="A281" t="str">
            <v>CZK_PRIBOR_3M_EOD</v>
          </cell>
          <cell r="F281">
            <v>0.97949203122900896</v>
          </cell>
        </row>
        <row r="282">
          <cell r="A282" t="str">
            <v>CZK_PRIBOR_3M_EOD</v>
          </cell>
          <cell r="F282">
            <v>0.96996214807382697</v>
          </cell>
        </row>
        <row r="283">
          <cell r="A283" t="str">
            <v>CZK_PRIBOR_3M_EOD</v>
          </cell>
          <cell r="F283">
            <v>0.95920843185047</v>
          </cell>
        </row>
        <row r="284">
          <cell r="A284" t="str">
            <v>CZK_PRIBOR_3M_EOD</v>
          </cell>
          <cell r="F284">
            <v>0.94620937362674395</v>
          </cell>
        </row>
        <row r="285">
          <cell r="A285" t="str">
            <v>CZK_PRIBOR_3M_EOD</v>
          </cell>
          <cell r="F285">
            <v>0.93242195645076797</v>
          </cell>
        </row>
        <row r="286">
          <cell r="A286" t="str">
            <v>CZK_PRIBOR_3M_EOD</v>
          </cell>
          <cell r="F286">
            <v>0.90258965717703399</v>
          </cell>
        </row>
        <row r="287">
          <cell r="A287" t="str">
            <v>CZK_PRIBOR_3M_EOD</v>
          </cell>
          <cell r="F287">
            <v>0.85232550810080199</v>
          </cell>
        </row>
        <row r="288">
          <cell r="A288" t="str">
            <v>CZK_PRIBOR_3M_EOD</v>
          </cell>
          <cell r="F288">
            <v>0.78120336919617195</v>
          </cell>
        </row>
        <row r="289">
          <cell r="A289" t="str">
            <v>CZK_PRIBOR_3M_EOD</v>
          </cell>
          <cell r="F289">
            <v>0.73527959672410304</v>
          </cell>
        </row>
        <row r="290">
          <cell r="A290" t="str">
            <v>CZK_PRIBOR_3M_EOD</v>
          </cell>
          <cell r="F290">
            <v>0.690032358338034</v>
          </cell>
        </row>
        <row r="291">
          <cell r="A291" t="str">
            <v>CZK_PRIBOR_6M_EOD</v>
          </cell>
          <cell r="F291">
            <v>0.99808170300910803</v>
          </cell>
        </row>
        <row r="292">
          <cell r="A292" t="str">
            <v>CZK_PRIBOR_6M_EOD</v>
          </cell>
          <cell r="F292">
            <v>0.99706680200564601</v>
          </cell>
        </row>
        <row r="293">
          <cell r="A293" t="str">
            <v>CZK_PRIBOR_6M_EOD</v>
          </cell>
          <cell r="F293">
            <v>0.99620148119832597</v>
          </cell>
        </row>
        <row r="294">
          <cell r="A294" t="str">
            <v>CZK_PRIBOR_6M_EOD</v>
          </cell>
          <cell r="F294">
            <v>0.99520598542735506</v>
          </cell>
        </row>
        <row r="295">
          <cell r="A295" t="str">
            <v>CZK_PRIBOR_6M_EOD</v>
          </cell>
          <cell r="F295">
            <v>0.99200923120284401</v>
          </cell>
        </row>
        <row r="296">
          <cell r="A296" t="str">
            <v>CZK_PRIBOR_6M_EOD</v>
          </cell>
          <cell r="F296">
            <v>0.98774328260216204</v>
          </cell>
        </row>
        <row r="297">
          <cell r="A297" t="str">
            <v>CZK_PRIBOR_6M_EOD</v>
          </cell>
          <cell r="F297">
            <v>0.98217466600845404</v>
          </cell>
        </row>
        <row r="298">
          <cell r="A298" t="str">
            <v>CZK_PRIBOR_6M_EOD</v>
          </cell>
          <cell r="F298">
            <v>0.97356893654569898</v>
          </cell>
        </row>
        <row r="299">
          <cell r="A299" t="str">
            <v>CZK_PRIBOR_6M_EOD</v>
          </cell>
          <cell r="F299">
            <v>0.96229620497033297</v>
          </cell>
        </row>
        <row r="300">
          <cell r="A300" t="str">
            <v>CZK_PRIBOR_6M_EOD</v>
          </cell>
          <cell r="F300">
            <v>0.94984883181902402</v>
          </cell>
        </row>
        <row r="301">
          <cell r="A301" t="str">
            <v>CZK_PRIBOR_6M_EOD</v>
          </cell>
          <cell r="F301">
            <v>0.93506428602770597</v>
          </cell>
        </row>
        <row r="302">
          <cell r="A302" t="str">
            <v>CZK_PRIBOR_6M_EOD</v>
          </cell>
          <cell r="F302">
            <v>0.91976408312146696</v>
          </cell>
        </row>
        <row r="303">
          <cell r="A303" t="str">
            <v>CZK_PRIBOR_6M_EOD</v>
          </cell>
          <cell r="F303">
            <v>0.88735617478187301</v>
          </cell>
        </row>
        <row r="304">
          <cell r="A304" t="str">
            <v>CZK_PRIBOR_6M_EOD</v>
          </cell>
          <cell r="F304">
            <v>0.83511946858455</v>
          </cell>
        </row>
        <row r="305">
          <cell r="A305" t="str">
            <v>CZK_PRIBOR_6M_EOD</v>
          </cell>
          <cell r="F305">
            <v>0.762216913633599</v>
          </cell>
        </row>
        <row r="306">
          <cell r="A306" t="str">
            <v>CZK_PRIBOR_6M_EOD</v>
          </cell>
          <cell r="F306">
            <v>0.71540919687523596</v>
          </cell>
        </row>
        <row r="307">
          <cell r="A307" t="str">
            <v>CZK_PRIBOR_6M_EOD</v>
          </cell>
          <cell r="F307">
            <v>0.67019088414937</v>
          </cell>
        </row>
        <row r="308">
          <cell r="A308" t="str">
            <v>CZK_PRIBOR_EOD</v>
          </cell>
          <cell r="F308">
            <v>0.99999638890192899</v>
          </cell>
        </row>
        <row r="309">
          <cell r="A309" t="str">
            <v>CZK_PRIBOR_EOD</v>
          </cell>
          <cell r="F309">
            <v>0.99998555572507597</v>
          </cell>
        </row>
        <row r="310">
          <cell r="A310" t="str">
            <v>CZK_PRIBOR_EOD</v>
          </cell>
          <cell r="F310">
            <v>0.99995833463707695</v>
          </cell>
        </row>
        <row r="311">
          <cell r="A311" t="str">
            <v>CZK_PRIBOR_EOD</v>
          </cell>
          <cell r="F311">
            <v>0.99981336564543599</v>
          </cell>
        </row>
        <row r="312">
          <cell r="A312" t="str">
            <v>CZK_PRIBOR_EOD</v>
          </cell>
          <cell r="F312">
            <v>0.99958322347762596</v>
          </cell>
        </row>
        <row r="313">
          <cell r="A313" t="str">
            <v>CZK_PRIBOR_EOD</v>
          </cell>
          <cell r="F313">
            <v>0.99924500414977802</v>
          </cell>
        </row>
        <row r="314">
          <cell r="A314" t="str">
            <v>CZK_PRIBOR_EOD</v>
          </cell>
          <cell r="F314">
            <v>0.99863916305752298</v>
          </cell>
        </row>
        <row r="315">
          <cell r="A315" t="str">
            <v>CZK_PRIBOR_EOD</v>
          </cell>
          <cell r="F315">
            <v>0.99820041141454996</v>
          </cell>
        </row>
        <row r="316">
          <cell r="A316" t="str">
            <v>CZK_PRIBOR_EOD</v>
          </cell>
          <cell r="F316">
            <v>0.99777134645424304</v>
          </cell>
        </row>
        <row r="317">
          <cell r="A317" t="str">
            <v>CZK_PRIBOR_EOD</v>
          </cell>
          <cell r="F317">
            <v>0.99523043893595697</v>
          </cell>
        </row>
        <row r="318">
          <cell r="A318" t="str">
            <v>CZK_PRIBOR_EOD</v>
          </cell>
          <cell r="F318">
            <v>0.99203373265421202</v>
          </cell>
        </row>
        <row r="319">
          <cell r="A319" t="str">
            <v>CZK_PRIBOR_EOD</v>
          </cell>
          <cell r="F319">
            <v>0.98776762926789496</v>
          </cell>
        </row>
        <row r="320">
          <cell r="A320" t="str">
            <v>CZK_PRIBOR_EOD</v>
          </cell>
          <cell r="F320">
            <v>0.98219418380085299</v>
          </cell>
        </row>
        <row r="321">
          <cell r="A321" t="str">
            <v>CZK_PRIBOR_EOD</v>
          </cell>
          <cell r="F321">
            <v>0.973588278568009</v>
          </cell>
        </row>
        <row r="322">
          <cell r="A322" t="str">
            <v>CZK_PRIBOR_EOD</v>
          </cell>
          <cell r="F322">
            <v>0.96231532474908799</v>
          </cell>
        </row>
        <row r="323">
          <cell r="A323" t="str">
            <v>CZK_PRIBOR_EOD</v>
          </cell>
          <cell r="F323">
            <v>0.94986770404415399</v>
          </cell>
        </row>
        <row r="324">
          <cell r="A324" t="str">
            <v>CZK_PRIBOR_EOD</v>
          </cell>
          <cell r="F324">
            <v>0.93508286336315205</v>
          </cell>
        </row>
        <row r="325">
          <cell r="A325" t="str">
            <v>CZK_PRIBOR_EOD</v>
          </cell>
          <cell r="F325">
            <v>0.91978042972901397</v>
          </cell>
        </row>
        <row r="326">
          <cell r="A326" t="str">
            <v>CZK_PRIBOR_EOD</v>
          </cell>
          <cell r="F326">
            <v>0.88737113806177803</v>
          </cell>
        </row>
        <row r="327">
          <cell r="A327" t="str">
            <v>CZK_PRIBOR_EOD</v>
          </cell>
          <cell r="F327">
            <v>0.83513354764549497</v>
          </cell>
        </row>
        <row r="328">
          <cell r="A328" t="str">
            <v>CZK_PRIBOR_EOD</v>
          </cell>
          <cell r="F328">
            <v>0.76223024539643003</v>
          </cell>
        </row>
        <row r="329">
          <cell r="A329" t="str">
            <v>CZK_PRIBOR_EOD</v>
          </cell>
          <cell r="F329">
            <v>0.71542335708251403</v>
          </cell>
        </row>
        <row r="330">
          <cell r="A330" t="str">
            <v>CZK_PRIBOR_EOD</v>
          </cell>
          <cell r="F330">
            <v>0.670203213485978</v>
          </cell>
        </row>
        <row r="331">
          <cell r="A331" t="str">
            <v>DKK_CIBOR_3M_EOD</v>
          </cell>
          <cell r="F331">
            <v>1.00014001919428</v>
          </cell>
        </row>
        <row r="332">
          <cell r="A332" t="str">
            <v>DKK_CIBOR_3M_EOD</v>
          </cell>
          <cell r="F332">
            <v>1.00012193035051</v>
          </cell>
        </row>
        <row r="333">
          <cell r="A333" t="str">
            <v>DKK_CIBOR_3M_EOD</v>
          </cell>
          <cell r="F333">
            <v>1.0000840104984401</v>
          </cell>
        </row>
        <row r="334">
          <cell r="A334" t="str">
            <v>DKK_CIBOR_3M_EOD</v>
          </cell>
          <cell r="F334">
            <v>0.999905721753231</v>
          </cell>
        </row>
        <row r="335">
          <cell r="A335" t="str">
            <v>DKK_CIBOR_3M_EOD</v>
          </cell>
          <cell r="F335">
            <v>0.99965934737661799</v>
          </cell>
        </row>
        <row r="336">
          <cell r="A336" t="str">
            <v>DKK_CIBOR_3M_EOD</v>
          </cell>
          <cell r="F336">
            <v>0.99932240917134596</v>
          </cell>
        </row>
        <row r="337">
          <cell r="A337" t="str">
            <v>DKK_CIBOR_3M_EOD</v>
          </cell>
          <cell r="F337">
            <v>0.99881531618559305</v>
          </cell>
        </row>
        <row r="338">
          <cell r="A338" t="str">
            <v>DKK_CIBOR_3M_EOD</v>
          </cell>
          <cell r="F338">
            <v>0.99792902844491205</v>
          </cell>
        </row>
        <row r="339">
          <cell r="A339" t="str">
            <v>DKK_CIBOR_3M_EOD</v>
          </cell>
          <cell r="F339">
            <v>0.99366820262636402</v>
          </cell>
        </row>
        <row r="340">
          <cell r="A340" t="str">
            <v>DKK_CIBOR_3M_EOD</v>
          </cell>
          <cell r="F340">
            <v>0.98625264227909404</v>
          </cell>
        </row>
        <row r="341">
          <cell r="A341" t="str">
            <v>DKK_CIBOR_3M_EOD</v>
          </cell>
          <cell r="F341">
            <v>0.97610747681026899</v>
          </cell>
        </row>
        <row r="342">
          <cell r="A342" t="str">
            <v>DKK_CIBOR_3M_EOD</v>
          </cell>
          <cell r="F342">
            <v>0.96351867637357302</v>
          </cell>
        </row>
        <row r="343">
          <cell r="A343" t="str">
            <v>DKK_CIBOR_3M_EOD</v>
          </cell>
          <cell r="F343">
            <v>0.94807816755868302</v>
          </cell>
        </row>
        <row r="344">
          <cell r="A344" t="str">
            <v>DKK_CIBOR_3M_EOD</v>
          </cell>
          <cell r="F344">
            <v>0.93026279297760905</v>
          </cell>
        </row>
        <row r="345">
          <cell r="A345" t="str">
            <v>DKK_CIBOR_3M_EOD</v>
          </cell>
          <cell r="F345">
            <v>0.91090635997512903</v>
          </cell>
        </row>
        <row r="346">
          <cell r="A346" t="str">
            <v>DKK_CIBOR_3M_EOD</v>
          </cell>
          <cell r="F346">
            <v>0.89111515979983602</v>
          </cell>
        </row>
        <row r="347">
          <cell r="A347" t="str">
            <v>DKK_CIBOR_3M_EOD</v>
          </cell>
          <cell r="F347">
            <v>0.84968736270637102</v>
          </cell>
        </row>
        <row r="348">
          <cell r="A348" t="str">
            <v>DKK_CIBOR_3M_EOD</v>
          </cell>
          <cell r="F348">
            <v>0.78935368078328305</v>
          </cell>
        </row>
        <row r="349">
          <cell r="A349" t="str">
            <v>DKK_CIBOR_3M_EOD</v>
          </cell>
          <cell r="F349">
            <v>0.70321146518231603</v>
          </cell>
        </row>
        <row r="350">
          <cell r="A350" t="str">
            <v>DKK_CIBOR_3M_EOD</v>
          </cell>
          <cell r="F350">
            <v>0.63924877640880795</v>
          </cell>
        </row>
        <row r="351">
          <cell r="A351" t="str">
            <v>DKK_CIBOR_3M_EOD</v>
          </cell>
          <cell r="F351">
            <v>0.58378390793219503</v>
          </cell>
        </row>
        <row r="352">
          <cell r="A352" t="str">
            <v>DKK_CIBOR_6M_EOD</v>
          </cell>
          <cell r="F352">
            <v>0.99924736637364497</v>
          </cell>
        </row>
        <row r="353">
          <cell r="A353" t="str">
            <v>DKK_CIBOR_6M_EOD</v>
          </cell>
          <cell r="F353">
            <v>0.99832852704139396</v>
          </cell>
        </row>
        <row r="354">
          <cell r="A354" t="str">
            <v>DKK_CIBOR_6M_EOD</v>
          </cell>
          <cell r="F354">
            <v>0.99498825085982801</v>
          </cell>
        </row>
        <row r="355">
          <cell r="A355" t="str">
            <v>DKK_CIBOR_6M_EOD</v>
          </cell>
          <cell r="F355">
            <v>0.98941166813219295</v>
          </cell>
        </row>
        <row r="356">
          <cell r="A356" t="str">
            <v>DKK_CIBOR_6M_EOD</v>
          </cell>
          <cell r="F356">
            <v>0.98071117196714397</v>
          </cell>
        </row>
        <row r="357">
          <cell r="A357" t="str">
            <v>DKK_CIBOR_6M_EOD</v>
          </cell>
          <cell r="F357">
            <v>0.96939701470219597</v>
          </cell>
        </row>
        <row r="358">
          <cell r="A358" t="str">
            <v>DKK_CIBOR_6M_EOD</v>
          </cell>
          <cell r="F358">
            <v>0.95578446014164298</v>
          </cell>
        </row>
        <row r="359">
          <cell r="A359" t="str">
            <v>DKK_CIBOR_6M_EOD</v>
          </cell>
          <cell r="F359">
            <v>0.93947927612570603</v>
          </cell>
        </row>
        <row r="360">
          <cell r="A360" t="str">
            <v>DKK_CIBOR_6M_EOD</v>
          </cell>
          <cell r="F360">
            <v>0.92104895598796499</v>
          </cell>
        </row>
        <row r="361">
          <cell r="A361" t="str">
            <v>DKK_CIBOR_6M_EOD</v>
          </cell>
          <cell r="F361">
            <v>0.90121511531031295</v>
          </cell>
        </row>
        <row r="362">
          <cell r="A362" t="str">
            <v>DKK_CIBOR_6M_EOD</v>
          </cell>
          <cell r="F362">
            <v>0.88108306180954099</v>
          </cell>
        </row>
        <row r="363">
          <cell r="A363" t="str">
            <v>DKK_CIBOR_6M_EOD</v>
          </cell>
          <cell r="F363">
            <v>0.83979990310055397</v>
          </cell>
        </row>
        <row r="364">
          <cell r="A364" t="str">
            <v>DKK_CIBOR_6M_EOD</v>
          </cell>
          <cell r="F364">
            <v>0.78010129365967795</v>
          </cell>
        </row>
        <row r="365">
          <cell r="A365" t="str">
            <v>DKK_CIBOR_6M_EOD</v>
          </cell>
          <cell r="F365">
            <v>0.69498256578926798</v>
          </cell>
        </row>
        <row r="366">
          <cell r="A366" t="str">
            <v>DKK_CIBOR_6M_EOD</v>
          </cell>
          <cell r="F366">
            <v>0.63179065259876899</v>
          </cell>
        </row>
        <row r="367">
          <cell r="A367" t="str">
            <v>DKK_CIBOR_6M_EOD</v>
          </cell>
          <cell r="F367">
            <v>0.57697155395160504</v>
          </cell>
        </row>
        <row r="368">
          <cell r="A368" t="str">
            <v>DKK_CIBOR_EOD</v>
          </cell>
          <cell r="F368">
            <v>0.999999011112089</v>
          </cell>
        </row>
        <row r="369">
          <cell r="A369" t="str">
            <v>DKK_CIBOR_EOD</v>
          </cell>
          <cell r="F369">
            <v>0.99999628612220903</v>
          </cell>
        </row>
        <row r="370">
          <cell r="A370" t="str">
            <v>DKK_CIBOR_EOD</v>
          </cell>
          <cell r="F370">
            <v>1.00006240135874</v>
          </cell>
        </row>
        <row r="371">
          <cell r="A371" t="str">
            <v>DKK_CIBOR_EOD</v>
          </cell>
          <cell r="F371">
            <v>1.00016853737031</v>
          </cell>
        </row>
        <row r="372">
          <cell r="A372" t="str">
            <v>DKK_CIBOR_EOD</v>
          </cell>
          <cell r="F372">
            <v>1.0002269258263099</v>
          </cell>
        </row>
        <row r="373">
          <cell r="A373" t="str">
            <v>DKK_CIBOR_EOD</v>
          </cell>
          <cell r="F373">
            <v>1.0001890019933199</v>
          </cell>
        </row>
        <row r="374">
          <cell r="A374" t="str">
            <v>DKK_CIBOR_EOD</v>
          </cell>
          <cell r="F374">
            <v>1.00001069453087</v>
          </cell>
        </row>
        <row r="375">
          <cell r="A375" t="str">
            <v>DKK_CIBOR_EOD</v>
          </cell>
          <cell r="F375">
            <v>0.99976429428917202</v>
          </cell>
        </row>
        <row r="376">
          <cell r="A376" t="str">
            <v>DKK_CIBOR_EOD</v>
          </cell>
          <cell r="F376">
            <v>0.99942732071087304</v>
          </cell>
        </row>
        <row r="377">
          <cell r="A377" t="str">
            <v>DKK_CIBOR_EOD</v>
          </cell>
          <cell r="F377">
            <v>0.99892017448784198</v>
          </cell>
        </row>
        <row r="378">
          <cell r="A378" t="str">
            <v>DKK_CIBOR_EOD</v>
          </cell>
          <cell r="F378">
            <v>0.99499499381317602</v>
          </cell>
        </row>
        <row r="379">
          <cell r="A379" t="str">
            <v>DKK_CIBOR_EOD</v>
          </cell>
          <cell r="F379">
            <v>0.98942123356978295</v>
          </cell>
        </row>
        <row r="380">
          <cell r="A380" t="str">
            <v>DKK_CIBOR_EOD</v>
          </cell>
          <cell r="F380">
            <v>0.98071941054262002</v>
          </cell>
        </row>
        <row r="381">
          <cell r="A381" t="str">
            <v>DKK_CIBOR_EOD</v>
          </cell>
          <cell r="F381">
            <v>0.96940215801035201</v>
          </cell>
        </row>
        <row r="382">
          <cell r="A382" t="str">
            <v>DKK_CIBOR_EOD</v>
          </cell>
          <cell r="F382">
            <v>0.955789388138505</v>
          </cell>
        </row>
        <row r="383">
          <cell r="A383" t="str">
            <v>DKK_CIBOR_EOD</v>
          </cell>
          <cell r="F383">
            <v>0.93948416644935795</v>
          </cell>
        </row>
        <row r="384">
          <cell r="A384" t="str">
            <v>DKK_CIBOR_EOD</v>
          </cell>
          <cell r="F384">
            <v>0.92105373544431801</v>
          </cell>
        </row>
        <row r="385">
          <cell r="A385" t="str">
            <v>DKK_CIBOR_EOD</v>
          </cell>
          <cell r="F385">
            <v>0.90121889212023099</v>
          </cell>
        </row>
        <row r="386">
          <cell r="A386" t="str">
            <v>DKK_CIBOR_EOD</v>
          </cell>
          <cell r="F386">
            <v>0.88108575742601103</v>
          </cell>
        </row>
        <row r="387">
          <cell r="A387" t="str">
            <v>DKK_CIBOR_EOD</v>
          </cell>
          <cell r="F387">
            <v>0.83980172107079398</v>
          </cell>
        </row>
        <row r="388">
          <cell r="A388" t="str">
            <v>DKK_CIBOR_EOD</v>
          </cell>
          <cell r="F388">
            <v>0.78010298258884403</v>
          </cell>
        </row>
        <row r="389">
          <cell r="A389" t="str">
            <v>DKK_CIBOR_EOD</v>
          </cell>
          <cell r="F389">
            <v>0.69498388790378196</v>
          </cell>
        </row>
        <row r="390">
          <cell r="A390" t="str">
            <v>DKK_CIBOR_EOD</v>
          </cell>
          <cell r="F390">
            <v>0.63179233906917698</v>
          </cell>
        </row>
        <row r="391">
          <cell r="A391" t="str">
            <v>DKK_CIBOR_EOD</v>
          </cell>
          <cell r="F391">
            <v>0.57697281772186804</v>
          </cell>
        </row>
        <row r="392">
          <cell r="A392" t="str">
            <v>EUR_EONIA_EOD</v>
          </cell>
          <cell r="F392">
            <v>1.00000386112602</v>
          </cell>
        </row>
        <row r="393">
          <cell r="A393" t="str">
            <v>EUR_EONIA_EOD</v>
          </cell>
          <cell r="F393">
            <v>1.0000154446382501</v>
          </cell>
        </row>
        <row r="394">
          <cell r="A394" t="str">
            <v>EUR_EONIA_EOD</v>
          </cell>
          <cell r="F394">
            <v>1.0000423763350299</v>
          </cell>
        </row>
        <row r="395">
          <cell r="A395" t="str">
            <v>EUR_EONIA_EOD</v>
          </cell>
          <cell r="F395">
            <v>1.0000704114711101</v>
          </cell>
        </row>
        <row r="396">
          <cell r="A396" t="str">
            <v>EUR_EONIA_EOD</v>
          </cell>
          <cell r="F396">
            <v>1.0000971192363199</v>
          </cell>
        </row>
        <row r="397">
          <cell r="A397" t="str">
            <v>EUR_EONIA_EOD</v>
          </cell>
          <cell r="F397">
            <v>1.0001393183749301</v>
          </cell>
        </row>
        <row r="398">
          <cell r="A398" t="str">
            <v>EUR_EONIA_EOD</v>
          </cell>
          <cell r="F398">
            <v>1.00029508963425</v>
          </cell>
        </row>
        <row r="399">
          <cell r="A399" t="str">
            <v>EUR_EONIA_EOD</v>
          </cell>
          <cell r="F399">
            <v>1.0004520029858901</v>
          </cell>
        </row>
        <row r="400">
          <cell r="A400" t="str">
            <v>EUR_EONIA_EOD</v>
          </cell>
          <cell r="F400">
            <v>1.0006304049847501</v>
          </cell>
        </row>
        <row r="401">
          <cell r="A401" t="str">
            <v>EUR_EONIA_EOD</v>
          </cell>
          <cell r="F401">
            <v>1.0008255573254901</v>
          </cell>
        </row>
        <row r="402">
          <cell r="A402" t="str">
            <v>EUR_EONIA_EOD</v>
          </cell>
          <cell r="F402">
            <v>1.0009994166377301</v>
          </cell>
        </row>
        <row r="403">
          <cell r="A403" t="str">
            <v>EUR_EONIA_EOD</v>
          </cell>
          <cell r="F403">
            <v>1.0012053876707201</v>
          </cell>
        </row>
        <row r="404">
          <cell r="A404" t="str">
            <v>EUR_EONIA_EOD</v>
          </cell>
          <cell r="F404">
            <v>1.0014210851718699</v>
          </cell>
        </row>
        <row r="405">
          <cell r="A405" t="str">
            <v>EUR_EONIA_EOD</v>
          </cell>
          <cell r="F405">
            <v>1.00160968033508</v>
          </cell>
        </row>
        <row r="406">
          <cell r="A406" t="str">
            <v>EUR_EONIA_EOD</v>
          </cell>
          <cell r="F406">
            <v>1.0018233183014</v>
          </cell>
        </row>
        <row r="407">
          <cell r="A407" t="str">
            <v>EUR_EONIA_EOD</v>
          </cell>
          <cell r="F407">
            <v>1.0020371101751999</v>
          </cell>
        </row>
        <row r="408">
          <cell r="A408" t="str">
            <v>EUR_EONIA_EOD</v>
          </cell>
          <cell r="F408">
            <v>1.00223333132424</v>
          </cell>
        </row>
        <row r="409">
          <cell r="A409" t="str">
            <v>EUR_EONIA_EOD</v>
          </cell>
          <cell r="F409">
            <v>1.00286137039807</v>
          </cell>
        </row>
        <row r="410">
          <cell r="A410" t="str">
            <v>EUR_EONIA_EOD</v>
          </cell>
          <cell r="F410">
            <v>1.0034341597768699</v>
          </cell>
        </row>
        <row r="411">
          <cell r="A411" t="str">
            <v>EUR_EONIA_EOD</v>
          </cell>
          <cell r="F411">
            <v>1.0040389683144</v>
          </cell>
        </row>
        <row r="412">
          <cell r="A412" t="str">
            <v>EUR_EONIA_EOD</v>
          </cell>
          <cell r="F412">
            <v>1.0044543041276</v>
          </cell>
        </row>
        <row r="413">
          <cell r="A413" t="str">
            <v>EUR_EONIA_EOD</v>
          </cell>
          <cell r="F413">
            <v>1.00531348139273</v>
          </cell>
        </row>
        <row r="414">
          <cell r="A414" t="str">
            <v>EUR_EONIA_EOD</v>
          </cell>
          <cell r="F414">
            <v>1.0034541941894299</v>
          </cell>
        </row>
        <row r="415">
          <cell r="A415" t="str">
            <v>EUR_EONIA_EOD</v>
          </cell>
          <cell r="F415">
            <v>0.99867694358820103</v>
          </cell>
        </row>
        <row r="416">
          <cell r="A416" t="str">
            <v>EUR_EONIA_EOD</v>
          </cell>
          <cell r="F416">
            <v>0.99067670577886002</v>
          </cell>
        </row>
        <row r="417">
          <cell r="A417" t="str">
            <v>EUR_EONIA_EOD</v>
          </cell>
          <cell r="F417">
            <v>0.97954021583677897</v>
          </cell>
        </row>
        <row r="418">
          <cell r="A418" t="str">
            <v>EUR_EONIA_EOD</v>
          </cell>
          <cell r="F418">
            <v>0.96590203809924102</v>
          </cell>
        </row>
        <row r="419">
          <cell r="A419" t="str">
            <v>EUR_EONIA_EOD</v>
          </cell>
          <cell r="F419">
            <v>0.95038278683959299</v>
          </cell>
        </row>
        <row r="420">
          <cell r="A420" t="str">
            <v>EUR_EONIA_EOD</v>
          </cell>
          <cell r="F420">
            <v>0.93399909221161903</v>
          </cell>
        </row>
        <row r="421">
          <cell r="A421" t="str">
            <v>EUR_EONIA_EOD</v>
          </cell>
          <cell r="F421">
            <v>0.89879670057380801</v>
          </cell>
        </row>
        <row r="422">
          <cell r="A422" t="str">
            <v>EUR_EONIA_EOD</v>
          </cell>
          <cell r="F422">
            <v>0.84565149733051803</v>
          </cell>
        </row>
        <row r="423">
          <cell r="A423" t="str">
            <v>EUR_EONIA_EOD</v>
          </cell>
          <cell r="F423">
            <v>0.766615304522828</v>
          </cell>
        </row>
        <row r="424">
          <cell r="A424" t="str">
            <v>EUR_EONIA_EOD</v>
          </cell>
          <cell r="F424">
            <v>0.705895560385156</v>
          </cell>
        </row>
        <row r="425">
          <cell r="A425" t="str">
            <v>EUR_EONIA_EOD</v>
          </cell>
          <cell r="F425">
            <v>0.65362437688172903</v>
          </cell>
        </row>
        <row r="426">
          <cell r="A426" t="str">
            <v>EUR_EONIA_EOD</v>
          </cell>
          <cell r="F426">
            <v>0.56119401399161095</v>
          </cell>
        </row>
        <row r="427">
          <cell r="A427" t="str">
            <v>EUR_EONIA_EOD</v>
          </cell>
          <cell r="F427">
            <v>0.49804584304763599</v>
          </cell>
        </row>
        <row r="428">
          <cell r="A428" t="str">
            <v>EUR_EONIA_EOD</v>
          </cell>
          <cell r="F428">
            <v>0.44434066881385798</v>
          </cell>
        </row>
        <row r="429">
          <cell r="A429" t="str">
            <v>EUR_EURIBOR_12M_EOD</v>
          </cell>
          <cell r="F429">
            <v>0.99867591270062095</v>
          </cell>
        </row>
        <row r="430">
          <cell r="A430" t="str">
            <v>EUR_EURIBOR_12M_EOD</v>
          </cell>
          <cell r="F430">
            <v>0.99902705440335804</v>
          </cell>
        </row>
        <row r="431">
          <cell r="A431" t="str">
            <v>EUR_EURIBOR_12M_EOD</v>
          </cell>
          <cell r="F431">
            <v>0.99899150991066599</v>
          </cell>
        </row>
        <row r="432">
          <cell r="A432" t="str">
            <v>EUR_EURIBOR_12M_EOD</v>
          </cell>
          <cell r="F432">
            <v>0.99890477510554998</v>
          </cell>
        </row>
        <row r="433">
          <cell r="A433" t="str">
            <v>EUR_EURIBOR_12M_EOD</v>
          </cell>
          <cell r="F433">
            <v>0.99877657931355901</v>
          </cell>
        </row>
        <row r="434">
          <cell r="A434" t="str">
            <v>EUR_EURIBOR_12M_EOD</v>
          </cell>
          <cell r="F434">
            <v>0.99862495403170803</v>
          </cell>
        </row>
        <row r="435">
          <cell r="A435" t="str">
            <v>EUR_EURIBOR_12M_EOD</v>
          </cell>
          <cell r="F435">
            <v>0.998419522037854</v>
          </cell>
        </row>
        <row r="436">
          <cell r="A436" t="str">
            <v>EUR_EURIBOR_12M_EOD</v>
          </cell>
          <cell r="F436">
            <v>0.99836283332904696</v>
          </cell>
        </row>
        <row r="437">
          <cell r="A437" t="str">
            <v>EUR_EURIBOR_12M_EOD</v>
          </cell>
          <cell r="F437">
            <v>0.99820405387653899</v>
          </cell>
        </row>
        <row r="438">
          <cell r="A438" t="str">
            <v>EUR_EURIBOR_12M_EOD</v>
          </cell>
          <cell r="F438">
            <v>0.99802345301554396</v>
          </cell>
        </row>
        <row r="439">
          <cell r="A439" t="str">
            <v>EUR_EURIBOR_12M_EOD</v>
          </cell>
          <cell r="F439">
            <v>0.99782599783901005</v>
          </cell>
        </row>
        <row r="440">
          <cell r="A440" t="str">
            <v>EUR_EURIBOR_12M_EOD</v>
          </cell>
          <cell r="F440">
            <v>0.99764021493426003</v>
          </cell>
        </row>
        <row r="441">
          <cell r="A441" t="str">
            <v>EUR_EURIBOR_12M_EOD</v>
          </cell>
          <cell r="F441">
            <v>0.99734299135828097</v>
          </cell>
        </row>
        <row r="442">
          <cell r="A442" t="str">
            <v>EUR_EURIBOR_12M_EOD</v>
          </cell>
          <cell r="F442">
            <v>0.99418884544272701</v>
          </cell>
        </row>
        <row r="443">
          <cell r="A443" t="str">
            <v>EUR_EURIBOR_12M_EOD</v>
          </cell>
          <cell r="F443">
            <v>0.98811558288599599</v>
          </cell>
        </row>
        <row r="444">
          <cell r="A444" t="str">
            <v>EUR_EURIBOR_12M_EOD</v>
          </cell>
          <cell r="F444">
            <v>0.97921448306006897</v>
          </cell>
        </row>
        <row r="445">
          <cell r="A445" t="str">
            <v>EUR_EURIBOR_12M_EOD</v>
          </cell>
          <cell r="F445">
            <v>0.96766423211450603</v>
          </cell>
        </row>
        <row r="446">
          <cell r="A446" t="str">
            <v>EUR_EURIBOR_12M_EOD</v>
          </cell>
          <cell r="F446">
            <v>0.953534479793686</v>
          </cell>
        </row>
        <row r="447">
          <cell r="A447" t="str">
            <v>EUR_EURIBOR_12M_EOD</v>
          </cell>
          <cell r="F447">
            <v>0.93737283807471095</v>
          </cell>
        </row>
        <row r="448">
          <cell r="A448" t="str">
            <v>EUR_EURIBOR_12M_EOD</v>
          </cell>
          <cell r="F448">
            <v>0.91979526105310205</v>
          </cell>
        </row>
        <row r="449">
          <cell r="A449" t="str">
            <v>EUR_EURIBOR_12M_EOD</v>
          </cell>
          <cell r="F449">
            <v>0.90182692135551501</v>
          </cell>
        </row>
        <row r="450">
          <cell r="A450" t="str">
            <v>EUR_EURIBOR_12M_EOD</v>
          </cell>
          <cell r="F450">
            <v>0.86467197055901501</v>
          </cell>
        </row>
        <row r="451">
          <cell r="A451" t="str">
            <v>EUR_EURIBOR_12M_EOD</v>
          </cell>
          <cell r="F451">
            <v>0.80999152837956601</v>
          </cell>
        </row>
        <row r="452">
          <cell r="A452" t="str">
            <v>EUR_EURIBOR_12M_EOD</v>
          </cell>
          <cell r="F452">
            <v>0.73139919518351604</v>
          </cell>
        </row>
        <row r="453">
          <cell r="A453" t="str">
            <v>EUR_EURIBOR_12M_EOD</v>
          </cell>
          <cell r="F453">
            <v>0.67123807312775097</v>
          </cell>
        </row>
        <row r="454">
          <cell r="A454" t="str">
            <v>EUR_EURIBOR_12M_EOD</v>
          </cell>
          <cell r="F454">
            <v>0.61957497256953897</v>
          </cell>
        </row>
        <row r="455">
          <cell r="A455" t="str">
            <v>EUR_EURIBOR_12M_EOD</v>
          </cell>
          <cell r="F455">
            <v>0.52914457029859996</v>
          </cell>
        </row>
        <row r="456">
          <cell r="A456" t="str">
            <v>EUR_EURIBOR_12M_EOD</v>
          </cell>
          <cell r="F456">
            <v>0.46899233925516798</v>
          </cell>
        </row>
        <row r="457">
          <cell r="A457" t="str">
            <v>EUR_EURIBOR_12M_EOD</v>
          </cell>
          <cell r="F457">
            <v>0.41524475089158502</v>
          </cell>
        </row>
        <row r="458">
          <cell r="A458" t="str">
            <v>EUR_EURIBOR_1M_EOD</v>
          </cell>
          <cell r="F458">
            <v>1.00011473463266</v>
          </cell>
        </row>
        <row r="459">
          <cell r="A459" t="str">
            <v>EUR_EURIBOR_1M_EOD</v>
          </cell>
          <cell r="F459">
            <v>1.0002476722617799</v>
          </cell>
        </row>
        <row r="460">
          <cell r="A460" t="str">
            <v>EUR_EURIBOR_1M_EOD</v>
          </cell>
          <cell r="F460">
            <v>1.0003877060528501</v>
          </cell>
        </row>
        <row r="461">
          <cell r="A461" t="str">
            <v>EUR_EURIBOR_1M_EOD</v>
          </cell>
          <cell r="F461">
            <v>1.00087845944661</v>
          </cell>
        </row>
        <row r="462">
          <cell r="A462" t="str">
            <v>EUR_EURIBOR_1M_EOD</v>
          </cell>
          <cell r="F462">
            <v>1.00140884899023</v>
          </cell>
        </row>
        <row r="463">
          <cell r="A463" t="str">
            <v>EUR_EURIBOR_1M_EOD</v>
          </cell>
          <cell r="F463">
            <v>1.0019710179708601</v>
          </cell>
        </row>
        <row r="464">
          <cell r="A464" t="str">
            <v>EUR_EURIBOR_1M_EOD</v>
          </cell>
          <cell r="F464">
            <v>1.00378899244671</v>
          </cell>
        </row>
        <row r="465">
          <cell r="A465" t="str">
            <v>EUR_EURIBOR_1M_EOD</v>
          </cell>
          <cell r="F465">
            <v>1.00421264672796</v>
          </cell>
        </row>
        <row r="466">
          <cell r="A466" t="str">
            <v>EUR_EURIBOR_1M_EOD</v>
          </cell>
          <cell r="F466">
            <v>1.00189675665513</v>
          </cell>
        </row>
        <row r="467">
          <cell r="A467" t="str">
            <v>EUR_EURIBOR_1M_EOD</v>
          </cell>
          <cell r="F467">
            <v>0.99654847511837696</v>
          </cell>
        </row>
        <row r="468">
          <cell r="A468" t="str">
            <v>EUR_EURIBOR_1M_EOD</v>
          </cell>
          <cell r="F468">
            <v>0.98810487469076402</v>
          </cell>
        </row>
        <row r="469">
          <cell r="A469" t="str">
            <v>EUR_EURIBOR_1M_EOD</v>
          </cell>
          <cell r="F469">
            <v>0.97654169518670098</v>
          </cell>
        </row>
        <row r="470">
          <cell r="A470" t="str">
            <v>EUR_EURIBOR_1M_EOD</v>
          </cell>
          <cell r="F470">
            <v>0.96255117229574705</v>
          </cell>
        </row>
        <row r="471">
          <cell r="A471" t="str">
            <v>EUR_EURIBOR_1M_EOD</v>
          </cell>
          <cell r="F471">
            <v>0.94677484725963601</v>
          </cell>
        </row>
        <row r="472">
          <cell r="A472" t="str">
            <v>EUR_EURIBOR_1M_EOD</v>
          </cell>
          <cell r="F472">
            <v>0.93009875799362496</v>
          </cell>
        </row>
        <row r="473">
          <cell r="A473" t="str">
            <v>EUR_EURIBOR_1M_EOD</v>
          </cell>
          <cell r="F473">
            <v>0.89435504056298998</v>
          </cell>
        </row>
        <row r="474">
          <cell r="A474" t="str">
            <v>EUR_EURIBOR_1M_EOD</v>
          </cell>
          <cell r="F474">
            <v>0.84053340954435796</v>
          </cell>
        </row>
        <row r="475">
          <cell r="A475" t="str">
            <v>EUR_EURIBOR_1M_EOD</v>
          </cell>
          <cell r="F475">
            <v>0.76153038684804997</v>
          </cell>
        </row>
        <row r="476">
          <cell r="A476" t="str">
            <v>EUR_EURIBOR_1M_EOD</v>
          </cell>
          <cell r="F476">
            <v>0.70068018276640098</v>
          </cell>
        </row>
        <row r="477">
          <cell r="A477" t="str">
            <v>EUR_EURIBOR_1M_EOD</v>
          </cell>
          <cell r="F477">
            <v>0.64830463465025301</v>
          </cell>
        </row>
        <row r="478">
          <cell r="A478" t="str">
            <v>EUR_EURIBOR_1M_EOD</v>
          </cell>
          <cell r="F478">
            <v>0.55701077676533595</v>
          </cell>
        </row>
        <row r="479">
          <cell r="A479" t="str">
            <v>EUR_EURIBOR_1M_EOD</v>
          </cell>
          <cell r="F479">
            <v>0.49498214455459499</v>
          </cell>
        </row>
        <row r="480">
          <cell r="A480" t="str">
            <v>EUR_EURIBOR_1M_EOD</v>
          </cell>
          <cell r="F480">
            <v>0.44420303454270998</v>
          </cell>
        </row>
        <row r="481">
          <cell r="A481" t="str">
            <v>EUR_EURIBOR_3M_EOD</v>
          </cell>
          <cell r="F481">
            <v>1.0001413528949801</v>
          </cell>
        </row>
        <row r="482">
          <cell r="A482" t="str">
            <v>EUR_EURIBOR_3M_EOD</v>
          </cell>
          <cell r="F482">
            <v>1.0003480072131801</v>
          </cell>
        </row>
        <row r="483">
          <cell r="A483" t="str">
            <v>EUR_EURIBOR_3M_EOD</v>
          </cell>
          <cell r="F483">
            <v>1.00066899795732</v>
          </cell>
        </row>
        <row r="484">
          <cell r="A484" t="str">
            <v>EUR_EURIBOR_3M_EOD</v>
          </cell>
          <cell r="F484">
            <v>1.0010477814315299</v>
          </cell>
        </row>
        <row r="485">
          <cell r="A485" t="str">
            <v>EUR_EURIBOR_3M_EOD</v>
          </cell>
          <cell r="F485">
            <v>1.0014064713211399</v>
          </cell>
        </row>
        <row r="486">
          <cell r="A486" t="str">
            <v>EUR_EURIBOR_3M_EOD</v>
          </cell>
          <cell r="F486">
            <v>1.0017093833274</v>
          </cell>
        </row>
        <row r="487">
          <cell r="A487" t="str">
            <v>EUR_EURIBOR_3M_EOD</v>
          </cell>
          <cell r="F487">
            <v>1.0020056154294601</v>
          </cell>
        </row>
        <row r="488">
          <cell r="A488" t="str">
            <v>EUR_EURIBOR_3M_EOD</v>
          </cell>
          <cell r="F488">
            <v>1.0022156326810101</v>
          </cell>
        </row>
        <row r="489">
          <cell r="A489" t="str">
            <v>EUR_EURIBOR_3M_EOD</v>
          </cell>
          <cell r="F489">
            <v>1.0023364894032201</v>
          </cell>
        </row>
        <row r="490">
          <cell r="A490" t="str">
            <v>EUR_EURIBOR_3M_EOD</v>
          </cell>
          <cell r="F490">
            <v>1.0023443438845301</v>
          </cell>
        </row>
        <row r="491">
          <cell r="A491" t="str">
            <v>EUR_EURIBOR_3M_EOD</v>
          </cell>
          <cell r="F491">
            <v>1.0022465524001201</v>
          </cell>
        </row>
        <row r="492">
          <cell r="A492" t="str">
            <v>EUR_EURIBOR_3M_EOD</v>
          </cell>
          <cell r="F492">
            <v>1.0020003611089801</v>
          </cell>
        </row>
        <row r="493">
          <cell r="A493" t="str">
            <v>EUR_EURIBOR_3M_EOD</v>
          </cell>
          <cell r="F493">
            <v>1.00158160540411</v>
          </cell>
        </row>
        <row r="494">
          <cell r="A494" t="str">
            <v>EUR_EURIBOR_3M_EOD</v>
          </cell>
          <cell r="F494">
            <v>0.99778969680366603</v>
          </cell>
        </row>
        <row r="495">
          <cell r="A495" t="str">
            <v>EUR_EURIBOR_3M_EOD</v>
          </cell>
          <cell r="F495">
            <v>0.991360740381105</v>
          </cell>
        </row>
        <row r="496">
          <cell r="A496" t="str">
            <v>EUR_EURIBOR_3M_EOD</v>
          </cell>
          <cell r="F496">
            <v>0.98206284189104998</v>
          </cell>
        </row>
        <row r="497">
          <cell r="A497" t="str">
            <v>EUR_EURIBOR_3M_EOD</v>
          </cell>
          <cell r="F497">
            <v>0.969720763109714</v>
          </cell>
        </row>
        <row r="498">
          <cell r="A498" t="str">
            <v>EUR_EURIBOR_3M_EOD</v>
          </cell>
          <cell r="F498">
            <v>0.955042556404465</v>
          </cell>
        </row>
        <row r="499">
          <cell r="A499" t="str">
            <v>EUR_EURIBOR_3M_EOD</v>
          </cell>
          <cell r="F499">
            <v>0.93867356214824305</v>
          </cell>
        </row>
        <row r="500">
          <cell r="A500" t="str">
            <v>EUR_EURIBOR_3M_EOD</v>
          </cell>
          <cell r="F500">
            <v>0.92153286998406503</v>
          </cell>
        </row>
        <row r="501">
          <cell r="A501" t="str">
            <v>EUR_EURIBOR_3M_EOD</v>
          </cell>
          <cell r="F501">
            <v>0.88519709692762805</v>
          </cell>
        </row>
        <row r="502">
          <cell r="A502" t="str">
            <v>EUR_EURIBOR_3M_EOD</v>
          </cell>
          <cell r="F502">
            <v>0.83099325625785803</v>
          </cell>
        </row>
        <row r="503">
          <cell r="A503" t="str">
            <v>EUR_EURIBOR_3M_EOD</v>
          </cell>
          <cell r="F503">
            <v>0.75229140253297699</v>
          </cell>
        </row>
        <row r="504">
          <cell r="A504" t="str">
            <v>EUR_EURIBOR_3M_EOD</v>
          </cell>
          <cell r="F504">
            <v>0.69198447874815305</v>
          </cell>
        </row>
        <row r="505">
          <cell r="A505" t="str">
            <v>EUR_EURIBOR_3M_EOD</v>
          </cell>
          <cell r="F505">
            <v>0.64011954817698302</v>
          </cell>
        </row>
        <row r="506">
          <cell r="A506" t="str">
            <v>EUR_EURIBOR_3M_EOD</v>
          </cell>
          <cell r="F506">
            <v>0.54977440145551304</v>
          </cell>
        </row>
        <row r="507">
          <cell r="A507" t="str">
            <v>EUR_EURIBOR_3M_EOD</v>
          </cell>
          <cell r="F507">
            <v>0.48815333771333502</v>
          </cell>
        </row>
        <row r="508">
          <cell r="A508" t="str">
            <v>EUR_EURIBOR_3M_EOD</v>
          </cell>
          <cell r="F508">
            <v>0.435768213454649</v>
          </cell>
        </row>
        <row r="509">
          <cell r="A509" t="str">
            <v>EUR_EURIBOR_6M_EOD</v>
          </cell>
          <cell r="F509">
            <v>0.99990131519103398</v>
          </cell>
        </row>
        <row r="510">
          <cell r="A510" t="str">
            <v>EUR_EURIBOR_6M_EOD</v>
          </cell>
          <cell r="F510">
            <v>1.00005315301926</v>
          </cell>
        </row>
        <row r="511">
          <cell r="A511" t="str">
            <v>EUR_EURIBOR_6M_EOD</v>
          </cell>
          <cell r="F511">
            <v>1.00010145891598</v>
          </cell>
        </row>
        <row r="512">
          <cell r="A512" t="str">
            <v>EUR_EURIBOR_6M_EOD</v>
          </cell>
          <cell r="F512">
            <v>1.0001111328199599</v>
          </cell>
        </row>
        <row r="513">
          <cell r="A513" t="str">
            <v>EUR_EURIBOR_6M_EOD</v>
          </cell>
          <cell r="F513">
            <v>1.0001175271698</v>
          </cell>
        </row>
        <row r="514">
          <cell r="A514" t="str">
            <v>EUR_EURIBOR_6M_EOD</v>
          </cell>
          <cell r="F514">
            <v>1.00011812954455</v>
          </cell>
        </row>
        <row r="515">
          <cell r="A515" t="str">
            <v>EUR_EURIBOR_6M_EOD</v>
          </cell>
          <cell r="F515">
            <v>1.0001606068283599</v>
          </cell>
        </row>
        <row r="516">
          <cell r="A516" t="str">
            <v>EUR_EURIBOR_6M_EOD</v>
          </cell>
          <cell r="F516">
            <v>1.0002374695210201</v>
          </cell>
        </row>
        <row r="517">
          <cell r="A517" t="str">
            <v>EUR_EURIBOR_6M_EOD</v>
          </cell>
          <cell r="F517">
            <v>1.0000062671902099</v>
          </cell>
        </row>
        <row r="518">
          <cell r="A518" t="str">
            <v>EUR_EURIBOR_6M_EOD</v>
          </cell>
          <cell r="F518">
            <v>0.99824485057652002</v>
          </cell>
        </row>
        <row r="519">
          <cell r="A519" t="str">
            <v>EUR_EURIBOR_6M_EOD</v>
          </cell>
          <cell r="F519">
            <v>0.99362227268783598</v>
          </cell>
        </row>
        <row r="520">
          <cell r="A520" t="str">
            <v>EUR_EURIBOR_6M_EOD</v>
          </cell>
          <cell r="F520">
            <v>0.98608854585748096</v>
          </cell>
        </row>
        <row r="521">
          <cell r="A521" t="str">
            <v>EUR_EURIBOR_6M_EOD</v>
          </cell>
          <cell r="F521">
            <v>0.97579674516245496</v>
          </cell>
        </row>
        <row r="522">
          <cell r="A522" t="str">
            <v>EUR_EURIBOR_6M_EOD</v>
          </cell>
          <cell r="F522">
            <v>0.962720007046166</v>
          </cell>
        </row>
        <row r="523">
          <cell r="A523" t="str">
            <v>EUR_EURIBOR_6M_EOD</v>
          </cell>
          <cell r="F523">
            <v>0.94747039483852302</v>
          </cell>
        </row>
        <row r="524">
          <cell r="A524" t="str">
            <v>EUR_EURIBOR_6M_EOD</v>
          </cell>
          <cell r="F524">
            <v>0.93070799277286897</v>
          </cell>
        </row>
        <row r="525">
          <cell r="A525" t="str">
            <v>EUR_EURIBOR_6M_EOD</v>
          </cell>
          <cell r="F525">
            <v>0.91331824683798402</v>
          </cell>
        </row>
        <row r="526">
          <cell r="A526" t="str">
            <v>EUR_EURIBOR_6M_EOD</v>
          </cell>
          <cell r="F526">
            <v>0.876798739816678</v>
          </cell>
        </row>
        <row r="527">
          <cell r="A527" t="str">
            <v>EUR_EURIBOR_6M_EOD</v>
          </cell>
          <cell r="F527">
            <v>0.82250685000798995</v>
          </cell>
        </row>
        <row r="528">
          <cell r="A528" t="str">
            <v>EUR_EURIBOR_6M_EOD</v>
          </cell>
          <cell r="F528">
            <v>0.74407106674279599</v>
          </cell>
        </row>
        <row r="529">
          <cell r="A529" t="str">
            <v>EUR_EURIBOR_6M_EOD</v>
          </cell>
          <cell r="F529">
            <v>0.68410281239721404</v>
          </cell>
        </row>
        <row r="530">
          <cell r="A530" t="str">
            <v>EUR_EURIBOR_6M_EOD</v>
          </cell>
          <cell r="F530">
            <v>0.63256655784771199</v>
          </cell>
        </row>
        <row r="531">
          <cell r="A531" t="str">
            <v>EUR_EURIBOR_6M_EOD</v>
          </cell>
          <cell r="F531">
            <v>0.54306938791789805</v>
          </cell>
        </row>
        <row r="532">
          <cell r="A532" t="str">
            <v>EUR_EURIBOR_6M_EOD</v>
          </cell>
          <cell r="F532">
            <v>0.48208885015106101</v>
          </cell>
        </row>
        <row r="533">
          <cell r="A533" t="str">
            <v>EUR_EURIBOR_6M_EOD</v>
          </cell>
          <cell r="F533">
            <v>0.42954623021445398</v>
          </cell>
        </row>
        <row r="534">
          <cell r="A534" t="str">
            <v>EUR_EURIBOR_EOD</v>
          </cell>
          <cell r="F534">
            <v>1.0000037777920501</v>
          </cell>
        </row>
        <row r="535">
          <cell r="A535" t="str">
            <v>EUR_EURIBOR_EOD</v>
          </cell>
          <cell r="F535">
            <v>1.00001511129664</v>
          </cell>
        </row>
        <row r="536">
          <cell r="A536" t="str">
            <v>EUR_EURIBOR_EOD</v>
          </cell>
          <cell r="F536">
            <v>1.00004389033749</v>
          </cell>
        </row>
        <row r="537">
          <cell r="A537" t="str">
            <v>EUR_EURIBOR_EOD</v>
          </cell>
          <cell r="F537">
            <v>1.0001167342692501</v>
          </cell>
        </row>
        <row r="538">
          <cell r="A538" t="str">
            <v>EUR_EURIBOR_EOD</v>
          </cell>
          <cell r="F538">
            <v>1.00043627611338</v>
          </cell>
        </row>
        <row r="539">
          <cell r="A539" t="str">
            <v>EUR_EURIBOR_EOD</v>
          </cell>
          <cell r="F539">
            <v>1.0007572951811601</v>
          </cell>
        </row>
        <row r="540">
          <cell r="A540" t="str">
            <v>EUR_EURIBOR_EOD</v>
          </cell>
          <cell r="F540">
            <v>1.00113611207855</v>
          </cell>
        </row>
        <row r="541">
          <cell r="A541" t="str">
            <v>EUR_EURIBOR_EOD</v>
          </cell>
          <cell r="F541">
            <v>1.0014948336183001</v>
          </cell>
        </row>
        <row r="542">
          <cell r="A542" t="str">
            <v>EUR_EURIBOR_EOD</v>
          </cell>
          <cell r="F542">
            <v>1.0017977723529701</v>
          </cell>
        </row>
        <row r="543">
          <cell r="A543" t="str">
            <v>EUR_EURIBOR_EOD</v>
          </cell>
          <cell r="F543">
            <v>1.00209403059401</v>
          </cell>
        </row>
        <row r="544">
          <cell r="A544" t="str">
            <v>EUR_EURIBOR_EOD</v>
          </cell>
          <cell r="F544">
            <v>1.0023040663770999</v>
          </cell>
        </row>
        <row r="545">
          <cell r="A545" t="str">
            <v>EUR_EURIBOR_EOD</v>
          </cell>
          <cell r="F545">
            <v>1.0024249337634901</v>
          </cell>
        </row>
        <row r="546">
          <cell r="A546" t="str">
            <v>EUR_EURIBOR_EOD</v>
          </cell>
          <cell r="F546">
            <v>1.0024327889378699</v>
          </cell>
        </row>
        <row r="547">
          <cell r="A547" t="str">
            <v>EUR_EURIBOR_EOD</v>
          </cell>
          <cell r="F547">
            <v>1.0023349888245201</v>
          </cell>
        </row>
        <row r="548">
          <cell r="A548" t="str">
            <v>EUR_EURIBOR_EOD</v>
          </cell>
          <cell r="F548">
            <v>1.00208877580991</v>
          </cell>
        </row>
        <row r="549">
          <cell r="A549" t="str">
            <v>EUR_EURIBOR_EOD</v>
          </cell>
          <cell r="F549">
            <v>1.00166998315478</v>
          </cell>
        </row>
        <row r="550">
          <cell r="A550" t="str">
            <v>EUR_EURIBOR_EOD</v>
          </cell>
          <cell r="F550">
            <v>0.99361048977714195</v>
          </cell>
        </row>
        <row r="551">
          <cell r="A551" t="str">
            <v>EUR_EURIBOR_EOD</v>
          </cell>
          <cell r="F551">
            <v>0.98603626289245505</v>
          </cell>
        </row>
        <row r="552">
          <cell r="A552" t="str">
            <v>EUR_EURIBOR_EOD</v>
          </cell>
          <cell r="F552">
            <v>0.97569118895173301</v>
          </cell>
        </row>
        <row r="553">
          <cell r="A553" t="str">
            <v>EUR_EURIBOR_EOD</v>
          </cell>
          <cell r="F553">
            <v>0.96254308321532001</v>
          </cell>
        </row>
        <row r="554">
          <cell r="A554" t="str">
            <v>EUR_EURIBOR_EOD</v>
          </cell>
          <cell r="F554">
            <v>0.94720817175245497</v>
          </cell>
        </row>
        <row r="555">
          <cell r="A555" t="str">
            <v>EUR_EURIBOR_EOD</v>
          </cell>
          <cell r="F555">
            <v>0.93035297000310302</v>
          </cell>
        </row>
        <row r="556">
          <cell r="A556" t="str">
            <v>EUR_EURIBOR_EOD</v>
          </cell>
          <cell r="F556">
            <v>0.91286916289999798</v>
          </cell>
        </row>
        <row r="557">
          <cell r="A557" t="str">
            <v>EUR_EURIBOR_EOD</v>
          </cell>
          <cell r="F557">
            <v>0.87616374903931105</v>
          </cell>
        </row>
        <row r="558">
          <cell r="A558" t="str">
            <v>EUR_EURIBOR_EOD</v>
          </cell>
          <cell r="F558">
            <v>0.82163648835900005</v>
          </cell>
        </row>
        <row r="559">
          <cell r="A559" t="str">
            <v>EUR_EURIBOR_EOD</v>
          </cell>
          <cell r="F559">
            <v>0.74299659512971195</v>
          </cell>
        </row>
        <row r="560">
          <cell r="A560" t="str">
            <v>EUR_EURIBOR_EOD</v>
          </cell>
          <cell r="F560">
            <v>0.68303072627974304</v>
          </cell>
        </row>
        <row r="561">
          <cell r="A561" t="str">
            <v>EUR_EURIBOR_EOD</v>
          </cell>
          <cell r="F561">
            <v>0.63154671529202699</v>
          </cell>
        </row>
        <row r="562">
          <cell r="A562" t="str">
            <v>EUR_EURIBOR_EOD</v>
          </cell>
          <cell r="F562">
            <v>0.54217281164329101</v>
          </cell>
        </row>
        <row r="563">
          <cell r="A563" t="str">
            <v>EUR_EURIBOR_EOD</v>
          </cell>
          <cell r="F563">
            <v>0.48139887174794899</v>
          </cell>
        </row>
        <row r="564">
          <cell r="A564" t="str">
            <v>EUR_EURIBOR_EOD</v>
          </cell>
          <cell r="F564">
            <v>0.429019802564372</v>
          </cell>
        </row>
        <row r="565">
          <cell r="A565" t="str">
            <v>GBP_LIBOR_12M_EOD</v>
          </cell>
          <cell r="F565">
            <v>0.98970726140354304</v>
          </cell>
        </row>
        <row r="566">
          <cell r="A566" t="str">
            <v>GBP_LIBOR_12M_EOD</v>
          </cell>
          <cell r="F566">
            <v>0.98867590322880905</v>
          </cell>
        </row>
        <row r="567">
          <cell r="A567" t="str">
            <v>GBP_LIBOR_12M_EOD</v>
          </cell>
          <cell r="F567">
            <v>0.98768926599323004</v>
          </cell>
        </row>
        <row r="568">
          <cell r="A568" t="str">
            <v>GBP_LIBOR_12M_EOD</v>
          </cell>
          <cell r="F568">
            <v>0.98660391477111298</v>
          </cell>
        </row>
        <row r="569">
          <cell r="A569" t="str">
            <v>GBP_LIBOR_12M_EOD</v>
          </cell>
          <cell r="F569">
            <v>0.985578020656798</v>
          </cell>
        </row>
        <row r="570">
          <cell r="A570" t="str">
            <v>GBP_LIBOR_12M_EOD</v>
          </cell>
          <cell r="F570">
            <v>0.98456097199967396</v>
          </cell>
        </row>
        <row r="571">
          <cell r="A571" t="str">
            <v>GBP_LIBOR_12M_EOD</v>
          </cell>
          <cell r="F571">
            <v>0.98349611022236205</v>
          </cell>
        </row>
        <row r="572">
          <cell r="A572" t="str">
            <v>GBP_LIBOR_12M_EOD</v>
          </cell>
          <cell r="F572">
            <v>0.98020369837477495</v>
          </cell>
        </row>
        <row r="573">
          <cell r="A573" t="str">
            <v>GBP_LIBOR_12M_EOD</v>
          </cell>
          <cell r="F573">
            <v>0.97776993209711505</v>
          </cell>
        </row>
        <row r="574">
          <cell r="A574" t="str">
            <v>GBP_LIBOR_12M_EOD</v>
          </cell>
          <cell r="F574">
            <v>0.96264226353808002</v>
          </cell>
        </row>
        <row r="575">
          <cell r="A575" t="str">
            <v>GBP_LIBOR_12M_EOD</v>
          </cell>
          <cell r="F575">
            <v>0.94495045255353205</v>
          </cell>
        </row>
        <row r="576">
          <cell r="A576" t="str">
            <v>GBP_LIBOR_12M_EOD</v>
          </cell>
          <cell r="F576">
            <v>0.92527451214072198</v>
          </cell>
        </row>
        <row r="577">
          <cell r="A577" t="str">
            <v>GBP_LIBOR_12M_EOD</v>
          </cell>
          <cell r="F577">
            <v>0.90456178504600904</v>
          </cell>
        </row>
        <row r="578">
          <cell r="A578" t="str">
            <v>GBP_LIBOR_12M_EOD</v>
          </cell>
          <cell r="F578">
            <v>0.88328140274960698</v>
          </cell>
        </row>
        <row r="579">
          <cell r="A579" t="str">
            <v>GBP_LIBOR_12M_EOD</v>
          </cell>
          <cell r="F579">
            <v>0.86210862165649105</v>
          </cell>
        </row>
        <row r="580">
          <cell r="A580" t="str">
            <v>GBP_LIBOR_12M_EOD</v>
          </cell>
          <cell r="F580">
            <v>0.84108274102171798</v>
          </cell>
        </row>
        <row r="581">
          <cell r="A581" t="str">
            <v>GBP_LIBOR_12M_EOD</v>
          </cell>
          <cell r="F581">
            <v>0.82038649742554304</v>
          </cell>
        </row>
        <row r="582">
          <cell r="A582" t="str">
            <v>GBP_LIBOR_12M_EOD</v>
          </cell>
          <cell r="F582">
            <v>0.77961603669090795</v>
          </cell>
        </row>
        <row r="583">
          <cell r="A583" t="str">
            <v>GBP_LIBOR_12M_EOD</v>
          </cell>
          <cell r="F583">
            <v>0.72226986283543504</v>
          </cell>
        </row>
        <row r="584">
          <cell r="A584" t="str">
            <v>GBP_LIBOR_12M_EOD</v>
          </cell>
          <cell r="F584">
            <v>0.64030062095413398</v>
          </cell>
        </row>
        <row r="585">
          <cell r="A585" t="str">
            <v>GBP_LIBOR_12M_EOD</v>
          </cell>
          <cell r="F585">
            <v>0.57417528336574697</v>
          </cell>
        </row>
        <row r="586">
          <cell r="A586" t="str">
            <v>GBP_LIBOR_12M_EOD</v>
          </cell>
          <cell r="F586">
            <v>0.51708475039555502</v>
          </cell>
        </row>
        <row r="587">
          <cell r="A587" t="str">
            <v>GBP_LIBOR_12M_EOD</v>
          </cell>
          <cell r="F587">
            <v>0.42777215854582901</v>
          </cell>
        </row>
        <row r="588">
          <cell r="A588" t="str">
            <v>GBP_LIBOR_12M_EOD</v>
          </cell>
          <cell r="F588">
            <v>0.358420881153307</v>
          </cell>
        </row>
        <row r="589">
          <cell r="A589" t="str">
            <v>GBP_LIBOR_12M_EOD</v>
          </cell>
          <cell r="F589">
            <v>0.29373786758257397</v>
          </cell>
        </row>
        <row r="590">
          <cell r="A590" t="str">
            <v>GBP_LIBOR_1M_EOD</v>
          </cell>
          <cell r="F590">
            <v>0.99955521381319601</v>
          </cell>
        </row>
        <row r="591">
          <cell r="A591" t="str">
            <v>GBP_LIBOR_1M_EOD</v>
          </cell>
          <cell r="F591">
            <v>0.99914666261899399</v>
          </cell>
        </row>
        <row r="592">
          <cell r="A592" t="str">
            <v>GBP_LIBOR_1M_EOD</v>
          </cell>
          <cell r="F592">
            <v>0.99871059296470899</v>
          </cell>
        </row>
        <row r="593">
          <cell r="A593" t="str">
            <v>GBP_LIBOR_1M_EOD</v>
          </cell>
          <cell r="F593">
            <v>0.99736437979598802</v>
          </cell>
        </row>
        <row r="594">
          <cell r="A594" t="str">
            <v>GBP_LIBOR_1M_EOD</v>
          </cell>
          <cell r="F594">
            <v>0.99593746101205205</v>
          </cell>
        </row>
        <row r="595">
          <cell r="A595" t="str">
            <v>GBP_LIBOR_1M_EOD</v>
          </cell>
          <cell r="F595">
            <v>0.99431444089308596</v>
          </cell>
        </row>
        <row r="596">
          <cell r="A596" t="str">
            <v>GBP_LIBOR_1M_EOD</v>
          </cell>
          <cell r="F596">
            <v>0.98600514774876002</v>
          </cell>
        </row>
        <row r="597">
          <cell r="A597" t="str">
            <v>GBP_LIBOR_1M_EOD</v>
          </cell>
          <cell r="F597">
            <v>0.97419468093891104</v>
          </cell>
        </row>
        <row r="598">
          <cell r="A598" t="str">
            <v>GBP_LIBOR_1M_EOD</v>
          </cell>
          <cell r="F598">
            <v>0.95949918957635505</v>
          </cell>
        </row>
        <row r="599">
          <cell r="A599" t="str">
            <v>GBP_LIBOR_1M_EOD</v>
          </cell>
          <cell r="F599">
            <v>0.94262448604661797</v>
          </cell>
        </row>
        <row r="600">
          <cell r="A600" t="str">
            <v>GBP_LIBOR_1M_EOD</v>
          </cell>
          <cell r="F600">
            <v>0.92436179531920803</v>
          </cell>
        </row>
        <row r="601">
          <cell r="A601" t="str">
            <v>GBP_LIBOR_1M_EOD</v>
          </cell>
          <cell r="F601">
            <v>0.90522099658168897</v>
          </cell>
        </row>
        <row r="602">
          <cell r="A602" t="str">
            <v>GBP_LIBOR_1M_EOD</v>
          </cell>
          <cell r="F602">
            <v>0.88585917011720094</v>
          </cell>
        </row>
        <row r="603">
          <cell r="A603" t="str">
            <v>GBP_LIBOR_1M_EOD</v>
          </cell>
          <cell r="F603">
            <v>0.86625910966106301</v>
          </cell>
        </row>
        <row r="604">
          <cell r="A604" t="str">
            <v>GBP_LIBOR_1M_EOD</v>
          </cell>
          <cell r="F604">
            <v>0.84681216890460698</v>
          </cell>
        </row>
        <row r="605">
          <cell r="A605" t="str">
            <v>GBP_LIBOR_1M_EOD</v>
          </cell>
          <cell r="F605">
            <v>0.80749583118013601</v>
          </cell>
        </row>
        <row r="606">
          <cell r="A606" t="str">
            <v>GBP_LIBOR_1M_EOD</v>
          </cell>
          <cell r="F606">
            <v>0.75067464774736603</v>
          </cell>
        </row>
        <row r="607">
          <cell r="A607" t="str">
            <v>GBP_LIBOR_1M_EOD</v>
          </cell>
          <cell r="F607">
            <v>0.66907329759158196</v>
          </cell>
        </row>
        <row r="608">
          <cell r="A608" t="str">
            <v>GBP_LIBOR_1M_EOD</v>
          </cell>
          <cell r="F608">
            <v>0.60230332143273102</v>
          </cell>
        </row>
        <row r="609">
          <cell r="A609" t="str">
            <v>GBP_LIBOR_1M_EOD</v>
          </cell>
          <cell r="F609">
            <v>0.54408165398553499</v>
          </cell>
        </row>
        <row r="610">
          <cell r="A610" t="str">
            <v>GBP_LIBOR_1M_EOD</v>
          </cell>
          <cell r="F610">
            <v>0.455561387071928</v>
          </cell>
        </row>
        <row r="611">
          <cell r="A611" t="str">
            <v>GBP_LIBOR_1M_EOD</v>
          </cell>
          <cell r="F611">
            <v>0.38094848369336198</v>
          </cell>
        </row>
        <row r="612">
          <cell r="A612" t="str">
            <v>GBP_LIBOR_1M_EOD</v>
          </cell>
          <cell r="F612">
            <v>0.31546248094009499</v>
          </cell>
        </row>
        <row r="613">
          <cell r="A613" t="str">
            <v>GBP_LIBOR_3M_EOD</v>
          </cell>
          <cell r="F613">
            <v>0.99854177445856696</v>
          </cell>
        </row>
        <row r="614">
          <cell r="A614" t="str">
            <v>GBP_LIBOR_3M_EOD</v>
          </cell>
          <cell r="F614">
            <v>0.99766145485626601</v>
          </cell>
        </row>
        <row r="615">
          <cell r="A615" t="str">
            <v>GBP_LIBOR_3M_EOD</v>
          </cell>
          <cell r="F615">
            <v>0.996124932882125</v>
          </cell>
        </row>
        <row r="616">
          <cell r="A616" t="str">
            <v>GBP_LIBOR_3M_EOD</v>
          </cell>
          <cell r="F616">
            <v>0.99434331525484798</v>
          </cell>
        </row>
        <row r="617">
          <cell r="A617" t="str">
            <v>GBP_LIBOR_3M_EOD</v>
          </cell>
          <cell r="F617">
            <v>0.99249861382440496</v>
          </cell>
        </row>
        <row r="618">
          <cell r="A618" t="str">
            <v>GBP_LIBOR_3M_EOD</v>
          </cell>
          <cell r="F618">
            <v>0.99057583579872499</v>
          </cell>
        </row>
        <row r="619">
          <cell r="A619" t="str">
            <v>GBP_LIBOR_3M_EOD</v>
          </cell>
          <cell r="F619">
            <v>0.98806653660907995</v>
          </cell>
        </row>
        <row r="620">
          <cell r="A620" t="str">
            <v>GBP_LIBOR_3M_EOD</v>
          </cell>
          <cell r="F620">
            <v>0.98549190438545797</v>
          </cell>
        </row>
        <row r="621">
          <cell r="A621" t="str">
            <v>GBP_LIBOR_3M_EOD</v>
          </cell>
          <cell r="F621">
            <v>0.982699862919588</v>
          </cell>
        </row>
        <row r="622">
          <cell r="A622" t="str">
            <v>GBP_LIBOR_3M_EOD</v>
          </cell>
          <cell r="F622">
            <v>0.97187313811391596</v>
          </cell>
        </row>
        <row r="623">
          <cell r="A623" t="str">
            <v>GBP_LIBOR_3M_EOD</v>
          </cell>
          <cell r="F623">
            <v>0.95645474263892105</v>
          </cell>
        </row>
        <row r="624">
          <cell r="A624" t="str">
            <v>GBP_LIBOR_3M_EOD</v>
          </cell>
          <cell r="F624">
            <v>0.93887628379795596</v>
          </cell>
        </row>
        <row r="625">
          <cell r="A625" t="str">
            <v>GBP_LIBOR_3M_EOD</v>
          </cell>
          <cell r="F625">
            <v>0.92011354730304296</v>
          </cell>
        </row>
        <row r="626">
          <cell r="A626" t="str">
            <v>GBP_LIBOR_3M_EOD</v>
          </cell>
          <cell r="F626">
            <v>0.90066552783044795</v>
          </cell>
        </row>
        <row r="627">
          <cell r="A627" t="str">
            <v>GBP_LIBOR_3M_EOD</v>
          </cell>
          <cell r="F627">
            <v>0.88106611199569096</v>
          </cell>
        </row>
        <row r="628">
          <cell r="A628" t="str">
            <v>GBP_LIBOR_3M_EOD</v>
          </cell>
          <cell r="F628">
            <v>0.86109020245490497</v>
          </cell>
        </row>
        <row r="629">
          <cell r="A629" t="str">
            <v>GBP_LIBOR_3M_EOD</v>
          </cell>
          <cell r="F629">
            <v>0.84131107297195695</v>
          </cell>
        </row>
        <row r="630">
          <cell r="A630" t="str">
            <v>GBP_LIBOR_3M_EOD</v>
          </cell>
          <cell r="F630">
            <v>0.80133006181185495</v>
          </cell>
        </row>
        <row r="631">
          <cell r="A631" t="str">
            <v>GBP_LIBOR_3M_EOD</v>
          </cell>
          <cell r="F631">
            <v>0.74382226060024004</v>
          </cell>
        </row>
        <row r="632">
          <cell r="A632" t="str">
            <v>GBP_LIBOR_3M_EOD</v>
          </cell>
          <cell r="F632">
            <v>0.66130500678246795</v>
          </cell>
        </row>
        <row r="633">
          <cell r="A633" t="str">
            <v>GBP_LIBOR_3M_EOD</v>
          </cell>
          <cell r="F633">
            <v>0.59400633536004599</v>
          </cell>
        </row>
        <row r="634">
          <cell r="A634" t="str">
            <v>GBP_LIBOR_3M_EOD</v>
          </cell>
          <cell r="F634">
            <v>0.53558601979955101</v>
          </cell>
        </row>
        <row r="635">
          <cell r="A635" t="str">
            <v>GBP_LIBOR_3M_EOD</v>
          </cell>
          <cell r="F635">
            <v>0.44662687883093</v>
          </cell>
        </row>
        <row r="636">
          <cell r="A636" t="str">
            <v>GBP_LIBOR_3M_EOD</v>
          </cell>
          <cell r="F636">
            <v>0.37222211934805699</v>
          </cell>
        </row>
        <row r="637">
          <cell r="A637" t="str">
            <v>GBP_LIBOR_3M_EOD</v>
          </cell>
          <cell r="F637">
            <v>0.30553015001449801</v>
          </cell>
        </row>
        <row r="638">
          <cell r="A638" t="str">
            <v>GBP_LIBOR_6M_EOD</v>
          </cell>
          <cell r="F638">
            <v>0.99629113564974703</v>
          </cell>
        </row>
        <row r="639">
          <cell r="A639" t="str">
            <v>GBP_LIBOR_6M_EOD</v>
          </cell>
          <cell r="F639">
            <v>0.99225016288024803</v>
          </cell>
        </row>
        <row r="640">
          <cell r="A640" t="str">
            <v>GBP_LIBOR_6M_EOD</v>
          </cell>
          <cell r="F640">
            <v>0.98754019139770899</v>
          </cell>
        </row>
        <row r="641">
          <cell r="A641" t="str">
            <v>GBP_LIBOR_6M_EOD</v>
          </cell>
          <cell r="F641">
            <v>0.98187964600044098</v>
          </cell>
        </row>
        <row r="642">
          <cell r="A642" t="str">
            <v>GBP_LIBOR_6M_EOD</v>
          </cell>
          <cell r="F642">
            <v>0.96814280407068498</v>
          </cell>
        </row>
        <row r="643">
          <cell r="A643" t="str">
            <v>GBP_LIBOR_6M_EOD</v>
          </cell>
          <cell r="F643">
            <v>0.95157050796430498</v>
          </cell>
        </row>
        <row r="644">
          <cell r="A644" t="str">
            <v>GBP_LIBOR_6M_EOD</v>
          </cell>
          <cell r="F644">
            <v>0.93290252379243099</v>
          </cell>
        </row>
        <row r="645">
          <cell r="A645" t="str">
            <v>GBP_LIBOR_6M_EOD</v>
          </cell>
          <cell r="F645">
            <v>0.91308588075825903</v>
          </cell>
        </row>
        <row r="646">
          <cell r="A646" t="str">
            <v>GBP_LIBOR_6M_EOD</v>
          </cell>
          <cell r="F646">
            <v>0.89267639458340997</v>
          </cell>
        </row>
        <row r="647">
          <cell r="A647" t="str">
            <v>GBP_LIBOR_6M_EOD</v>
          </cell>
          <cell r="F647">
            <v>0.87213098459939098</v>
          </cell>
        </row>
        <row r="648">
          <cell r="A648" t="str">
            <v>GBP_LIBOR_6M_EOD</v>
          </cell>
          <cell r="F648">
            <v>0.85148216404872001</v>
          </cell>
        </row>
        <row r="649">
          <cell r="A649" t="str">
            <v>GBP_LIBOR_6M_EOD</v>
          </cell>
          <cell r="F649">
            <v>0.83111400730984397</v>
          </cell>
        </row>
        <row r="650">
          <cell r="A650" t="str">
            <v>GBP_LIBOR_6M_EOD</v>
          </cell>
          <cell r="F650">
            <v>0.79059923393273301</v>
          </cell>
        </row>
        <row r="651">
          <cell r="A651" t="str">
            <v>GBP_LIBOR_6M_EOD</v>
          </cell>
          <cell r="F651">
            <v>0.73338180958142796</v>
          </cell>
        </row>
        <row r="652">
          <cell r="A652" t="str">
            <v>GBP_LIBOR_6M_EOD</v>
          </cell>
          <cell r="F652">
            <v>0.65152178597806298</v>
          </cell>
        </row>
        <row r="653">
          <cell r="A653" t="str">
            <v>GBP_LIBOR_6M_EOD</v>
          </cell>
          <cell r="F653">
            <v>0.58491934796021305</v>
          </cell>
        </row>
        <row r="654">
          <cell r="A654" t="str">
            <v>GBP_LIBOR_6M_EOD</v>
          </cell>
          <cell r="F654">
            <v>0.52738582452720895</v>
          </cell>
        </row>
        <row r="655">
          <cell r="A655" t="str">
            <v>GBP_LIBOR_6M_EOD</v>
          </cell>
          <cell r="F655">
            <v>0.439544582550986</v>
          </cell>
        </row>
        <row r="656">
          <cell r="A656" t="str">
            <v>GBP_LIBOR_6M_EOD</v>
          </cell>
          <cell r="F656">
            <v>0.36618777119555401</v>
          </cell>
        </row>
        <row r="657">
          <cell r="A657" t="str">
            <v>GBP_LIBOR_6M_EOD</v>
          </cell>
          <cell r="F657">
            <v>0.30037154751170098</v>
          </cell>
        </row>
        <row r="658">
          <cell r="A658" t="str">
            <v>GBP_LIBOR_EOD</v>
          </cell>
          <cell r="F658">
            <v>0.99998678099666205</v>
          </cell>
        </row>
        <row r="659">
          <cell r="A659" t="str">
            <v>GBP_LIBOR_EOD</v>
          </cell>
          <cell r="F659">
            <v>0.99990669582976799</v>
          </cell>
        </row>
        <row r="660">
          <cell r="A660" t="str">
            <v>GBP_LIBOR_EOD</v>
          </cell>
          <cell r="F660">
            <v>0.99955521381319601</v>
          </cell>
        </row>
        <row r="661">
          <cell r="A661" t="str">
            <v>GBP_LIBOR_EOD</v>
          </cell>
          <cell r="F661">
            <v>0.99774524594764702</v>
          </cell>
        </row>
        <row r="662">
          <cell r="A662" t="str">
            <v>GBP_LIBOR_EOD</v>
          </cell>
          <cell r="F662">
            <v>0.99620859492486702</v>
          </cell>
        </row>
        <row r="663">
          <cell r="A663" t="str">
            <v>GBP_LIBOR_EOD</v>
          </cell>
          <cell r="F663">
            <v>0.99442682766397905</v>
          </cell>
        </row>
        <row r="664">
          <cell r="A664" t="str">
            <v>GBP_LIBOR_EOD</v>
          </cell>
          <cell r="F664">
            <v>0.99258197130167503</v>
          </cell>
        </row>
        <row r="665">
          <cell r="A665" t="str">
            <v>GBP_LIBOR_EOD</v>
          </cell>
          <cell r="F665">
            <v>0.99065903178667603</v>
          </cell>
        </row>
        <row r="666">
          <cell r="A666" t="str">
            <v>GBP_LIBOR_EOD</v>
          </cell>
          <cell r="F666">
            <v>0.98814952184726601</v>
          </cell>
        </row>
        <row r="667">
          <cell r="A667" t="str">
            <v>GBP_LIBOR_EOD</v>
          </cell>
          <cell r="F667">
            <v>0.985574673386719</v>
          </cell>
        </row>
        <row r="668">
          <cell r="A668" t="str">
            <v>GBP_LIBOR_EOD</v>
          </cell>
          <cell r="F668">
            <v>0.98278239742426698</v>
          </cell>
        </row>
        <row r="669">
          <cell r="A669" t="str">
            <v>GBP_LIBOR_EOD</v>
          </cell>
          <cell r="F669">
            <v>0.96806666031995603</v>
          </cell>
        </row>
        <row r="670">
          <cell r="A670" t="str">
            <v>GBP_LIBOR_EOD</v>
          </cell>
          <cell r="F670">
            <v>0.95145654793961898</v>
          </cell>
        </row>
        <row r="671">
          <cell r="A671" t="str">
            <v>GBP_LIBOR_EOD</v>
          </cell>
          <cell r="F671">
            <v>0.932734298251919</v>
          </cell>
        </row>
        <row r="672">
          <cell r="A672" t="str">
            <v>GBP_LIBOR_EOD</v>
          </cell>
          <cell r="F672">
            <v>0.91285319896783101</v>
          </cell>
        </row>
        <row r="673">
          <cell r="A673" t="str">
            <v>GBP_LIBOR_EOD</v>
          </cell>
          <cell r="F673">
            <v>0.89237297802954196</v>
          </cell>
        </row>
        <row r="674">
          <cell r="A674" t="str">
            <v>GBP_LIBOR_EOD</v>
          </cell>
          <cell r="F674">
            <v>0.87175224168974796</v>
          </cell>
        </row>
        <row r="675">
          <cell r="A675" t="str">
            <v>GBP_LIBOR_EOD</v>
          </cell>
          <cell r="F675">
            <v>0.851026241955398</v>
          </cell>
        </row>
        <row r="676">
          <cell r="A676" t="str">
            <v>GBP_LIBOR_EOD</v>
          </cell>
          <cell r="F676">
            <v>0.83058415071591296</v>
          </cell>
        </row>
        <row r="677">
          <cell r="A677" t="str">
            <v>GBP_LIBOR_EOD</v>
          </cell>
          <cell r="F677">
            <v>0.78992417920900204</v>
          </cell>
        </row>
        <row r="678">
          <cell r="A678" t="str">
            <v>GBP_LIBOR_EOD</v>
          </cell>
          <cell r="F678">
            <v>0.73254242533898695</v>
          </cell>
        </row>
        <row r="679">
          <cell r="A679" t="str">
            <v>GBP_LIBOR_EOD</v>
          </cell>
          <cell r="F679">
            <v>0.65058744795967205</v>
          </cell>
        </row>
        <row r="680">
          <cell r="A680" t="str">
            <v>GBP_LIBOR_EOD</v>
          </cell>
          <cell r="F680">
            <v>0.584051549029735</v>
          </cell>
        </row>
        <row r="681">
          <cell r="A681" t="str">
            <v>GBP_LIBOR_EOD</v>
          </cell>
          <cell r="F681">
            <v>0.52662647263786699</v>
          </cell>
        </row>
        <row r="682">
          <cell r="A682" t="str">
            <v>GBP_LIBOR_EOD</v>
          </cell>
          <cell r="F682">
            <v>0.43919008751989902</v>
          </cell>
        </row>
        <row r="683">
          <cell r="A683" t="str">
            <v>GBP_LIBOR_EOD</v>
          </cell>
          <cell r="F683">
            <v>0.36609750183802098</v>
          </cell>
        </row>
        <row r="684">
          <cell r="A684" t="str">
            <v>GBP_LIBOR_EOD</v>
          </cell>
          <cell r="F684">
            <v>0.30033170989997299</v>
          </cell>
        </row>
        <row r="685">
          <cell r="A685" t="str">
            <v>GBP_SONIA_EOD</v>
          </cell>
          <cell r="F685">
            <v>0.99998726317592701</v>
          </cell>
        </row>
        <row r="686">
          <cell r="A686" t="str">
            <v>GBP_SONIA_EOD</v>
          </cell>
          <cell r="F686">
            <v>0.99991126129991303</v>
          </cell>
        </row>
        <row r="687">
          <cell r="A687" t="str">
            <v>GBP_SONIA_EOD</v>
          </cell>
          <cell r="F687">
            <v>0.99982263420393302</v>
          </cell>
        </row>
        <row r="688">
          <cell r="A688" t="str">
            <v>GBP_SONIA_EOD</v>
          </cell>
          <cell r="F688">
            <v>0.99959328329400399</v>
          </cell>
        </row>
        <row r="689">
          <cell r="A689" t="str">
            <v>GBP_SONIA_EOD</v>
          </cell>
          <cell r="F689">
            <v>0.99922881983537004</v>
          </cell>
        </row>
        <row r="690">
          <cell r="A690" t="str">
            <v>GBP_SONIA_EOD</v>
          </cell>
          <cell r="F690">
            <v>0.99884402822817497</v>
          </cell>
        </row>
        <row r="691">
          <cell r="A691" t="str">
            <v>GBP_SONIA_EOD</v>
          </cell>
          <cell r="F691">
            <v>0.99843843271604305</v>
          </cell>
        </row>
        <row r="692">
          <cell r="A692" t="str">
            <v>GBP_SONIA_EOD</v>
          </cell>
          <cell r="F692">
            <v>0.99805230138818701</v>
          </cell>
        </row>
        <row r="693">
          <cell r="A693" t="str">
            <v>GBP_SONIA_EOD</v>
          </cell>
          <cell r="F693">
            <v>0.99764080533120403</v>
          </cell>
        </row>
        <row r="694">
          <cell r="A694" t="str">
            <v>GBP_SONIA_EOD</v>
          </cell>
          <cell r="F694">
            <v>0.99721646217585402</v>
          </cell>
        </row>
        <row r="695">
          <cell r="A695" t="str">
            <v>GBP_SONIA_EOD</v>
          </cell>
          <cell r="F695">
            <v>0.99679937892243597</v>
          </cell>
        </row>
        <row r="696">
          <cell r="A696" t="str">
            <v>GBP_SONIA_EOD</v>
          </cell>
          <cell r="F696">
            <v>0.99636567838965795</v>
          </cell>
        </row>
        <row r="697">
          <cell r="A697" t="str">
            <v>GBP_SONIA_EOD</v>
          </cell>
          <cell r="F697">
            <v>0.99590850092011995</v>
          </cell>
        </row>
        <row r="698">
          <cell r="A698" t="str">
            <v>GBP_SONIA_EOD</v>
          </cell>
          <cell r="F698">
            <v>0.99542123685314399</v>
          </cell>
        </row>
        <row r="699">
          <cell r="A699" t="str">
            <v>GBP_SONIA_EOD</v>
          </cell>
          <cell r="F699">
            <v>0.99491881604202903</v>
          </cell>
        </row>
        <row r="700">
          <cell r="A700" t="str">
            <v>GBP_SONIA_EOD</v>
          </cell>
          <cell r="F700">
            <v>0.99334705548987201</v>
          </cell>
        </row>
        <row r="701">
          <cell r="A701" t="str">
            <v>GBP_SONIA_EOD</v>
          </cell>
          <cell r="F701">
            <v>0.99158421302722799</v>
          </cell>
        </row>
        <row r="702">
          <cell r="A702" t="str">
            <v>GBP_SONIA_EOD</v>
          </cell>
          <cell r="F702">
            <v>0.98962260247884204</v>
          </cell>
        </row>
        <row r="703">
          <cell r="A703" t="str">
            <v>GBP_SONIA_EOD</v>
          </cell>
          <cell r="F703">
            <v>0.98743198954158995</v>
          </cell>
        </row>
        <row r="704">
          <cell r="A704" t="str">
            <v>GBP_SONIA_EOD</v>
          </cell>
          <cell r="F704">
            <v>0.97701742628757504</v>
          </cell>
        </row>
        <row r="705">
          <cell r="A705" t="str">
            <v>GBP_SONIA_EOD</v>
          </cell>
          <cell r="F705">
            <v>0.96369055591882202</v>
          </cell>
        </row>
        <row r="706">
          <cell r="A706" t="str">
            <v>GBP_SONIA_EOD</v>
          </cell>
          <cell r="F706">
            <v>0.94812258483811596</v>
          </cell>
        </row>
        <row r="707">
          <cell r="A707" t="str">
            <v>GBP_SONIA_EOD</v>
          </cell>
          <cell r="F707">
            <v>0.93120325296300199</v>
          </cell>
        </row>
        <row r="708">
          <cell r="A708" t="str">
            <v>GBP_SONIA_EOD</v>
          </cell>
          <cell r="F708">
            <v>0.91334037086480102</v>
          </cell>
        </row>
        <row r="709">
          <cell r="A709" t="str">
            <v>GBP_SONIA_EOD</v>
          </cell>
          <cell r="F709">
            <v>0.895045383778311</v>
          </cell>
        </row>
        <row r="710">
          <cell r="A710" t="str">
            <v>GBP_SONIA_EOD</v>
          </cell>
          <cell r="F710">
            <v>0.87636223894770104</v>
          </cell>
        </row>
        <row r="711">
          <cell r="A711" t="str">
            <v>GBP_SONIA_EOD</v>
          </cell>
          <cell r="F711">
            <v>0.85766837307241195</v>
          </cell>
        </row>
        <row r="712">
          <cell r="A712" t="str">
            <v>GBP_SONIA_EOD</v>
          </cell>
          <cell r="F712">
            <v>0.81897470977001297</v>
          </cell>
        </row>
        <row r="713">
          <cell r="A713" t="str">
            <v>GBP_SONIA_EOD</v>
          </cell>
          <cell r="F713">
            <v>0.76323767364724404</v>
          </cell>
        </row>
        <row r="714">
          <cell r="A714" t="str">
            <v>GBP_SONIA_EOD</v>
          </cell>
          <cell r="F714">
            <v>0.68165810322715603</v>
          </cell>
        </row>
        <row r="715">
          <cell r="A715" t="str">
            <v>GBP_SONIA_EOD</v>
          </cell>
          <cell r="F715">
            <v>0.61493844925594399</v>
          </cell>
        </row>
        <row r="716">
          <cell r="A716" t="str">
            <v>GBP_SONIA_EOD</v>
          </cell>
          <cell r="F716">
            <v>0.55685137832189802</v>
          </cell>
        </row>
        <row r="717">
          <cell r="A717" t="str">
            <v>GBP_SONIA_EOD</v>
          </cell>
          <cell r="F717">
            <v>0.46788028688087402</v>
          </cell>
        </row>
        <row r="718">
          <cell r="A718" t="str">
            <v>GBP_SONIA_EOD</v>
          </cell>
          <cell r="F718">
            <v>0.39230596735297402</v>
          </cell>
        </row>
        <row r="719">
          <cell r="A719" t="str">
            <v>GBP_SONIA_EOD</v>
          </cell>
          <cell r="F719">
            <v>0.32420475045369901</v>
          </cell>
        </row>
        <row r="720">
          <cell r="A720" t="str">
            <v>HKD_HIBOR_3M_EOD</v>
          </cell>
          <cell r="F720">
            <v>0.99899845615052296</v>
          </cell>
        </row>
        <row r="721">
          <cell r="A721" t="str">
            <v>HKD_HIBOR_3M_EOD</v>
          </cell>
          <cell r="F721">
            <v>0.99777952494457001</v>
          </cell>
        </row>
        <row r="722">
          <cell r="A722" t="str">
            <v>HKD_HIBOR_3M_EOD</v>
          </cell>
          <cell r="F722">
            <v>0.99638840294418796</v>
          </cell>
        </row>
        <row r="723">
          <cell r="A723" t="str">
            <v>HKD_HIBOR_3M_EOD</v>
          </cell>
          <cell r="F723">
            <v>0.99464654521358398</v>
          </cell>
        </row>
        <row r="724">
          <cell r="A724" t="str">
            <v>HKD_HIBOR_3M_EOD</v>
          </cell>
          <cell r="F724">
            <v>0.98474626607506399</v>
          </cell>
        </row>
        <row r="725">
          <cell r="A725" t="str">
            <v>HKD_HIBOR_3M_EOD</v>
          </cell>
          <cell r="F725">
            <v>0.97099928814238301</v>
          </cell>
        </row>
        <row r="726">
          <cell r="A726" t="str">
            <v>HKD_HIBOR_3M_EOD</v>
          </cell>
          <cell r="F726">
            <v>0.95388365059803704</v>
          </cell>
        </row>
        <row r="727">
          <cell r="A727" t="str">
            <v>HKD_HIBOR_3M_EOD</v>
          </cell>
          <cell r="F727">
            <v>0.93571519327434305</v>
          </cell>
        </row>
        <row r="728">
          <cell r="A728" t="str">
            <v>HKD_HIBOR_3M_EOD</v>
          </cell>
          <cell r="F728">
            <v>0.89446072250106501</v>
          </cell>
        </row>
        <row r="729">
          <cell r="A729" t="str">
            <v>HKD_HIBOR_3M_EOD</v>
          </cell>
          <cell r="F729">
            <v>0.83159969471434303</v>
          </cell>
        </row>
        <row r="730">
          <cell r="A730" t="str">
            <v>HKD_HIBOR_3M_EOD</v>
          </cell>
          <cell r="F730">
            <v>0.79400871349414803</v>
          </cell>
        </row>
        <row r="731">
          <cell r="A731" t="str">
            <v>HKD_HIBOR_3M_EOD</v>
          </cell>
          <cell r="F731">
            <v>0.73525130044784304</v>
          </cell>
        </row>
        <row r="732">
          <cell r="A732" t="str">
            <v>HKD_HIBOR_6M_EOD</v>
          </cell>
          <cell r="F732">
            <v>0.99720018971392099</v>
          </cell>
        </row>
        <row r="733">
          <cell r="A733" t="str">
            <v>HKD_HIBOR_6M_EOD</v>
          </cell>
          <cell r="F733">
            <v>0.99317295033906505</v>
          </cell>
        </row>
        <row r="734">
          <cell r="A734" t="str">
            <v>HKD_HIBOR_6M_EOD</v>
          </cell>
          <cell r="F734">
            <v>0.98199341135063101</v>
          </cell>
        </row>
        <row r="735">
          <cell r="A735" t="str">
            <v>HKD_HIBOR_6M_EOD</v>
          </cell>
          <cell r="F735">
            <v>0.96723379636728601</v>
          </cell>
        </row>
        <row r="736">
          <cell r="A736" t="str">
            <v>HKD_HIBOR_6M_EOD</v>
          </cell>
          <cell r="F736">
            <v>0.94934398611389803</v>
          </cell>
        </row>
        <row r="737">
          <cell r="A737" t="str">
            <v>HKD_HIBOR_6M_EOD</v>
          </cell>
          <cell r="F737">
            <v>0.930627630318552</v>
          </cell>
        </row>
        <row r="738">
          <cell r="A738" t="str">
            <v>HKD_HIBOR_6M_EOD</v>
          </cell>
          <cell r="F738">
            <v>0.88829779323559899</v>
          </cell>
        </row>
        <row r="739">
          <cell r="A739" t="str">
            <v>HKD_HIBOR_6M_EOD</v>
          </cell>
          <cell r="F739">
            <v>0.82341057058238598</v>
          </cell>
        </row>
        <row r="740">
          <cell r="A740" t="str">
            <v>HKD_HIBOR_6M_EOD</v>
          </cell>
          <cell r="F740">
            <v>0.78358774853555302</v>
          </cell>
        </row>
        <row r="741">
          <cell r="A741" t="str">
            <v>HKD_HIBOR_6M_EOD</v>
          </cell>
          <cell r="F741">
            <v>0.72323046822439896</v>
          </cell>
        </row>
        <row r="742">
          <cell r="A742" t="str">
            <v>HKD_HIBOR_EOD</v>
          </cell>
          <cell r="F742">
            <v>0.99999861068686202</v>
          </cell>
        </row>
        <row r="743">
          <cell r="A743" t="str">
            <v>HKD_HIBOR_EOD</v>
          </cell>
          <cell r="F743">
            <v>0.99998219155002299</v>
          </cell>
        </row>
        <row r="744">
          <cell r="A744" t="str">
            <v>HKD_HIBOR_EOD</v>
          </cell>
          <cell r="F744">
            <v>0.99978919513299302</v>
          </cell>
        </row>
        <row r="745">
          <cell r="A745" t="str">
            <v>HKD_HIBOR_EOD</v>
          </cell>
          <cell r="F745">
            <v>0.99946395544308397</v>
          </cell>
        </row>
        <row r="746">
          <cell r="A746" t="str">
            <v>HKD_HIBOR_EOD</v>
          </cell>
          <cell r="F746">
            <v>0.99899845615052296</v>
          </cell>
        </row>
        <row r="747">
          <cell r="A747" t="str">
            <v>HKD_HIBOR_EOD</v>
          </cell>
          <cell r="F747">
            <v>0.99720018971392099</v>
          </cell>
        </row>
        <row r="748">
          <cell r="A748" t="str">
            <v>HKD_HIBOR_EOD</v>
          </cell>
          <cell r="F748">
            <v>0.994674172631547</v>
          </cell>
        </row>
        <row r="749">
          <cell r="A749" t="str">
            <v>HKD_HIBOR_EOD</v>
          </cell>
          <cell r="F749">
            <v>0.98474273627217601</v>
          </cell>
        </row>
        <row r="750">
          <cell r="A750" t="str">
            <v>HKD_HIBOR_EOD</v>
          </cell>
          <cell r="F750">
            <v>0.97099360216845298</v>
          </cell>
        </row>
        <row r="751">
          <cell r="A751" t="str">
            <v>HKD_HIBOR_EOD</v>
          </cell>
          <cell r="F751">
            <v>0.95387719904624801</v>
          </cell>
        </row>
        <row r="752">
          <cell r="A752" t="str">
            <v>HKD_HIBOR_EOD</v>
          </cell>
          <cell r="F752">
            <v>0.93570893453850601</v>
          </cell>
        </row>
        <row r="753">
          <cell r="A753" t="str">
            <v>HKD_HIBOR_EOD</v>
          </cell>
          <cell r="F753">
            <v>0.89445282428418704</v>
          </cell>
        </row>
        <row r="754">
          <cell r="A754" t="str">
            <v>HKD_HIBOR_EOD</v>
          </cell>
          <cell r="F754">
            <v>0.83159141827848304</v>
          </cell>
        </row>
        <row r="755">
          <cell r="A755" t="str">
            <v>HKD_HIBOR_EOD</v>
          </cell>
          <cell r="F755">
            <v>0.794000801958618</v>
          </cell>
        </row>
        <row r="756">
          <cell r="A756" t="str">
            <v>HKD_HIBOR_EOD</v>
          </cell>
          <cell r="F756">
            <v>0.735242525999108</v>
          </cell>
        </row>
        <row r="757">
          <cell r="A757" t="str">
            <v>HUF_BUBOR_3M_EOD</v>
          </cell>
          <cell r="F757">
            <v>0.99637534527090699</v>
          </cell>
        </row>
        <row r="758">
          <cell r="A758" t="str">
            <v>HUF_BUBOR_3M_EOD</v>
          </cell>
          <cell r="F758">
            <v>0.99322447856051899</v>
          </cell>
        </row>
        <row r="759">
          <cell r="A759" t="str">
            <v>HUF_BUBOR_3M_EOD</v>
          </cell>
          <cell r="F759">
            <v>0.99013347437945998</v>
          </cell>
        </row>
        <row r="760">
          <cell r="A760" t="str">
            <v>HUF_BUBOR_3M_EOD</v>
          </cell>
          <cell r="F760">
            <v>0.98695547774113301</v>
          </cell>
        </row>
        <row r="761">
          <cell r="A761" t="str">
            <v>HUF_BUBOR_3M_EOD</v>
          </cell>
          <cell r="F761">
            <v>0.97333245310028005</v>
          </cell>
        </row>
        <row r="762">
          <cell r="A762" t="str">
            <v>HUF_BUBOR_3M_EOD</v>
          </cell>
          <cell r="F762">
            <v>0.95689895860789997</v>
          </cell>
        </row>
        <row r="763">
          <cell r="A763" t="str">
            <v>HUF_BUBOR_3M_EOD</v>
          </cell>
          <cell r="F763">
            <v>0.93629782615004498</v>
          </cell>
        </row>
        <row r="764">
          <cell r="A764" t="str">
            <v>HUF_BUBOR_3M_EOD</v>
          </cell>
          <cell r="F764">
            <v>0.91025893540533698</v>
          </cell>
        </row>
        <row r="765">
          <cell r="A765" t="str">
            <v>HUF_BUBOR_3M_EOD</v>
          </cell>
          <cell r="F765">
            <v>0.88035200278574399</v>
          </cell>
        </row>
        <row r="766">
          <cell r="A766" t="str">
            <v>HUF_BUBOR_3M_EOD</v>
          </cell>
          <cell r="F766">
            <v>0.84833197922953596</v>
          </cell>
        </row>
        <row r="767">
          <cell r="A767" t="str">
            <v>HUF_BUBOR_3M_EOD</v>
          </cell>
          <cell r="F767">
            <v>0.81580223054049805</v>
          </cell>
        </row>
        <row r="768">
          <cell r="A768" t="str">
            <v>HUF_BUBOR_3M_EOD</v>
          </cell>
          <cell r="F768">
            <v>0.78391595251364898</v>
          </cell>
        </row>
        <row r="769">
          <cell r="A769" t="str">
            <v>HUF_BUBOR_3M_EOD</v>
          </cell>
          <cell r="F769">
            <v>0.75328641278712005</v>
          </cell>
        </row>
        <row r="770">
          <cell r="A770" t="str">
            <v>HUF_BUBOR_3M_EOD</v>
          </cell>
          <cell r="F770">
            <v>0.70255439268425501</v>
          </cell>
        </row>
        <row r="771">
          <cell r="A771" t="str">
            <v>HUF_BUBOR_3M_EOD</v>
          </cell>
          <cell r="F771">
            <v>0.642932115661069</v>
          </cell>
        </row>
        <row r="772">
          <cell r="A772" t="str">
            <v>HUF_BUBOR_3M_EOD</v>
          </cell>
          <cell r="F772">
            <v>0.54469463818477504</v>
          </cell>
        </row>
        <row r="773">
          <cell r="A773" t="str">
            <v>HUF_BUBOR_6M_EOD</v>
          </cell>
          <cell r="F773">
            <v>0.99299870428011205</v>
          </cell>
        </row>
        <row r="774">
          <cell r="A774" t="str">
            <v>HUF_BUBOR_6M_EOD</v>
          </cell>
          <cell r="F774">
            <v>0.98674132528008596</v>
          </cell>
        </row>
        <row r="775">
          <cell r="A775" t="str">
            <v>HUF_BUBOR_6M_EOD</v>
          </cell>
          <cell r="F775">
            <v>0.98015089953729495</v>
          </cell>
        </row>
        <row r="776">
          <cell r="A776" t="str">
            <v>HUF_BUBOR_6M_EOD</v>
          </cell>
          <cell r="F776">
            <v>0.97322027931544897</v>
          </cell>
        </row>
        <row r="777">
          <cell r="A777" t="str">
            <v>HUF_BUBOR_6M_EOD</v>
          </cell>
          <cell r="F777">
            <v>0.95725269157570902</v>
          </cell>
        </row>
        <row r="778">
          <cell r="A778" t="str">
            <v>HUF_BUBOR_6M_EOD</v>
          </cell>
          <cell r="F778">
            <v>0.93728799526165096</v>
          </cell>
        </row>
        <row r="779">
          <cell r="A779" t="str">
            <v>HUF_BUBOR_6M_EOD</v>
          </cell>
          <cell r="F779">
            <v>0.91201899605747005</v>
          </cell>
        </row>
        <row r="780">
          <cell r="A780" t="str">
            <v>HUF_BUBOR_6M_EOD</v>
          </cell>
          <cell r="F780">
            <v>0.88276971913583502</v>
          </cell>
        </row>
        <row r="781">
          <cell r="A781" t="str">
            <v>HUF_BUBOR_6M_EOD</v>
          </cell>
          <cell r="F781">
            <v>0.85116256711593996</v>
          </cell>
        </row>
        <row r="782">
          <cell r="A782" t="str">
            <v>HUF_BUBOR_6M_EOD</v>
          </cell>
          <cell r="F782">
            <v>0.81889949569765896</v>
          </cell>
        </row>
        <row r="783">
          <cell r="A783" t="str">
            <v>HUF_BUBOR_6M_EOD</v>
          </cell>
          <cell r="F783">
            <v>0.78717647198419805</v>
          </cell>
        </row>
        <row r="784">
          <cell r="A784" t="str">
            <v>HUF_BUBOR_6M_EOD</v>
          </cell>
          <cell r="F784">
            <v>0.75675737223260797</v>
          </cell>
        </row>
        <row r="785">
          <cell r="A785" t="str">
            <v>HUF_BUBOR_6M_EOD</v>
          </cell>
          <cell r="F785">
            <v>0.70632736460385703</v>
          </cell>
        </row>
        <row r="786">
          <cell r="A786" t="str">
            <v>HUF_BUBOR_6M_EOD</v>
          </cell>
          <cell r="F786">
            <v>0.647008332681135</v>
          </cell>
        </row>
        <row r="787">
          <cell r="A787" t="str">
            <v>HUF_BUBOR_6M_EOD</v>
          </cell>
          <cell r="F787">
            <v>0.54874318418617496</v>
          </cell>
        </row>
        <row r="788">
          <cell r="A788" t="str">
            <v>HUF_BUBOR_EOD</v>
          </cell>
          <cell r="F788">
            <v>0.99985224405726703</v>
          </cell>
        </row>
        <row r="789">
          <cell r="A789" t="str">
            <v>HUF_BUBOR_EOD</v>
          </cell>
          <cell r="F789">
            <v>0.99981530643622296</v>
          </cell>
        </row>
        <row r="790">
          <cell r="A790" t="str">
            <v>HUF_BUBOR_EOD</v>
          </cell>
          <cell r="F790">
            <v>0.99954903767868597</v>
          </cell>
        </row>
        <row r="791">
          <cell r="A791" t="str">
            <v>HUF_BUBOR_EOD</v>
          </cell>
          <cell r="F791">
            <v>0.99865437073024999</v>
          </cell>
        </row>
        <row r="792">
          <cell r="A792" t="str">
            <v>HUF_BUBOR_EOD</v>
          </cell>
          <cell r="F792">
            <v>0.99749612793876596</v>
          </cell>
        </row>
        <row r="793">
          <cell r="A793" t="str">
            <v>HUF_BUBOR_EOD</v>
          </cell>
          <cell r="F793">
            <v>0.99637780301581902</v>
          </cell>
        </row>
        <row r="794">
          <cell r="A794" t="str">
            <v>HUF_BUBOR_EOD</v>
          </cell>
          <cell r="F794">
            <v>0.99322692853323202</v>
          </cell>
        </row>
        <row r="795">
          <cell r="A795" t="str">
            <v>HUF_BUBOR_EOD</v>
          </cell>
          <cell r="F795">
            <v>0.99013591672763701</v>
          </cell>
        </row>
        <row r="796">
          <cell r="A796" t="str">
            <v>HUF_BUBOR_EOD</v>
          </cell>
          <cell r="F796">
            <v>0.98695791225019103</v>
          </cell>
        </row>
        <row r="797">
          <cell r="A797" t="str">
            <v>HUF_BUBOR_EOD</v>
          </cell>
          <cell r="F797">
            <v>0.97321827990995802</v>
          </cell>
        </row>
        <row r="798">
          <cell r="A798" t="str">
            <v>HUF_BUBOR_EOD</v>
          </cell>
          <cell r="F798">
            <v>0.95725107870266701</v>
          </cell>
        </row>
        <row r="799">
          <cell r="A799" t="str">
            <v>HUF_BUBOR_EOD</v>
          </cell>
          <cell r="F799">
            <v>0.93728184158903904</v>
          </cell>
        </row>
        <row r="800">
          <cell r="A800" t="str">
            <v>HUF_BUBOR_EOD</v>
          </cell>
          <cell r="F800">
            <v>0.912008682893926</v>
          </cell>
        </row>
        <row r="801">
          <cell r="A801" t="str">
            <v>HUF_BUBOR_EOD</v>
          </cell>
          <cell r="F801">
            <v>0.88275972856974505</v>
          </cell>
        </row>
        <row r="802">
          <cell r="A802" t="str">
            <v>HUF_BUBOR_EOD</v>
          </cell>
          <cell r="F802">
            <v>0.85115293745550802</v>
          </cell>
        </row>
        <row r="803">
          <cell r="A803" t="str">
            <v>HUF_BUBOR_EOD</v>
          </cell>
          <cell r="F803">
            <v>0.81889022706946102</v>
          </cell>
        </row>
        <row r="804">
          <cell r="A804" t="str">
            <v>HUF_BUBOR_EOD</v>
          </cell>
          <cell r="F804">
            <v>0.78716611499711397</v>
          </cell>
        </row>
        <row r="805">
          <cell r="A805" t="str">
            <v>HUF_BUBOR_EOD</v>
          </cell>
          <cell r="F805">
            <v>0.75674836026187198</v>
          </cell>
        </row>
        <row r="806">
          <cell r="A806" t="str">
            <v>HUF_BUBOR_EOD</v>
          </cell>
          <cell r="F806">
            <v>0.70631893570269499</v>
          </cell>
        </row>
        <row r="807">
          <cell r="A807" t="str">
            <v>HUF_BUBOR_EOD</v>
          </cell>
          <cell r="F807">
            <v>0.64699954004750404</v>
          </cell>
        </row>
        <row r="808">
          <cell r="A808" t="str">
            <v>HUF_BUBOR_EOD</v>
          </cell>
          <cell r="F808">
            <v>0.54873471119774597</v>
          </cell>
        </row>
        <row r="809">
          <cell r="A809" t="str">
            <v>JPY_LIBOR_1M_EOD</v>
          </cell>
          <cell r="F809">
            <v>0.99995417142477505</v>
          </cell>
        </row>
        <row r="810">
          <cell r="A810" t="str">
            <v>JPY_LIBOR_1M_EOD</v>
          </cell>
          <cell r="F810">
            <v>0.99989693112117595</v>
          </cell>
        </row>
        <row r="811">
          <cell r="A811" t="str">
            <v>JPY_LIBOR_1M_EOD</v>
          </cell>
          <cell r="F811">
            <v>0.99986769050823499</v>
          </cell>
        </row>
        <row r="812">
          <cell r="A812" t="str">
            <v>JPY_LIBOR_1M_EOD</v>
          </cell>
          <cell r="F812">
            <v>0.99974614722378596</v>
          </cell>
        </row>
        <row r="813">
          <cell r="A813" t="str">
            <v>JPY_LIBOR_1M_EOD</v>
          </cell>
          <cell r="F813">
            <v>0.99962775353327205</v>
          </cell>
        </row>
        <row r="814">
          <cell r="A814" t="str">
            <v>JPY_LIBOR_1M_EOD</v>
          </cell>
          <cell r="F814">
            <v>0.99951096213073198</v>
          </cell>
        </row>
        <row r="815">
          <cell r="A815" t="str">
            <v>JPY_LIBOR_1M_EOD</v>
          </cell>
          <cell r="F815">
            <v>0.99909310711770305</v>
          </cell>
        </row>
        <row r="816">
          <cell r="A816" t="str">
            <v>JPY_LIBOR_1M_EOD</v>
          </cell>
          <cell r="F816">
            <v>0.99849456767561695</v>
          </cell>
        </row>
        <row r="817">
          <cell r="A817" t="str">
            <v>JPY_LIBOR_1M_EOD</v>
          </cell>
          <cell r="F817">
            <v>0.99699105484316297</v>
          </cell>
        </row>
        <row r="818">
          <cell r="A818" t="str">
            <v>JPY_LIBOR_1M_EOD</v>
          </cell>
          <cell r="F818">
            <v>0.99414188197490105</v>
          </cell>
        </row>
        <row r="819">
          <cell r="A819" t="str">
            <v>JPY_LIBOR_1M_EOD</v>
          </cell>
          <cell r="F819">
            <v>0.98991162690392798</v>
          </cell>
        </row>
        <row r="820">
          <cell r="A820" t="str">
            <v>JPY_LIBOR_1M_EOD</v>
          </cell>
          <cell r="F820">
            <v>0.98433415908484301</v>
          </cell>
        </row>
        <row r="821">
          <cell r="A821" t="str">
            <v>JPY_LIBOR_1M_EOD</v>
          </cell>
          <cell r="F821">
            <v>0.97725292513988404</v>
          </cell>
        </row>
        <row r="822">
          <cell r="A822" t="str">
            <v>JPY_LIBOR_1M_EOD</v>
          </cell>
          <cell r="F822">
            <v>0.96877150003402301</v>
          </cell>
        </row>
        <row r="823">
          <cell r="A823" t="str">
            <v>JPY_LIBOR_1M_EOD</v>
          </cell>
          <cell r="F823">
            <v>0.95888997488683203</v>
          </cell>
        </row>
        <row r="824">
          <cell r="A824" t="str">
            <v>JPY_LIBOR_1M_EOD</v>
          </cell>
          <cell r="F824">
            <v>0.93472455421063205</v>
          </cell>
        </row>
        <row r="825">
          <cell r="A825" t="str">
            <v>JPY_LIBOR_1M_EOD</v>
          </cell>
          <cell r="F825">
            <v>0.88822245573899195</v>
          </cell>
        </row>
        <row r="826">
          <cell r="A826" t="str">
            <v>JPY_LIBOR_1M_EOD</v>
          </cell>
          <cell r="F826">
            <v>0.80414883844006602</v>
          </cell>
        </row>
        <row r="827">
          <cell r="A827" t="str">
            <v>JPY_LIBOR_1M_EOD</v>
          </cell>
          <cell r="F827">
            <v>0.72974100647673201</v>
          </cell>
        </row>
        <row r="828">
          <cell r="A828" t="str">
            <v>JPY_LIBOR_1M_EOD</v>
          </cell>
          <cell r="F828">
            <v>0.66583444570333195</v>
          </cell>
        </row>
        <row r="829">
          <cell r="A829" t="str">
            <v>JPY_LIBOR_1M_EOD</v>
          </cell>
          <cell r="F829">
            <v>0.54795192315339702</v>
          </cell>
        </row>
        <row r="830">
          <cell r="A830" t="str">
            <v>JPY_LIBOR_3M_EOD</v>
          </cell>
          <cell r="F830">
            <v>0.99978481868130997</v>
          </cell>
        </row>
        <row r="831">
          <cell r="A831" t="str">
            <v>JPY_LIBOR_3M_EOD</v>
          </cell>
          <cell r="F831">
            <v>0.99972022167695995</v>
          </cell>
        </row>
        <row r="832">
          <cell r="A832" t="str">
            <v>JPY_LIBOR_3M_EOD</v>
          </cell>
          <cell r="F832">
            <v>0.99965075837334505</v>
          </cell>
        </row>
        <row r="833">
          <cell r="A833" t="str">
            <v>JPY_LIBOR_3M_EOD</v>
          </cell>
          <cell r="F833">
            <v>0.99958577546961302</v>
          </cell>
        </row>
        <row r="834">
          <cell r="A834" t="str">
            <v>JPY_LIBOR_3M_EOD</v>
          </cell>
          <cell r="F834">
            <v>0.99952656340530099</v>
          </cell>
        </row>
        <row r="835">
          <cell r="A835" t="str">
            <v>JPY_LIBOR_3M_EOD</v>
          </cell>
          <cell r="F835">
            <v>0.99945824372060199</v>
          </cell>
        </row>
        <row r="836">
          <cell r="A836" t="str">
            <v>JPY_LIBOR_3M_EOD</v>
          </cell>
          <cell r="F836">
            <v>0.99939758210344698</v>
          </cell>
        </row>
        <row r="837">
          <cell r="A837" t="str">
            <v>JPY_LIBOR_3M_EOD</v>
          </cell>
          <cell r="F837">
            <v>0.99934459940949205</v>
          </cell>
        </row>
        <row r="838">
          <cell r="A838" t="str">
            <v>JPY_LIBOR_3M_EOD</v>
          </cell>
          <cell r="F838">
            <v>0.99928155193698698</v>
          </cell>
        </row>
        <row r="839">
          <cell r="A839" t="str">
            <v>JPY_LIBOR_3M_EOD</v>
          </cell>
          <cell r="F839">
            <v>0.99922202434500296</v>
          </cell>
        </row>
        <row r="840">
          <cell r="A840" t="str">
            <v>JPY_LIBOR_3M_EOD</v>
          </cell>
          <cell r="F840">
            <v>0.99854034150438797</v>
          </cell>
        </row>
        <row r="841">
          <cell r="A841" t="str">
            <v>JPY_LIBOR_3M_EOD</v>
          </cell>
          <cell r="F841">
            <v>0.99766694196403904</v>
          </cell>
        </row>
        <row r="842">
          <cell r="A842" t="str">
            <v>JPY_LIBOR_3M_EOD</v>
          </cell>
          <cell r="F842">
            <v>0.99588952427138</v>
          </cell>
        </row>
        <row r="843">
          <cell r="A843" t="str">
            <v>JPY_LIBOR_3M_EOD</v>
          </cell>
          <cell r="F843">
            <v>0.99270888341334895</v>
          </cell>
        </row>
        <row r="844">
          <cell r="A844" t="str">
            <v>JPY_LIBOR_3M_EOD</v>
          </cell>
          <cell r="F844">
            <v>0.988274439946908</v>
          </cell>
        </row>
        <row r="845">
          <cell r="A845" t="str">
            <v>JPY_LIBOR_3M_EOD</v>
          </cell>
          <cell r="F845">
            <v>0.98234839022009901</v>
          </cell>
        </row>
        <row r="846">
          <cell r="A846" t="str">
            <v>JPY_LIBOR_3M_EOD</v>
          </cell>
          <cell r="F846">
            <v>0.97519718221557405</v>
          </cell>
        </row>
        <row r="847">
          <cell r="A847" t="str">
            <v>JPY_LIBOR_3M_EOD</v>
          </cell>
          <cell r="F847">
            <v>0.96658755230980298</v>
          </cell>
        </row>
        <row r="848">
          <cell r="A848" t="str">
            <v>JPY_LIBOR_3M_EOD</v>
          </cell>
          <cell r="F848">
            <v>0.95636853424952395</v>
          </cell>
        </row>
        <row r="849">
          <cell r="A849" t="str">
            <v>JPY_LIBOR_3M_EOD</v>
          </cell>
          <cell r="F849">
            <v>0.93154780679877902</v>
          </cell>
        </row>
        <row r="850">
          <cell r="A850" t="str">
            <v>JPY_LIBOR_3M_EOD</v>
          </cell>
          <cell r="F850">
            <v>0.88508561333978697</v>
          </cell>
        </row>
        <row r="851">
          <cell r="A851" t="str">
            <v>JPY_LIBOR_3M_EOD</v>
          </cell>
          <cell r="F851">
            <v>0.80058255485476304</v>
          </cell>
        </row>
        <row r="852">
          <cell r="A852" t="str">
            <v>JPY_LIBOR_3M_EOD</v>
          </cell>
          <cell r="F852">
            <v>0.72596537128809802</v>
          </cell>
        </row>
        <row r="853">
          <cell r="A853" t="str">
            <v>JPY_LIBOR_3M_EOD</v>
          </cell>
          <cell r="F853">
            <v>0.66199870728579102</v>
          </cell>
        </row>
        <row r="854">
          <cell r="A854" t="str">
            <v>JPY_LIBOR_3M_EOD</v>
          </cell>
          <cell r="F854">
            <v>0.54372037860343003</v>
          </cell>
        </row>
        <row r="855">
          <cell r="A855" t="str">
            <v>JPY_LIBOR_6M_EOD</v>
          </cell>
          <cell r="F855">
            <v>0.99935038497797901</v>
          </cell>
        </row>
        <row r="856">
          <cell r="A856" t="str">
            <v>JPY_LIBOR_6M_EOD</v>
          </cell>
          <cell r="F856">
            <v>0.99926912780045696</v>
          </cell>
        </row>
        <row r="857">
          <cell r="A857" t="str">
            <v>JPY_LIBOR_6M_EOD</v>
          </cell>
          <cell r="F857">
            <v>0.99917868558737599</v>
          </cell>
        </row>
        <row r="858">
          <cell r="A858" t="str">
            <v>JPY_LIBOR_6M_EOD</v>
          </cell>
          <cell r="F858">
            <v>0.99909821795549603</v>
          </cell>
        </row>
        <row r="859">
          <cell r="A859" t="str">
            <v>JPY_LIBOR_6M_EOD</v>
          </cell>
          <cell r="F859">
            <v>0.99901583425832796</v>
          </cell>
        </row>
        <row r="860">
          <cell r="A860" t="str">
            <v>JPY_LIBOR_6M_EOD</v>
          </cell>
          <cell r="F860">
            <v>0.99892726215323602</v>
          </cell>
        </row>
        <row r="861">
          <cell r="A861" t="str">
            <v>JPY_LIBOR_6M_EOD</v>
          </cell>
          <cell r="F861">
            <v>0.998829952954575</v>
          </cell>
        </row>
        <row r="862">
          <cell r="A862" t="str">
            <v>JPY_LIBOR_6M_EOD</v>
          </cell>
          <cell r="F862">
            <v>0.99783612987727699</v>
          </cell>
        </row>
        <row r="863">
          <cell r="A863" t="str">
            <v>JPY_LIBOR_6M_EOD</v>
          </cell>
          <cell r="F863">
            <v>0.99653991768460004</v>
          </cell>
        </row>
        <row r="864">
          <cell r="A864" t="str">
            <v>JPY_LIBOR_6M_EOD</v>
          </cell>
          <cell r="F864">
            <v>0.99428876362810803</v>
          </cell>
        </row>
        <row r="865">
          <cell r="A865" t="str">
            <v>JPY_LIBOR_6M_EOD</v>
          </cell>
          <cell r="F865">
            <v>0.990719940497229</v>
          </cell>
        </row>
        <row r="866">
          <cell r="A866" t="str">
            <v>JPY_LIBOR_6M_EOD</v>
          </cell>
          <cell r="F866">
            <v>0.98575289109004405</v>
          </cell>
        </row>
        <row r="867">
          <cell r="A867" t="str">
            <v>JPY_LIBOR_6M_EOD</v>
          </cell>
          <cell r="F867">
            <v>0.97942760254741501</v>
          </cell>
        </row>
        <row r="868">
          <cell r="A868" t="str">
            <v>JPY_LIBOR_6M_EOD</v>
          </cell>
          <cell r="F868">
            <v>0.97169069810408004</v>
          </cell>
        </row>
        <row r="869">
          <cell r="A869" t="str">
            <v>JPY_LIBOR_6M_EOD</v>
          </cell>
          <cell r="F869">
            <v>0.96245860907227498</v>
          </cell>
        </row>
        <row r="870">
          <cell r="A870" t="str">
            <v>JPY_LIBOR_6M_EOD</v>
          </cell>
          <cell r="F870">
            <v>0.95183643243192695</v>
          </cell>
        </row>
        <row r="871">
          <cell r="A871" t="str">
            <v>JPY_LIBOR_6M_EOD</v>
          </cell>
          <cell r="F871">
            <v>0.92649338710482398</v>
          </cell>
        </row>
        <row r="872">
          <cell r="A872" t="str">
            <v>JPY_LIBOR_6M_EOD</v>
          </cell>
          <cell r="F872">
            <v>0.87950948014660602</v>
          </cell>
        </row>
        <row r="873">
          <cell r="A873" t="str">
            <v>JPY_LIBOR_6M_EOD</v>
          </cell>
          <cell r="F873">
            <v>0.79474972279794298</v>
          </cell>
        </row>
        <row r="874">
          <cell r="A874" t="str">
            <v>JPY_LIBOR_6M_EOD</v>
          </cell>
          <cell r="F874">
            <v>0.72013303213687196</v>
          </cell>
        </row>
        <row r="875">
          <cell r="A875" t="str">
            <v>JPY_LIBOR_6M_EOD</v>
          </cell>
          <cell r="F875">
            <v>0.65649186674831195</v>
          </cell>
        </row>
        <row r="876">
          <cell r="A876" t="str">
            <v>JPY_LIBOR_6M_EOD</v>
          </cell>
          <cell r="F876">
            <v>0.53758952951358996</v>
          </cell>
        </row>
        <row r="877">
          <cell r="A877" t="str">
            <v>JPY_LIBOR_EOD</v>
          </cell>
          <cell r="F877">
            <v>0.99999918638955099</v>
          </cell>
        </row>
        <row r="878">
          <cell r="A878" t="str">
            <v>JPY_LIBOR_EOD</v>
          </cell>
          <cell r="F878">
            <v>0.99999674556416096</v>
          </cell>
        </row>
        <row r="879">
          <cell r="A879" t="str">
            <v>JPY_LIBOR_EOD</v>
          </cell>
          <cell r="F879">
            <v>0.99999105033735403</v>
          </cell>
        </row>
        <row r="880">
          <cell r="A880" t="str">
            <v>JPY_LIBOR_EOD</v>
          </cell>
          <cell r="F880">
            <v>0.99995615456619102</v>
          </cell>
        </row>
        <row r="881">
          <cell r="A881" t="str">
            <v>JPY_LIBOR_EOD</v>
          </cell>
          <cell r="F881">
            <v>0.999886753021895</v>
          </cell>
        </row>
        <row r="882">
          <cell r="A882" t="str">
            <v>JPY_LIBOR_EOD</v>
          </cell>
          <cell r="F882">
            <v>0.999790529880346</v>
          </cell>
        </row>
        <row r="883">
          <cell r="A883" t="str">
            <v>JPY_LIBOR_EOD</v>
          </cell>
          <cell r="F883">
            <v>0.99936102370175495</v>
          </cell>
        </row>
        <row r="884">
          <cell r="A884" t="str">
            <v>JPY_LIBOR_EOD</v>
          </cell>
          <cell r="F884">
            <v>0.998844629455375</v>
          </cell>
        </row>
        <row r="885">
          <cell r="A885" t="str">
            <v>JPY_LIBOR_EOD</v>
          </cell>
          <cell r="F885">
            <v>0.99784679357515504</v>
          </cell>
        </row>
        <row r="886">
          <cell r="A886" t="str">
            <v>JPY_LIBOR_EOD</v>
          </cell>
          <cell r="F886">
            <v>0.99655035209535103</v>
          </cell>
        </row>
        <row r="887">
          <cell r="A887" t="str">
            <v>JPY_LIBOR_EOD</v>
          </cell>
          <cell r="F887">
            <v>0.99429756204823605</v>
          </cell>
        </row>
        <row r="888">
          <cell r="A888" t="str">
            <v>JPY_LIBOR_EOD</v>
          </cell>
          <cell r="F888">
            <v>0.99072234016640903</v>
          </cell>
        </row>
        <row r="889">
          <cell r="A889" t="str">
            <v>JPY_LIBOR_EOD</v>
          </cell>
          <cell r="F889">
            <v>0.98574668500484097</v>
          </cell>
        </row>
        <row r="890">
          <cell r="A890" t="str">
            <v>JPY_LIBOR_EOD</v>
          </cell>
          <cell r="F890">
            <v>0.97940742667606895</v>
          </cell>
        </row>
        <row r="891">
          <cell r="A891" t="str">
            <v>JPY_LIBOR_EOD</v>
          </cell>
          <cell r="F891">
            <v>0.97164897608985901</v>
          </cell>
        </row>
        <row r="892">
          <cell r="A892" t="str">
            <v>JPY_LIBOR_EOD</v>
          </cell>
          <cell r="F892">
            <v>0.96238536617536297</v>
          </cell>
        </row>
        <row r="893">
          <cell r="A893" t="str">
            <v>JPY_LIBOR_EOD</v>
          </cell>
          <cell r="F893">
            <v>0.95171872905414301</v>
          </cell>
        </row>
        <row r="894">
          <cell r="A894" t="str">
            <v>JPY_LIBOR_EOD</v>
          </cell>
          <cell r="F894">
            <v>0.92624544992087599</v>
          </cell>
        </row>
        <row r="895">
          <cell r="A895" t="str">
            <v>JPY_LIBOR_EOD</v>
          </cell>
          <cell r="F895">
            <v>0.87898234133210396</v>
          </cell>
        </row>
        <row r="896">
          <cell r="A896" t="str">
            <v>JPY_LIBOR_EOD</v>
          </cell>
          <cell r="F896">
            <v>0.79370263062346103</v>
          </cell>
        </row>
        <row r="897">
          <cell r="A897" t="str">
            <v>JPY_LIBOR_EOD</v>
          </cell>
          <cell r="F897">
            <v>0.71868389629900198</v>
          </cell>
        </row>
        <row r="898">
          <cell r="A898" t="str">
            <v>JPY_LIBOR_EOD</v>
          </cell>
          <cell r="F898">
            <v>0.65477699147523305</v>
          </cell>
        </row>
        <row r="899">
          <cell r="A899" t="str">
            <v>JPY_LIBOR_EOD</v>
          </cell>
          <cell r="F899">
            <v>0.53525969866922996</v>
          </cell>
        </row>
        <row r="900">
          <cell r="A900" t="str">
            <v>JPY_TONA_EOD</v>
          </cell>
          <cell r="F900">
            <v>0.99999791781255498</v>
          </cell>
        </row>
        <row r="901">
          <cell r="A901" t="str">
            <v>JPY_TONA_EOD</v>
          </cell>
          <cell r="F901">
            <v>0.99999167128923805</v>
          </cell>
        </row>
        <row r="902">
          <cell r="A902" t="str">
            <v>JPY_TONA_EOD</v>
          </cell>
          <cell r="F902">
            <v>0.99997860707557495</v>
          </cell>
        </row>
        <row r="903">
          <cell r="A903" t="str">
            <v>JPY_TONA_EOD</v>
          </cell>
          <cell r="F903">
            <v>0.99996626310536496</v>
          </cell>
        </row>
        <row r="904">
          <cell r="A904" t="str">
            <v>JPY_TONA_EOD</v>
          </cell>
          <cell r="F904">
            <v>0.99995355892231397</v>
          </cell>
        </row>
        <row r="905">
          <cell r="A905" t="str">
            <v>JPY_TONA_EOD</v>
          </cell>
          <cell r="F905">
            <v>0.99993222326390996</v>
          </cell>
        </row>
        <row r="906">
          <cell r="A906" t="str">
            <v>JPY_TONA_EOD</v>
          </cell>
          <cell r="F906">
            <v>0.99987422989732799</v>
          </cell>
        </row>
        <row r="907">
          <cell r="A907" t="str">
            <v>JPY_TONA_EOD</v>
          </cell>
          <cell r="F907">
            <v>0.99981998987042997</v>
          </cell>
        </row>
        <row r="908">
          <cell r="A908" t="str">
            <v>JPY_TONA_EOD</v>
          </cell>
          <cell r="F908">
            <v>0.99977267998577302</v>
          </cell>
        </row>
        <row r="909">
          <cell r="A909" t="str">
            <v>JPY_TONA_EOD</v>
          </cell>
          <cell r="F909">
            <v>0.99972214072217003</v>
          </cell>
        </row>
        <row r="910">
          <cell r="A910" t="str">
            <v>JPY_TONA_EOD</v>
          </cell>
          <cell r="F910">
            <v>0.99967716326772904</v>
          </cell>
        </row>
        <row r="911">
          <cell r="A911" t="str">
            <v>JPY_TONA_EOD</v>
          </cell>
          <cell r="F911">
            <v>0.99963481074067895</v>
          </cell>
        </row>
        <row r="912">
          <cell r="A912" t="str">
            <v>JPY_TONA_EOD</v>
          </cell>
          <cell r="F912">
            <v>0.99959457323912304</v>
          </cell>
        </row>
        <row r="913">
          <cell r="A913" t="str">
            <v>JPY_TONA_EOD</v>
          </cell>
          <cell r="F913">
            <v>0.99955785469090697</v>
          </cell>
        </row>
        <row r="914">
          <cell r="A914" t="str">
            <v>JPY_TONA_EOD</v>
          </cell>
          <cell r="F914">
            <v>0.99952297627595199</v>
          </cell>
        </row>
        <row r="915">
          <cell r="A915" t="str">
            <v>JPY_TONA_EOD</v>
          </cell>
          <cell r="F915">
            <v>0.99947643434160605</v>
          </cell>
        </row>
        <row r="916">
          <cell r="A916" t="str">
            <v>JPY_TONA_EOD</v>
          </cell>
          <cell r="F916">
            <v>0.99945299350801098</v>
          </cell>
        </row>
        <row r="917">
          <cell r="A917" t="str">
            <v>JPY_TONA_EOD</v>
          </cell>
          <cell r="F917">
            <v>0.99928831364109105</v>
          </cell>
        </row>
        <row r="918">
          <cell r="A918" t="str">
            <v>JPY_TONA_EOD</v>
          </cell>
          <cell r="F918">
            <v>0.99914210779288004</v>
          </cell>
        </row>
        <row r="919">
          <cell r="A919" t="str">
            <v>JPY_TONA_EOD</v>
          </cell>
          <cell r="F919">
            <v>0.99879312077268201</v>
          </cell>
        </row>
        <row r="920">
          <cell r="A920" t="str">
            <v>JPY_TONA_EOD</v>
          </cell>
          <cell r="F920">
            <v>0.99759176220074097</v>
          </cell>
        </row>
        <row r="921">
          <cell r="A921" t="str">
            <v>JPY_TONA_EOD</v>
          </cell>
          <cell r="F921">
            <v>0.99512503664433305</v>
          </cell>
        </row>
        <row r="922">
          <cell r="A922" t="str">
            <v>JPY_TONA_EOD</v>
          </cell>
          <cell r="F922">
            <v>0.99141023431058195</v>
          </cell>
        </row>
        <row r="923">
          <cell r="A923" t="str">
            <v>JPY_TONA_EOD</v>
          </cell>
          <cell r="F923">
            <v>0.986396959676345</v>
          </cell>
        </row>
        <row r="924">
          <cell r="A924" t="str">
            <v>JPY_TONA_EOD</v>
          </cell>
          <cell r="F924">
            <v>0.98020700843550901</v>
          </cell>
        </row>
        <row r="925">
          <cell r="A925" t="str">
            <v>JPY_TONA_EOD</v>
          </cell>
          <cell r="F925">
            <v>0.97260278245569698</v>
          </cell>
        </row>
        <row r="926">
          <cell r="A926" t="str">
            <v>JPY_TONA_EOD</v>
          </cell>
          <cell r="F926">
            <v>0.96366138818709202</v>
          </cell>
        </row>
        <row r="927">
          <cell r="A927" t="str">
            <v>JPY_TONA_EOD</v>
          </cell>
          <cell r="F927">
            <v>0.94163008956318806</v>
          </cell>
        </row>
        <row r="928">
          <cell r="A928" t="str">
            <v>JPY_TONA_EOD</v>
          </cell>
          <cell r="F928">
            <v>0.89731925341340601</v>
          </cell>
        </row>
        <row r="929">
          <cell r="A929" t="str">
            <v>JPY_TONA_EOD</v>
          </cell>
          <cell r="F929">
            <v>0.81625914971965396</v>
          </cell>
        </row>
        <row r="930">
          <cell r="A930" t="str">
            <v>JPY_TONA_EOD</v>
          </cell>
          <cell r="F930">
            <v>0.74452380826329601</v>
          </cell>
        </row>
        <row r="931">
          <cell r="A931" t="str">
            <v>JPY_TONA_EOD</v>
          </cell>
          <cell r="F931">
            <v>0.68298782910664102</v>
          </cell>
        </row>
        <row r="932">
          <cell r="A932" t="str">
            <v>JPY_TONA_EOD</v>
          </cell>
          <cell r="F932">
            <v>0.56757272490547706</v>
          </cell>
        </row>
        <row r="933">
          <cell r="A933" t="str">
            <v>MXN_TIIE_EOD</v>
          </cell>
          <cell r="F933">
            <v>0.99217841344143498</v>
          </cell>
        </row>
        <row r="934">
          <cell r="A934" t="str">
            <v>MXN_TIIE_EOD</v>
          </cell>
          <cell r="F934">
            <v>0.98409517314063499</v>
          </cell>
        </row>
        <row r="935">
          <cell r="A935" t="str">
            <v>MXN_TIIE_EOD</v>
          </cell>
          <cell r="F935">
            <v>0.97559729861921596</v>
          </cell>
        </row>
        <row r="936">
          <cell r="A936" t="str">
            <v>MXN_TIIE_EOD</v>
          </cell>
          <cell r="F936">
            <v>0.963412614210298</v>
          </cell>
        </row>
        <row r="937">
          <cell r="A937" t="str">
            <v>MXN_TIIE_EOD</v>
          </cell>
          <cell r="F937">
            <v>0.92009704386098001</v>
          </cell>
        </row>
        <row r="938">
          <cell r="A938" t="str">
            <v>MXN_TIIE_EOD</v>
          </cell>
          <cell r="F938">
            <v>0.87171410498061597</v>
          </cell>
        </row>
        <row r="939">
          <cell r="A939" t="str">
            <v>MXN_TIIE_EOD</v>
          </cell>
          <cell r="F939">
            <v>0.81968360036984</v>
          </cell>
        </row>
        <row r="940">
          <cell r="A940" t="str">
            <v>MXN_TIIE_EOD</v>
          </cell>
          <cell r="F940">
            <v>0.76702233763835004</v>
          </cell>
        </row>
        <row r="941">
          <cell r="A941" t="str">
            <v>MXN_TIIE_EOD</v>
          </cell>
          <cell r="F941">
            <v>0.66193816662253202</v>
          </cell>
        </row>
        <row r="942">
          <cell r="A942" t="str">
            <v>MXN_TIIE_EOD</v>
          </cell>
          <cell r="F942">
            <v>0.52726993950972201</v>
          </cell>
        </row>
        <row r="943">
          <cell r="A943" t="str">
            <v>MXN_TIIE_EOD</v>
          </cell>
          <cell r="F943">
            <v>0.351549374430073</v>
          </cell>
        </row>
        <row r="944">
          <cell r="A944" t="str">
            <v>MXN_TIIE_EOD</v>
          </cell>
          <cell r="F944">
            <v>0.23301859035550601</v>
          </cell>
        </row>
        <row r="945">
          <cell r="A945" t="str">
            <v>MXN_TIIE_EOD</v>
          </cell>
          <cell r="F945">
            <v>0.103208124498293</v>
          </cell>
        </row>
        <row r="946">
          <cell r="A946" t="str">
            <v>MXN_USDMXNBASIS_EOD</v>
          </cell>
          <cell r="F946">
            <v>0.99961707544336198</v>
          </cell>
        </row>
        <row r="947">
          <cell r="A947" t="str">
            <v>MXN_USDMXNBASIS_EOD</v>
          </cell>
          <cell r="F947">
            <v>0.997257223026777</v>
          </cell>
        </row>
        <row r="948">
          <cell r="A948" t="str">
            <v>MXN_USDMXNBASIS_EOD</v>
          </cell>
          <cell r="F948">
            <v>0.99496333507244505</v>
          </cell>
        </row>
        <row r="949">
          <cell r="A949" t="str">
            <v>MXN_USDMXNBASIS_EOD</v>
          </cell>
          <cell r="F949">
            <v>0.992881954016824</v>
          </cell>
        </row>
        <row r="950">
          <cell r="A950" t="str">
            <v>MXN_USDMXNBASIS_EOD</v>
          </cell>
          <cell r="F950">
            <v>0.98551742901681405</v>
          </cell>
        </row>
        <row r="951">
          <cell r="A951" t="str">
            <v>MXN_USDMXNBASIS_EOD</v>
          </cell>
          <cell r="F951">
            <v>0.97748580154289599</v>
          </cell>
        </row>
        <row r="952">
          <cell r="A952" t="str">
            <v>MXN_USDMXNBASIS_EOD</v>
          </cell>
          <cell r="F952">
            <v>0.96888062215682003</v>
          </cell>
        </row>
        <row r="953">
          <cell r="A953" t="str">
            <v>MXN_USDMXNBASIS_EOD</v>
          </cell>
          <cell r="F953">
            <v>0.95095288823675395</v>
          </cell>
        </row>
        <row r="954">
          <cell r="A954" t="str">
            <v>MXN_USDMXNBASIS_EOD</v>
          </cell>
          <cell r="F954">
            <v>0.93329377522649604</v>
          </cell>
        </row>
        <row r="955">
          <cell r="A955" t="str">
            <v>MXN_USDMXNBASIS_EOD</v>
          </cell>
          <cell r="F955">
            <v>0.89255175825478705</v>
          </cell>
        </row>
        <row r="956">
          <cell r="A956" t="str">
            <v>MXN_USDMXNBASIS_EOD</v>
          </cell>
          <cell r="F956">
            <v>0.85007911345292497</v>
          </cell>
        </row>
        <row r="957">
          <cell r="A957" t="str">
            <v>MXN_USDMXNBASIS_EOD</v>
          </cell>
          <cell r="F957">
            <v>0.80741006025056405</v>
          </cell>
        </row>
        <row r="958">
          <cell r="A958" t="str">
            <v>MXN_USDMXNBASIS_EOD</v>
          </cell>
          <cell r="F958">
            <v>0.71851483998558097</v>
          </cell>
        </row>
        <row r="959">
          <cell r="A959" t="str">
            <v>MXN_USDMXNBASIS_EOD</v>
          </cell>
          <cell r="F959">
            <v>0.59769975416479004</v>
          </cell>
        </row>
        <row r="960">
          <cell r="A960" t="str">
            <v>MXN_USDMXNBASIS_EOD</v>
          </cell>
          <cell r="F960">
            <v>0.43090558788521399</v>
          </cell>
        </row>
        <row r="961">
          <cell r="A961" t="str">
            <v>MXN_USDMXNBASIS_EOD</v>
          </cell>
          <cell r="F961">
            <v>0.31444814631726398</v>
          </cell>
        </row>
        <row r="962">
          <cell r="A962" t="str">
            <v>MXN_USDMXNBASIS_EOD</v>
          </cell>
          <cell r="F962">
            <v>0.177805811459186</v>
          </cell>
        </row>
        <row r="963">
          <cell r="A963" t="str">
            <v>NOK_NIBOR_3M_EOD</v>
          </cell>
          <cell r="F963">
            <v>0.99702204238530601</v>
          </cell>
        </row>
        <row r="964">
          <cell r="A964" t="str">
            <v>NOK_NIBOR_3M_EOD</v>
          </cell>
          <cell r="F964">
            <v>0.99580080045359498</v>
          </cell>
        </row>
        <row r="965">
          <cell r="A965" t="str">
            <v>NOK_NIBOR_3M_EOD</v>
          </cell>
          <cell r="F965">
            <v>0.99369086352012703</v>
          </cell>
        </row>
        <row r="966">
          <cell r="A966" t="str">
            <v>NOK_NIBOR_3M_EOD</v>
          </cell>
          <cell r="F966">
            <v>0.99159886535865804</v>
          </cell>
        </row>
        <row r="967">
          <cell r="A967" t="str">
            <v>NOK_NIBOR_3M_EOD</v>
          </cell>
          <cell r="F967">
            <v>0.98968506187041805</v>
          </cell>
        </row>
        <row r="968">
          <cell r="A968" t="str">
            <v>NOK_NIBOR_3M_EOD</v>
          </cell>
          <cell r="F968">
            <v>0.98286113577266399</v>
          </cell>
        </row>
        <row r="969">
          <cell r="A969" t="str">
            <v>NOK_NIBOR_3M_EOD</v>
          </cell>
          <cell r="F969">
            <v>0.97251836536242997</v>
          </cell>
        </row>
        <row r="970">
          <cell r="A970" t="str">
            <v>NOK_NIBOR_3M_EOD</v>
          </cell>
          <cell r="F970">
            <v>0.95879098322470302</v>
          </cell>
        </row>
        <row r="971">
          <cell r="A971" t="str">
            <v>NOK_NIBOR_3M_EOD</v>
          </cell>
          <cell r="F971">
            <v>0.94188850303439597</v>
          </cell>
        </row>
        <row r="972">
          <cell r="A972" t="str">
            <v>NOK_NIBOR_3M_EOD</v>
          </cell>
          <cell r="F972">
            <v>0.92216446543651298</v>
          </cell>
        </row>
        <row r="973">
          <cell r="A973" t="str">
            <v>NOK_NIBOR_3M_EOD</v>
          </cell>
          <cell r="F973">
            <v>0.900980940855165</v>
          </cell>
        </row>
        <row r="974">
          <cell r="A974" t="str">
            <v>NOK_NIBOR_3M_EOD</v>
          </cell>
          <cell r="F974">
            <v>0.878955750853748</v>
          </cell>
        </row>
        <row r="975">
          <cell r="A975" t="str">
            <v>NOK_NIBOR_3M_EOD</v>
          </cell>
          <cell r="F975">
            <v>0.85651175218074704</v>
          </cell>
        </row>
        <row r="976">
          <cell r="A976" t="str">
            <v>NOK_NIBOR_3M_EOD</v>
          </cell>
          <cell r="F976">
            <v>0.83386774169783595</v>
          </cell>
        </row>
        <row r="977">
          <cell r="A977" t="str">
            <v>NOK_NIBOR_3M_EOD</v>
          </cell>
          <cell r="F977">
            <v>0.792187069054194</v>
          </cell>
        </row>
        <row r="978">
          <cell r="A978" t="str">
            <v>NOK_NIBOR_3M_EOD</v>
          </cell>
          <cell r="F978">
            <v>0.73595515694713598</v>
          </cell>
        </row>
        <row r="979">
          <cell r="A979" t="str">
            <v>NOK_NIBOR_3M_EOD</v>
          </cell>
          <cell r="F979">
            <v>0.65534031565223205</v>
          </cell>
        </row>
        <row r="980">
          <cell r="A980" t="str">
            <v>NOK_NIBOR_3M_EOD</v>
          </cell>
          <cell r="F980">
            <v>0.586480211924859</v>
          </cell>
        </row>
        <row r="981">
          <cell r="A981" t="str">
            <v>NOK_NIBOR_3M_EOD</v>
          </cell>
          <cell r="F981">
            <v>0.52929001825586597</v>
          </cell>
        </row>
        <row r="982">
          <cell r="A982" t="str">
            <v>NOK_NIBOR_6M_EOD</v>
          </cell>
          <cell r="F982">
            <v>0.99411282310398197</v>
          </cell>
        </row>
        <row r="983">
          <cell r="A983" t="str">
            <v>NOK_NIBOR_6M_EOD</v>
          </cell>
          <cell r="F983">
            <v>0.98962777468351104</v>
          </cell>
        </row>
        <row r="984">
          <cell r="A984" t="str">
            <v>NOK_NIBOR_6M_EOD</v>
          </cell>
          <cell r="F984">
            <v>0.98088568062941295</v>
          </cell>
        </row>
        <row r="985">
          <cell r="A985" t="str">
            <v>NOK_NIBOR_6M_EOD</v>
          </cell>
          <cell r="F985">
            <v>0.96970024994005899</v>
          </cell>
        </row>
        <row r="986">
          <cell r="A986" t="str">
            <v>NOK_NIBOR_6M_EOD</v>
          </cell>
          <cell r="F986">
            <v>0.95520959376680703</v>
          </cell>
        </row>
        <row r="987">
          <cell r="A987" t="str">
            <v>NOK_NIBOR_6M_EOD</v>
          </cell>
          <cell r="F987">
            <v>0.93764879653172795</v>
          </cell>
        </row>
        <row r="988">
          <cell r="A988" t="str">
            <v>NOK_NIBOR_6M_EOD</v>
          </cell>
          <cell r="F988">
            <v>0.91735369988021198</v>
          </cell>
        </row>
        <row r="989">
          <cell r="A989" t="str">
            <v>NOK_NIBOR_6M_EOD</v>
          </cell>
          <cell r="F989">
            <v>0.89572502286040301</v>
          </cell>
        </row>
        <row r="990">
          <cell r="A990" t="str">
            <v>NOK_NIBOR_6M_EOD</v>
          </cell>
          <cell r="F990">
            <v>0.87330650487739603</v>
          </cell>
        </row>
        <row r="991">
          <cell r="A991" t="str">
            <v>NOK_NIBOR_6M_EOD</v>
          </cell>
          <cell r="F991">
            <v>0.85047338738131195</v>
          </cell>
        </row>
        <row r="992">
          <cell r="A992" t="str">
            <v>NOK_NIBOR_6M_EOD</v>
          </cell>
          <cell r="F992">
            <v>0.82748328381224501</v>
          </cell>
        </row>
        <row r="993">
          <cell r="A993" t="str">
            <v>NOK_NIBOR_6M_EOD</v>
          </cell>
          <cell r="F993">
            <v>0.78517212529471903</v>
          </cell>
        </row>
        <row r="994">
          <cell r="A994" t="str">
            <v>NOK_NIBOR_6M_EOD</v>
          </cell>
          <cell r="F994">
            <v>0.72811237001344797</v>
          </cell>
        </row>
        <row r="995">
          <cell r="A995" t="str">
            <v>NOK_NIBOR_6M_EOD</v>
          </cell>
          <cell r="F995">
            <v>0.64644841495962302</v>
          </cell>
        </row>
        <row r="996">
          <cell r="A996" t="str">
            <v>NOK_NIBOR_6M_EOD</v>
          </cell>
          <cell r="F996">
            <v>0.57685761574877203</v>
          </cell>
        </row>
        <row r="997">
          <cell r="A997" t="str">
            <v>NOK_NIBOR_6M_EOD</v>
          </cell>
          <cell r="F997">
            <v>0.51905028791498597</v>
          </cell>
        </row>
        <row r="998">
          <cell r="A998" t="str">
            <v>NOK_NIBOR_EOD</v>
          </cell>
          <cell r="F998">
            <v>0.99997916710068502</v>
          </cell>
        </row>
        <row r="999">
          <cell r="A999" t="str">
            <v>NOK_NIBOR_EOD</v>
          </cell>
          <cell r="F999">
            <v>0.99991667230866599</v>
          </cell>
        </row>
        <row r="1000">
          <cell r="A1000" t="str">
            <v>NOK_NIBOR_EOD</v>
          </cell>
          <cell r="F1000">
            <v>0.99972616893314203</v>
          </cell>
        </row>
        <row r="1001">
          <cell r="A1001" t="str">
            <v>NOK_NIBOR_EOD</v>
          </cell>
          <cell r="F1001">
            <v>0.99907356522778801</v>
          </cell>
        </row>
        <row r="1002">
          <cell r="A1002" t="str">
            <v>NOK_NIBOR_EOD</v>
          </cell>
          <cell r="F1002">
            <v>0.99603822016312904</v>
          </cell>
        </row>
        <row r="1003">
          <cell r="A1003" t="str">
            <v>NOK_NIBOR_EOD</v>
          </cell>
          <cell r="F1003">
            <v>0.99392778017657402</v>
          </cell>
        </row>
        <row r="1004">
          <cell r="A1004" t="str">
            <v>NOK_NIBOR_EOD</v>
          </cell>
          <cell r="F1004">
            <v>0.99183528323889103</v>
          </cell>
        </row>
        <row r="1005">
          <cell r="A1005" t="str">
            <v>NOK_NIBOR_EOD</v>
          </cell>
          <cell r="F1005">
            <v>0.98992102345986099</v>
          </cell>
        </row>
        <row r="1006">
          <cell r="A1006" t="str">
            <v>NOK_NIBOR_EOD</v>
          </cell>
          <cell r="F1006">
            <v>0.98091121868277298</v>
          </cell>
        </row>
        <row r="1007">
          <cell r="A1007" t="str">
            <v>NOK_NIBOR_EOD</v>
          </cell>
          <cell r="F1007">
            <v>0.96972687691800596</v>
          </cell>
        </row>
        <row r="1008">
          <cell r="A1008" t="str">
            <v>NOK_NIBOR_EOD</v>
          </cell>
          <cell r="F1008">
            <v>0.95523533072238498</v>
          </cell>
        </row>
        <row r="1009">
          <cell r="A1009" t="str">
            <v>NOK_NIBOR_EOD</v>
          </cell>
          <cell r="F1009">
            <v>0.93766913172106903</v>
          </cell>
        </row>
        <row r="1010">
          <cell r="A1010" t="str">
            <v>NOK_NIBOR_EOD</v>
          </cell>
          <cell r="F1010">
            <v>0.917373549643551</v>
          </cell>
        </row>
        <row r="1011">
          <cell r="A1011" t="str">
            <v>NOK_NIBOR_EOD</v>
          </cell>
          <cell r="F1011">
            <v>0.89574441775887503</v>
          </cell>
        </row>
        <row r="1012">
          <cell r="A1012" t="str">
            <v>NOK_NIBOR_EOD</v>
          </cell>
          <cell r="F1012">
            <v>0.87332541064731095</v>
          </cell>
        </row>
        <row r="1013">
          <cell r="A1013" t="str">
            <v>NOK_NIBOR_EOD</v>
          </cell>
          <cell r="F1013">
            <v>0.85049179992968005</v>
          </cell>
        </row>
        <row r="1014">
          <cell r="A1014" t="str">
            <v>NOK_NIBOR_EOD</v>
          </cell>
          <cell r="F1014">
            <v>0.82750125742626801</v>
          </cell>
        </row>
        <row r="1015">
          <cell r="A1015" t="str">
            <v>NOK_NIBOR_EOD</v>
          </cell>
          <cell r="F1015">
            <v>0.78518932841184397</v>
          </cell>
        </row>
        <row r="1016">
          <cell r="A1016" t="str">
            <v>NOK_NIBOR_EOD</v>
          </cell>
          <cell r="F1016">
            <v>0.72812832123795701</v>
          </cell>
        </row>
        <row r="1017">
          <cell r="A1017" t="str">
            <v>NOK_NIBOR_EOD</v>
          </cell>
          <cell r="F1017">
            <v>0.64646233996399105</v>
          </cell>
        </row>
        <row r="1018">
          <cell r="A1018" t="str">
            <v>NOK_NIBOR_EOD</v>
          </cell>
          <cell r="F1018">
            <v>0.57686969104105501</v>
          </cell>
        </row>
        <row r="1019">
          <cell r="A1019" t="str">
            <v>NOK_NIBOR_EOD</v>
          </cell>
          <cell r="F1019">
            <v>0.519061017169684</v>
          </cell>
        </row>
        <row r="1020">
          <cell r="A1020" t="str">
            <v>NZD_BKBM_EOD</v>
          </cell>
          <cell r="F1020">
            <v>0.99992466321030604</v>
          </cell>
        </row>
        <row r="1021">
          <cell r="A1021" t="str">
            <v>NZD_BKBM_EOD</v>
          </cell>
          <cell r="F1021">
            <v>0.999468857604631</v>
          </cell>
        </row>
        <row r="1022">
          <cell r="A1022" t="str">
            <v>NZD_BKBM_EOD</v>
          </cell>
          <cell r="F1022">
            <v>0.997503235736524</v>
          </cell>
        </row>
        <row r="1023">
          <cell r="A1023" t="str">
            <v>NZD_BKBM_EOD</v>
          </cell>
          <cell r="F1023">
            <v>0.995259565057936</v>
          </cell>
        </row>
        <row r="1024">
          <cell r="A1024" t="str">
            <v>NZD_BKBM_EOD</v>
          </cell>
          <cell r="F1024">
            <v>0.99288009762323604</v>
          </cell>
        </row>
        <row r="1025">
          <cell r="A1025" t="str">
            <v>NZD_BKBM_EOD</v>
          </cell>
          <cell r="F1025">
            <v>0.98608285878658597</v>
          </cell>
        </row>
        <row r="1026">
          <cell r="A1026" t="str">
            <v>NZD_BKBM_EOD</v>
          </cell>
          <cell r="F1026">
            <v>0.97288925680112204</v>
          </cell>
        </row>
        <row r="1027">
          <cell r="A1027" t="str">
            <v>NZD_BKBM_EOD</v>
          </cell>
          <cell r="F1027">
            <v>0.94685669176329201</v>
          </cell>
        </row>
        <row r="1028">
          <cell r="A1028" t="str">
            <v>NZD_BKBM_EOD</v>
          </cell>
          <cell r="F1028">
            <v>0.91955475981291002</v>
          </cell>
        </row>
        <row r="1029">
          <cell r="A1029" t="str">
            <v>NZD_BKBM_EOD</v>
          </cell>
          <cell r="F1029">
            <v>0.89046629599624805</v>
          </cell>
        </row>
        <row r="1030">
          <cell r="A1030" t="str">
            <v>NZD_BKBM_EOD</v>
          </cell>
          <cell r="F1030">
            <v>0.85948325017527405</v>
          </cell>
        </row>
        <row r="1031">
          <cell r="A1031" t="str">
            <v>NZD_BKBM_EOD</v>
          </cell>
          <cell r="F1031">
            <v>0.794814403668475</v>
          </cell>
        </row>
        <row r="1032">
          <cell r="A1032" t="str">
            <v>NZD_BKBM_EOD</v>
          </cell>
          <cell r="F1032">
            <v>0.70155204013001204</v>
          </cell>
        </row>
        <row r="1033">
          <cell r="A1033" t="str">
            <v>NZD_BKBM_EOD</v>
          </cell>
          <cell r="F1033">
            <v>0.642287922279142</v>
          </cell>
        </row>
        <row r="1034">
          <cell r="A1034" t="str">
            <v>NZD_BKBM_EOD</v>
          </cell>
          <cell r="F1034">
            <v>0.56215473463811205</v>
          </cell>
        </row>
        <row r="1035">
          <cell r="A1035" t="str">
            <v>NZD_BKBM_EOD</v>
          </cell>
          <cell r="F1035">
            <v>0.450427267496887</v>
          </cell>
        </row>
        <row r="1036">
          <cell r="A1036" t="str">
            <v>PLN_WIBOR_3M_EOD</v>
          </cell>
          <cell r="F1036">
            <v>0.99547004614581602</v>
          </cell>
        </row>
        <row r="1037">
          <cell r="A1037" t="str">
            <v>PLN_WIBOR_3M_EOD</v>
          </cell>
          <cell r="F1037">
            <v>0.99137534907534597</v>
          </cell>
        </row>
        <row r="1038">
          <cell r="A1038" t="str">
            <v>PLN_WIBOR_3M_EOD</v>
          </cell>
          <cell r="F1038">
            <v>0.98773484708178205</v>
          </cell>
        </row>
        <row r="1039">
          <cell r="A1039" t="str">
            <v>PLN_WIBOR_3M_EOD</v>
          </cell>
          <cell r="F1039">
            <v>0.984179218780461</v>
          </cell>
        </row>
        <row r="1040">
          <cell r="A1040" t="str">
            <v>PLN_WIBOR_3M_EOD</v>
          </cell>
          <cell r="F1040">
            <v>0.969448246349774</v>
          </cell>
        </row>
        <row r="1041">
          <cell r="A1041" t="str">
            <v>PLN_WIBOR_3M_EOD</v>
          </cell>
          <cell r="F1041">
            <v>0.951968119564647</v>
          </cell>
        </row>
        <row r="1042">
          <cell r="A1042" t="str">
            <v>PLN_WIBOR_3M_EOD</v>
          </cell>
          <cell r="F1042">
            <v>0.93161355185154104</v>
          </cell>
        </row>
        <row r="1043">
          <cell r="A1043" t="str">
            <v>PLN_WIBOR_3M_EOD</v>
          </cell>
          <cell r="F1043">
            <v>0.90910548621023801</v>
          </cell>
        </row>
        <row r="1044">
          <cell r="A1044" t="str">
            <v>PLN_WIBOR_3M_EOD</v>
          </cell>
          <cell r="F1044">
            <v>0.88486773706670996</v>
          </cell>
        </row>
        <row r="1045">
          <cell r="A1045" t="str">
            <v>PLN_WIBOR_3M_EOD</v>
          </cell>
          <cell r="F1045">
            <v>0.85962629854277295</v>
          </cell>
        </row>
        <row r="1046">
          <cell r="A1046" t="str">
            <v>PLN_WIBOR_3M_EOD</v>
          </cell>
          <cell r="F1046">
            <v>0.83471815938229399</v>
          </cell>
        </row>
        <row r="1047">
          <cell r="A1047" t="str">
            <v>PLN_WIBOR_3M_EOD</v>
          </cell>
          <cell r="F1047">
            <v>0.809062261755504</v>
          </cell>
        </row>
        <row r="1048">
          <cell r="A1048" t="str">
            <v>PLN_WIBOR_3M_EOD</v>
          </cell>
          <cell r="F1048">
            <v>0.78569382777899399</v>
          </cell>
        </row>
        <row r="1049">
          <cell r="A1049" t="str">
            <v>PLN_WIBOR_3M_EOD</v>
          </cell>
          <cell r="F1049">
            <v>0.73970959634699995</v>
          </cell>
        </row>
        <row r="1050">
          <cell r="A1050" t="str">
            <v>PLN_WIBOR_3M_EOD</v>
          </cell>
          <cell r="F1050">
            <v>0.67559508328538098</v>
          </cell>
        </row>
        <row r="1051">
          <cell r="A1051" t="str">
            <v>PLN_WIBOR_3M_EOD</v>
          </cell>
          <cell r="F1051">
            <v>0.58889949509083095</v>
          </cell>
        </row>
        <row r="1052">
          <cell r="A1052" t="str">
            <v>PLN_WIBOR_3M_EOD</v>
          </cell>
          <cell r="F1052">
            <v>0.52211893637812001</v>
          </cell>
        </row>
        <row r="1053">
          <cell r="A1053" t="str">
            <v>PLN_WIBOR_3M_EOD</v>
          </cell>
          <cell r="F1053">
            <v>0.47029570221535899</v>
          </cell>
        </row>
        <row r="1054">
          <cell r="A1054" t="str">
            <v>PLN_WIBOR_6M_EOD</v>
          </cell>
          <cell r="F1054">
            <v>0.99081115034432998</v>
          </cell>
        </row>
        <row r="1055">
          <cell r="A1055" t="str">
            <v>PLN_WIBOR_6M_EOD</v>
          </cell>
          <cell r="F1055">
            <v>0.98336639320974695</v>
          </cell>
        </row>
        <row r="1056">
          <cell r="A1056" t="str">
            <v>PLN_WIBOR_6M_EOD</v>
          </cell>
          <cell r="F1056">
            <v>0.97628822334762</v>
          </cell>
        </row>
        <row r="1057">
          <cell r="A1057" t="str">
            <v>PLN_WIBOR_6M_EOD</v>
          </cell>
          <cell r="F1057">
            <v>0.96897404648642205</v>
          </cell>
        </row>
        <row r="1058">
          <cell r="A1058" t="str">
            <v>PLN_WIBOR_6M_EOD</v>
          </cell>
          <cell r="F1058">
            <v>0.95202641403676602</v>
          </cell>
        </row>
        <row r="1059">
          <cell r="A1059" t="str">
            <v>PLN_WIBOR_6M_EOD</v>
          </cell>
          <cell r="F1059">
            <v>0.93231518236713895</v>
          </cell>
        </row>
        <row r="1060">
          <cell r="A1060" t="str">
            <v>PLN_WIBOR_6M_EOD</v>
          </cell>
          <cell r="F1060">
            <v>0.91054681108980595</v>
          </cell>
        </row>
        <row r="1061">
          <cell r="A1061" t="str">
            <v>PLN_WIBOR_6M_EOD</v>
          </cell>
          <cell r="F1061">
            <v>0.88702297340786695</v>
          </cell>
        </row>
        <row r="1062">
          <cell r="A1062" t="str">
            <v>PLN_WIBOR_6M_EOD</v>
          </cell>
          <cell r="F1062">
            <v>0.862396688304366</v>
          </cell>
        </row>
        <row r="1063">
          <cell r="A1063" t="str">
            <v>PLN_WIBOR_6M_EOD</v>
          </cell>
          <cell r="F1063">
            <v>0.83812921183443401</v>
          </cell>
        </row>
        <row r="1064">
          <cell r="A1064" t="str">
            <v>PLN_WIBOR_6M_EOD</v>
          </cell>
          <cell r="F1064">
            <v>0.81310157879785705</v>
          </cell>
        </row>
        <row r="1065">
          <cell r="A1065" t="str">
            <v>PLN_WIBOR_6M_EOD</v>
          </cell>
          <cell r="F1065">
            <v>0.79007578661197297</v>
          </cell>
        </row>
        <row r="1066">
          <cell r="A1066" t="str">
            <v>PLN_WIBOR_6M_EOD</v>
          </cell>
          <cell r="F1066">
            <v>0.74481123135362903</v>
          </cell>
        </row>
        <row r="1067">
          <cell r="A1067" t="str">
            <v>PLN_WIBOR_6M_EOD</v>
          </cell>
          <cell r="F1067">
            <v>0.68182369308792301</v>
          </cell>
        </row>
        <row r="1068">
          <cell r="A1068" t="str">
            <v>PLN_WIBOR_6M_EOD</v>
          </cell>
          <cell r="F1068">
            <v>0.59643329275947299</v>
          </cell>
        </row>
        <row r="1069">
          <cell r="A1069" t="str">
            <v>PLN_WIBOR_6M_EOD</v>
          </cell>
          <cell r="F1069">
            <v>0.53044008840505497</v>
          </cell>
        </row>
        <row r="1070">
          <cell r="A1070" t="str">
            <v>PLN_WIBOR_6M_EOD</v>
          </cell>
          <cell r="F1070">
            <v>0.47915082787722502</v>
          </cell>
        </row>
        <row r="1071">
          <cell r="A1071" t="str">
            <v>PLN_WIBOR_EOD</v>
          </cell>
          <cell r="F1071">
            <v>0.99995972764932495</v>
          </cell>
        </row>
        <row r="1072">
          <cell r="A1072" t="str">
            <v>PLN_WIBOR_EOD</v>
          </cell>
          <cell r="F1072">
            <v>0.99983769266519296</v>
          </cell>
        </row>
        <row r="1073">
          <cell r="A1073" t="str">
            <v>PLN_WIBOR_EOD</v>
          </cell>
          <cell r="F1073">
            <v>0.99952332204226002</v>
          </cell>
        </row>
        <row r="1074">
          <cell r="A1074" t="str">
            <v>PLN_WIBOR_EOD</v>
          </cell>
          <cell r="F1074">
            <v>0.99842157526925601</v>
          </cell>
        </row>
        <row r="1075">
          <cell r="A1075" t="str">
            <v>PLN_WIBOR_EOD</v>
          </cell>
          <cell r="F1075">
            <v>0.99691191960941705</v>
          </cell>
        </row>
        <row r="1076">
          <cell r="A1076" t="str">
            <v>PLN_WIBOR_EOD</v>
          </cell>
          <cell r="F1076">
            <v>0.99549678122137897</v>
          </cell>
        </row>
        <row r="1077">
          <cell r="A1077" t="str">
            <v>PLN_WIBOR_EOD</v>
          </cell>
          <cell r="F1077">
            <v>0.99140197418071296</v>
          </cell>
        </row>
        <row r="1078">
          <cell r="A1078" t="str">
            <v>PLN_WIBOR_EOD</v>
          </cell>
          <cell r="F1078">
            <v>0.98776137441506695</v>
          </cell>
        </row>
        <row r="1079">
          <cell r="A1079" t="str">
            <v>PLN_WIBOR_EOD</v>
          </cell>
          <cell r="F1079">
            <v>0.98420565062117604</v>
          </cell>
        </row>
        <row r="1080">
          <cell r="A1080" t="str">
            <v>PLN_WIBOR_EOD</v>
          </cell>
          <cell r="F1080">
            <v>0.96899330533945205</v>
          </cell>
        </row>
        <row r="1081">
          <cell r="A1081" t="str">
            <v>PLN_WIBOR_EOD</v>
          </cell>
          <cell r="F1081">
            <v>0.952046282979085</v>
          </cell>
        </row>
        <row r="1082">
          <cell r="A1082" t="str">
            <v>PLN_WIBOR_EOD</v>
          </cell>
          <cell r="F1082">
            <v>0.93233433494468998</v>
          </cell>
        </row>
        <row r="1083">
          <cell r="A1083" t="str">
            <v>PLN_WIBOR_EOD</v>
          </cell>
          <cell r="F1083">
            <v>0.91056166549781303</v>
          </cell>
        </row>
        <row r="1084">
          <cell r="A1084" t="str">
            <v>PLN_WIBOR_EOD</v>
          </cell>
          <cell r="F1084">
            <v>0.88703742287224996</v>
          </cell>
        </row>
        <row r="1085">
          <cell r="A1085" t="str">
            <v>PLN_WIBOR_EOD</v>
          </cell>
          <cell r="F1085">
            <v>0.862410742612019</v>
          </cell>
        </row>
        <row r="1086">
          <cell r="A1086" t="str">
            <v>PLN_WIBOR_EOD</v>
          </cell>
          <cell r="F1086">
            <v>0.83814286929328397</v>
          </cell>
        </row>
        <row r="1087">
          <cell r="A1087" t="str">
            <v>PLN_WIBOR_EOD</v>
          </cell>
          <cell r="F1087">
            <v>0.81311482793610301</v>
          </cell>
        </row>
        <row r="1088">
          <cell r="A1088" t="str">
            <v>PLN_WIBOR_EOD</v>
          </cell>
          <cell r="F1088">
            <v>0.79008791977026305</v>
          </cell>
        </row>
        <row r="1089">
          <cell r="A1089" t="str">
            <v>PLN_WIBOR_EOD</v>
          </cell>
          <cell r="F1089">
            <v>0.74482187609724404</v>
          </cell>
        </row>
        <row r="1090">
          <cell r="A1090" t="str">
            <v>PLN_WIBOR_EOD</v>
          </cell>
          <cell r="F1090">
            <v>0.68183344100606103</v>
          </cell>
        </row>
        <row r="1091">
          <cell r="A1091" t="str">
            <v>PLN_WIBOR_EOD</v>
          </cell>
          <cell r="F1091">
            <v>0.59644178107512802</v>
          </cell>
        </row>
        <row r="1092">
          <cell r="A1092" t="str">
            <v>PLN_WIBOR_EOD</v>
          </cell>
          <cell r="F1092">
            <v>0.53044775422143498</v>
          </cell>
        </row>
        <row r="1093">
          <cell r="A1093" t="str">
            <v>PLN_WIBOR_EOD</v>
          </cell>
          <cell r="F1093">
            <v>0.47915775310930703</v>
          </cell>
        </row>
        <row r="1094">
          <cell r="A1094" t="str">
            <v>SEK_STIBOR_3M_EOD</v>
          </cell>
          <cell r="F1094">
            <v>1.0008246653637001</v>
          </cell>
        </row>
        <row r="1095">
          <cell r="A1095" t="str">
            <v>SEK_STIBOR_3M_EOD</v>
          </cell>
          <cell r="F1095">
            <v>1.0013431048225201</v>
          </cell>
        </row>
        <row r="1096">
          <cell r="A1096" t="str">
            <v>SEK_STIBOR_3M_EOD</v>
          </cell>
          <cell r="F1096">
            <v>1.0022171216707101</v>
          </cell>
        </row>
        <row r="1097">
          <cell r="A1097" t="str">
            <v>SEK_STIBOR_3M_EOD</v>
          </cell>
          <cell r="F1097">
            <v>1.0031073236923</v>
          </cell>
        </row>
        <row r="1098">
          <cell r="A1098" t="str">
            <v>SEK_STIBOR_3M_EOD</v>
          </cell>
          <cell r="F1098">
            <v>1.0037924120135</v>
          </cell>
        </row>
        <row r="1099">
          <cell r="A1099" t="str">
            <v>SEK_STIBOR_3M_EOD</v>
          </cell>
          <cell r="F1099">
            <v>1.00424934546569</v>
          </cell>
        </row>
        <row r="1100">
          <cell r="A1100" t="str">
            <v>SEK_STIBOR_3M_EOD</v>
          </cell>
          <cell r="F1100">
            <v>1.00453374012901</v>
          </cell>
        </row>
        <row r="1101">
          <cell r="A1101" t="str">
            <v>SEK_STIBOR_3M_EOD</v>
          </cell>
          <cell r="F1101">
            <v>1.0045210440991399</v>
          </cell>
        </row>
        <row r="1102">
          <cell r="A1102" t="str">
            <v>SEK_STIBOR_3M_EOD</v>
          </cell>
          <cell r="F1102">
            <v>1.00421389412169</v>
          </cell>
        </row>
        <row r="1103">
          <cell r="A1103" t="str">
            <v>SEK_STIBOR_3M_EOD</v>
          </cell>
          <cell r="F1103">
            <v>1.00086136402542</v>
          </cell>
        </row>
        <row r="1104">
          <cell r="A1104" t="str">
            <v>SEK_STIBOR_3M_EOD</v>
          </cell>
          <cell r="F1104">
            <v>0.99215118229772203</v>
          </cell>
        </row>
        <row r="1105">
          <cell r="A1105" t="str">
            <v>SEK_STIBOR_3M_EOD</v>
          </cell>
          <cell r="F1105">
            <v>0.97813992789867399</v>
          </cell>
        </row>
        <row r="1106">
          <cell r="A1106" t="str">
            <v>SEK_STIBOR_3M_EOD</v>
          </cell>
          <cell r="F1106">
            <v>0.96019590138939703</v>
          </cell>
        </row>
        <row r="1107">
          <cell r="A1107" t="str">
            <v>SEK_STIBOR_3M_EOD</v>
          </cell>
          <cell r="F1107">
            <v>0.93980551763156395</v>
          </cell>
        </row>
        <row r="1108">
          <cell r="A1108" t="str">
            <v>SEK_STIBOR_3M_EOD</v>
          </cell>
          <cell r="F1108">
            <v>0.91832320903662001</v>
          </cell>
        </row>
        <row r="1109">
          <cell r="A1109" t="str">
            <v>SEK_STIBOR_3M_EOD</v>
          </cell>
          <cell r="F1109">
            <v>0.89620027621152498</v>
          </cell>
        </row>
        <row r="1110">
          <cell r="A1110" t="str">
            <v>SEK_STIBOR_3M_EOD</v>
          </cell>
          <cell r="F1110">
            <v>0.87387560510023798</v>
          </cell>
        </row>
        <row r="1111">
          <cell r="A1111" t="str">
            <v>SEK_STIBOR_3M_EOD</v>
          </cell>
          <cell r="F1111">
            <v>0.82741663989757896</v>
          </cell>
        </row>
        <row r="1112">
          <cell r="A1112" t="str">
            <v>SEK_STIBOR_3M_EOD</v>
          </cell>
          <cell r="F1112">
            <v>0.75956882208117305</v>
          </cell>
        </row>
        <row r="1113">
          <cell r="A1113" t="str">
            <v>SEK_STIBOR_3M_EOD</v>
          </cell>
          <cell r="F1113">
            <v>0.66055785999637495</v>
          </cell>
        </row>
        <row r="1114">
          <cell r="A1114" t="str">
            <v>SEK_STIBOR_3M_EOD</v>
          </cell>
          <cell r="F1114">
            <v>0.58033982607212597</v>
          </cell>
        </row>
        <row r="1115">
          <cell r="A1115" t="str">
            <v>SEK_STIBOR_3M_EOD</v>
          </cell>
          <cell r="F1115">
            <v>0.51863768387077702</v>
          </cell>
        </row>
        <row r="1116">
          <cell r="A1116" t="str">
            <v>SEK_STIBOR_6M_EOD</v>
          </cell>
          <cell r="F1116">
            <v>1.0010920117914699</v>
          </cell>
        </row>
        <row r="1117">
          <cell r="A1117" t="str">
            <v>SEK_STIBOR_6M_EOD</v>
          </cell>
          <cell r="F1117">
            <v>1.0022254580410801</v>
          </cell>
        </row>
        <row r="1118">
          <cell r="A1118" t="str">
            <v>SEK_STIBOR_6M_EOD</v>
          </cell>
          <cell r="F1118">
            <v>1.00230699538565</v>
          </cell>
        </row>
        <row r="1119">
          <cell r="A1119" t="str">
            <v>SEK_STIBOR_6M_EOD</v>
          </cell>
          <cell r="F1119">
            <v>0.99775084651665302</v>
          </cell>
        </row>
        <row r="1120">
          <cell r="A1120" t="str">
            <v>SEK_STIBOR_6M_EOD</v>
          </cell>
          <cell r="F1120">
            <v>0.98808547047772499</v>
          </cell>
        </row>
        <row r="1121">
          <cell r="A1121" t="str">
            <v>SEK_STIBOR_6M_EOD</v>
          </cell>
          <cell r="F1121">
            <v>0.97320456599239502</v>
          </cell>
        </row>
        <row r="1122">
          <cell r="A1122" t="str">
            <v>SEK_STIBOR_6M_EOD</v>
          </cell>
          <cell r="F1122">
            <v>0.95444413835839303</v>
          </cell>
        </row>
        <row r="1123">
          <cell r="A1123" t="str">
            <v>SEK_STIBOR_6M_EOD</v>
          </cell>
          <cell r="F1123">
            <v>0.93329319495047602</v>
          </cell>
        </row>
        <row r="1124">
          <cell r="A1124" t="str">
            <v>SEK_STIBOR_6M_EOD</v>
          </cell>
          <cell r="F1124">
            <v>0.91111070317088005</v>
          </cell>
        </row>
        <row r="1125">
          <cell r="A1125" t="str">
            <v>SEK_STIBOR_6M_EOD</v>
          </cell>
          <cell r="F1125">
            <v>0.88833283434757304</v>
          </cell>
        </row>
        <row r="1126">
          <cell r="A1126" t="str">
            <v>SEK_STIBOR_6M_EOD</v>
          </cell>
          <cell r="F1126">
            <v>0.86546057725671599</v>
          </cell>
        </row>
        <row r="1127">
          <cell r="A1127" t="str">
            <v>SEK_STIBOR_6M_EOD</v>
          </cell>
          <cell r="F1127">
            <v>0.81821673148318597</v>
          </cell>
        </row>
        <row r="1128">
          <cell r="A1128" t="str">
            <v>SEK_STIBOR_6M_EOD</v>
          </cell>
          <cell r="F1128">
            <v>0.74995539762815999</v>
          </cell>
        </row>
        <row r="1129">
          <cell r="A1129" t="str">
            <v>SEK_STIBOR_6M_EOD</v>
          </cell>
          <cell r="F1129">
            <v>0.65098883783257899</v>
          </cell>
        </row>
        <row r="1130">
          <cell r="A1130" t="str">
            <v>SEK_STIBOR_6M_EOD</v>
          </cell>
          <cell r="F1130">
            <v>0.57107834642392397</v>
          </cell>
        </row>
        <row r="1131">
          <cell r="A1131" t="str">
            <v>SEK_STIBOR_6M_EOD</v>
          </cell>
          <cell r="F1131">
            <v>0.50980417115983601</v>
          </cell>
        </row>
        <row r="1132">
          <cell r="A1132" t="str">
            <v>SEK_STIBOR_EOD</v>
          </cell>
          <cell r="F1132">
            <v>1.0000117223596301</v>
          </cell>
        </row>
        <row r="1133">
          <cell r="A1133" t="str">
            <v>SEK_STIBOR_EOD</v>
          </cell>
          <cell r="F1133">
            <v>1.00004689067529</v>
          </cell>
        </row>
        <row r="1134">
          <cell r="A1134" t="str">
            <v>SEK_STIBOR_EOD</v>
          </cell>
          <cell r="F1134">
            <v>1.0001237057321299</v>
          </cell>
        </row>
        <row r="1135">
          <cell r="A1135" t="str">
            <v>SEK_STIBOR_EOD</v>
          </cell>
          <cell r="F1135">
            <v>1.00039664045631</v>
          </cell>
        </row>
        <row r="1136">
          <cell r="A1136" t="str">
            <v>SEK_STIBOR_EOD</v>
          </cell>
          <cell r="F1136">
            <v>1.0014855686353501</v>
          </cell>
        </row>
        <row r="1137">
          <cell r="A1137" t="str">
            <v>SEK_STIBOR_EOD</v>
          </cell>
          <cell r="F1137">
            <v>1.0023597098323</v>
          </cell>
        </row>
        <row r="1138">
          <cell r="A1138" t="str">
            <v>SEK_STIBOR_EOD</v>
          </cell>
          <cell r="F1138">
            <v>1.00325003850536</v>
          </cell>
        </row>
        <row r="1139">
          <cell r="A1139" t="str">
            <v>SEK_STIBOR_EOD</v>
          </cell>
          <cell r="F1139">
            <v>1.0039352242959401</v>
          </cell>
        </row>
        <row r="1140">
          <cell r="A1140" t="str">
            <v>SEK_STIBOR_EOD</v>
          </cell>
          <cell r="F1140">
            <v>1.0043922227572999</v>
          </cell>
        </row>
        <row r="1141">
          <cell r="A1141" t="str">
            <v>SEK_STIBOR_EOD</v>
          </cell>
          <cell r="F1141">
            <v>1.0046766578822199</v>
          </cell>
        </row>
        <row r="1142">
          <cell r="A1142" t="str">
            <v>SEK_STIBOR_EOD</v>
          </cell>
          <cell r="F1142">
            <v>1.0046639600460501</v>
          </cell>
        </row>
        <row r="1143">
          <cell r="A1143" t="str">
            <v>SEK_STIBOR_EOD</v>
          </cell>
          <cell r="F1143">
            <v>1.0043567663695401</v>
          </cell>
        </row>
        <row r="1144">
          <cell r="A1144" t="str">
            <v>SEK_STIBOR_EOD</v>
          </cell>
          <cell r="F1144">
            <v>1.00087436243196</v>
          </cell>
        </row>
        <row r="1145">
          <cell r="A1145" t="str">
            <v>SEK_STIBOR_EOD</v>
          </cell>
          <cell r="F1145">
            <v>0.99215878080818998</v>
          </cell>
        </row>
        <row r="1146">
          <cell r="A1146" t="str">
            <v>SEK_STIBOR_EOD</v>
          </cell>
          <cell r="F1146">
            <v>0.97814389243105404</v>
          </cell>
        </row>
        <row r="1147">
          <cell r="A1147" t="str">
            <v>SEK_STIBOR_EOD</v>
          </cell>
          <cell r="F1147">
            <v>0.96019981016564504</v>
          </cell>
        </row>
        <row r="1148">
          <cell r="A1148" t="str">
            <v>SEK_STIBOR_EOD</v>
          </cell>
          <cell r="F1148">
            <v>0.93980933804333</v>
          </cell>
        </row>
        <row r="1149">
          <cell r="A1149" t="str">
            <v>SEK_STIBOR_EOD</v>
          </cell>
          <cell r="F1149">
            <v>0.91832694403536796</v>
          </cell>
        </row>
        <row r="1150">
          <cell r="A1150" t="str">
            <v>SEK_STIBOR_EOD</v>
          </cell>
          <cell r="F1150">
            <v>0.89620391921103704</v>
          </cell>
        </row>
        <row r="1151">
          <cell r="A1151" t="str">
            <v>SEK_STIBOR_EOD</v>
          </cell>
          <cell r="F1151">
            <v>0.87387793263787805</v>
          </cell>
        </row>
        <row r="1152">
          <cell r="A1152" t="str">
            <v>SEK_STIBOR_EOD</v>
          </cell>
          <cell r="F1152">
            <v>0.82741764110134397</v>
          </cell>
        </row>
        <row r="1153">
          <cell r="A1153" t="str">
            <v>SEK_STIBOR_EOD</v>
          </cell>
          <cell r="F1153">
            <v>0.75956918014998698</v>
          </cell>
        </row>
        <row r="1154">
          <cell r="A1154" t="str">
            <v>SEK_STIBOR_EOD</v>
          </cell>
          <cell r="F1154">
            <v>0.66055772452693995</v>
          </cell>
        </row>
        <row r="1155">
          <cell r="A1155" t="str">
            <v>SEK_STIBOR_EOD</v>
          </cell>
          <cell r="F1155">
            <v>0.58033958693779697</v>
          </cell>
        </row>
        <row r="1156">
          <cell r="A1156" t="str">
            <v>SEK_STIBOR_EOD</v>
          </cell>
          <cell r="F1156">
            <v>0.51863765875711598</v>
          </cell>
        </row>
        <row r="1157">
          <cell r="A1157" t="str">
            <v>SGD_SOR_3M_EOD</v>
          </cell>
          <cell r="F1157">
            <v>0.99692437659238897</v>
          </cell>
        </row>
        <row r="1158">
          <cell r="A1158" t="str">
            <v>SGD_SOR_3M_EOD</v>
          </cell>
          <cell r="F1158">
            <v>0.99385187670833997</v>
          </cell>
        </row>
        <row r="1159">
          <cell r="A1159" t="str">
            <v>SGD_SOR_3M_EOD</v>
          </cell>
          <cell r="F1159">
            <v>0.990567264215512</v>
          </cell>
        </row>
        <row r="1160">
          <cell r="A1160" t="str">
            <v>SGD_SOR_3M_EOD</v>
          </cell>
          <cell r="F1160">
            <v>0.98700970266798904</v>
          </cell>
        </row>
        <row r="1161">
          <cell r="A1161" t="str">
            <v>SGD_SOR_3M_EOD</v>
          </cell>
          <cell r="F1161">
            <v>0.96665961878707196</v>
          </cell>
        </row>
        <row r="1162">
          <cell r="A1162" t="str">
            <v>SGD_SOR_3M_EOD</v>
          </cell>
          <cell r="F1162">
            <v>0.94347708328232704</v>
          </cell>
        </row>
        <row r="1163">
          <cell r="A1163" t="str">
            <v>SGD_SOR_3M_EOD</v>
          </cell>
          <cell r="F1163">
            <v>0.91766398280731698</v>
          </cell>
        </row>
        <row r="1164">
          <cell r="A1164" t="str">
            <v>SGD_SOR_3M_EOD</v>
          </cell>
          <cell r="F1164">
            <v>0.89158622508111696</v>
          </cell>
        </row>
        <row r="1165">
          <cell r="A1165" t="str">
            <v>SGD_SOR_3M_EOD</v>
          </cell>
          <cell r="F1165">
            <v>0.83503690044971401</v>
          </cell>
        </row>
        <row r="1166">
          <cell r="A1166" t="str">
            <v>SGD_SOR_3M_EOD</v>
          </cell>
          <cell r="F1166">
            <v>0.75367850655366697</v>
          </cell>
        </row>
        <row r="1167">
          <cell r="A1167" t="str">
            <v>SGD_SOR_3M_EOD</v>
          </cell>
          <cell r="F1167">
            <v>0.70378505801561198</v>
          </cell>
        </row>
        <row r="1168">
          <cell r="A1168" t="str">
            <v>SGD_SOR_3M_EOD</v>
          </cell>
          <cell r="F1168">
            <v>0.63515142438390604</v>
          </cell>
        </row>
        <row r="1169">
          <cell r="A1169" t="str">
            <v>SGD_SOR_3M_EOD</v>
          </cell>
          <cell r="F1169">
            <v>0.54092503431254102</v>
          </cell>
        </row>
        <row r="1170">
          <cell r="A1170" t="str">
            <v>SGD_SOR_3M_EOD</v>
          </cell>
          <cell r="F1170">
            <v>0.459980412245234</v>
          </cell>
        </row>
        <row r="1171">
          <cell r="A1171" t="str">
            <v>SGD_SOR_3M_EOD</v>
          </cell>
          <cell r="F1171">
            <v>0.38915052842314801</v>
          </cell>
        </row>
        <row r="1172">
          <cell r="A1172" t="str">
            <v>SGD_SOR_3M_EOD</v>
          </cell>
          <cell r="F1172">
            <v>0.28621009953694099</v>
          </cell>
        </row>
        <row r="1173">
          <cell r="A1173" t="str">
            <v>SGD_SOR_6M_EOD</v>
          </cell>
          <cell r="F1173">
            <v>0.99288071418049595</v>
          </cell>
        </row>
        <row r="1174">
          <cell r="A1174" t="str">
            <v>SGD_SOR_6M_EOD</v>
          </cell>
          <cell r="F1174">
            <v>0.98546488135185595</v>
          </cell>
        </row>
        <row r="1175">
          <cell r="A1175" t="str">
            <v>SGD_SOR_6M_EOD</v>
          </cell>
          <cell r="F1175">
            <v>0.96603278648125401</v>
          </cell>
        </row>
        <row r="1176">
          <cell r="A1176" t="str">
            <v>SGD_SOR_6M_EOD</v>
          </cell>
          <cell r="F1176">
            <v>0.94320489356941695</v>
          </cell>
        </row>
        <row r="1177">
          <cell r="A1177" t="str">
            <v>SGD_SOR_6M_EOD</v>
          </cell>
          <cell r="F1177">
            <v>0.917588460355797</v>
          </cell>
        </row>
        <row r="1178">
          <cell r="A1178" t="str">
            <v>SGD_SOR_6M_EOD</v>
          </cell>
          <cell r="F1178">
            <v>0.89195856462021905</v>
          </cell>
        </row>
        <row r="1179">
          <cell r="A1179" t="str">
            <v>SGD_SOR_6M_EOD</v>
          </cell>
          <cell r="F1179">
            <v>0.83550527461761803</v>
          </cell>
        </row>
        <row r="1180">
          <cell r="A1180" t="str">
            <v>SGD_SOR_6M_EOD</v>
          </cell>
          <cell r="F1180">
            <v>0.75427442613573004</v>
          </cell>
        </row>
        <row r="1181">
          <cell r="A1181" t="str">
            <v>SGD_SOR_6M_EOD</v>
          </cell>
          <cell r="F1181">
            <v>0.70469223339974496</v>
          </cell>
        </row>
        <row r="1182">
          <cell r="A1182" t="str">
            <v>SGD_SOR_6M_EOD</v>
          </cell>
          <cell r="F1182">
            <v>0.63615727623516005</v>
          </cell>
        </row>
        <row r="1183">
          <cell r="A1183" t="str">
            <v>SGD_SOR_6M_EOD</v>
          </cell>
          <cell r="F1183">
            <v>0.54203545377036799</v>
          </cell>
        </row>
        <row r="1184">
          <cell r="A1184" t="str">
            <v>SGD_SOR_6M_EOD</v>
          </cell>
          <cell r="F1184">
            <v>0.39052217226184499</v>
          </cell>
        </row>
        <row r="1185">
          <cell r="A1185" t="str">
            <v>SGD_SOR_6M_EOD</v>
          </cell>
          <cell r="F1185">
            <v>0.287434654298794</v>
          </cell>
        </row>
        <row r="1186">
          <cell r="A1186" t="str">
            <v>SGD_SOR_EOD</v>
          </cell>
          <cell r="F1186">
            <v>0.99998243099360695</v>
          </cell>
        </row>
        <row r="1187">
          <cell r="A1187" t="str">
            <v>SGD_SOR_EOD</v>
          </cell>
          <cell r="F1187">
            <v>0.99992972675236003</v>
          </cell>
        </row>
        <row r="1188">
          <cell r="A1188" t="str">
            <v>SGD_SOR_EOD</v>
          </cell>
          <cell r="F1188">
            <v>0.99979142409812904</v>
          </cell>
        </row>
        <row r="1189">
          <cell r="A1189" t="str">
            <v>SGD_SOR_EOD</v>
          </cell>
          <cell r="F1189">
            <v>0.99904611070299898</v>
          </cell>
        </row>
        <row r="1190">
          <cell r="A1190" t="str">
            <v>SGD_SOR_EOD</v>
          </cell>
          <cell r="F1190">
            <v>0.99802439663348497</v>
          </cell>
        </row>
        <row r="1191">
          <cell r="A1191" t="str">
            <v>SGD_SOR_EOD</v>
          </cell>
          <cell r="F1191">
            <v>0.996982272399072</v>
          </cell>
        </row>
        <row r="1192">
          <cell r="A1192" t="str">
            <v>SGD_SOR_EOD</v>
          </cell>
          <cell r="F1192">
            <v>0.992962682980155</v>
          </cell>
        </row>
        <row r="1193">
          <cell r="A1193" t="str">
            <v>SGD_SOR_EOD</v>
          </cell>
          <cell r="F1193">
            <v>0.98554623792599105</v>
          </cell>
        </row>
        <row r="1194">
          <cell r="A1194" t="str">
            <v>SGD_SOR_EOD</v>
          </cell>
          <cell r="F1194">
            <v>0.96611150866685103</v>
          </cell>
        </row>
        <row r="1195">
          <cell r="A1195" t="str">
            <v>SGD_SOR_EOD</v>
          </cell>
          <cell r="F1195">
            <v>0.94328209459916001</v>
          </cell>
        </row>
        <row r="1196">
          <cell r="A1196" t="str">
            <v>SGD_SOR_EOD</v>
          </cell>
          <cell r="F1196">
            <v>0.91766345349038503</v>
          </cell>
        </row>
        <row r="1197">
          <cell r="A1197" t="str">
            <v>SGD_SOR_EOD</v>
          </cell>
          <cell r="F1197">
            <v>0.89202651627923202</v>
          </cell>
        </row>
        <row r="1198">
          <cell r="A1198" t="str">
            <v>SGD_SOR_EOD</v>
          </cell>
          <cell r="F1198">
            <v>0.83556893060204196</v>
          </cell>
        </row>
        <row r="1199">
          <cell r="A1199" t="str">
            <v>SGD_SOR_EOD</v>
          </cell>
          <cell r="F1199">
            <v>0.75433123076820596</v>
          </cell>
        </row>
        <row r="1200">
          <cell r="A1200" t="str">
            <v>SGD_SOR_EOD</v>
          </cell>
          <cell r="F1200">
            <v>0.70474485208266202</v>
          </cell>
        </row>
        <row r="1201">
          <cell r="A1201" t="str">
            <v>SGD_SOR_EOD</v>
          </cell>
          <cell r="F1201">
            <v>0.63620340837389</v>
          </cell>
        </row>
        <row r="1202">
          <cell r="A1202" t="str">
            <v>SGD_SOR_EOD</v>
          </cell>
          <cell r="F1202">
            <v>0.54208996703483703</v>
          </cell>
        </row>
        <row r="1203">
          <cell r="A1203" t="str">
            <v>SGD_SOR_EOD</v>
          </cell>
          <cell r="F1203">
            <v>0.46119709303983097</v>
          </cell>
        </row>
        <row r="1204">
          <cell r="A1204" t="str">
            <v>SGD_SOR_EOD</v>
          </cell>
          <cell r="F1204">
            <v>0.39037157944566703</v>
          </cell>
        </row>
        <row r="1205">
          <cell r="A1205" t="str">
            <v>SGD_SOR_EOD</v>
          </cell>
          <cell r="F1205">
            <v>0.28739163653761801</v>
          </cell>
        </row>
        <row r="1206">
          <cell r="A1206" t="str">
            <v>USD_FEDFUND_EOD</v>
          </cell>
          <cell r="F1206">
            <v>0.99999638890192899</v>
          </cell>
        </row>
        <row r="1207">
          <cell r="A1207" t="str">
            <v>USD_FEDFUND_EOD</v>
          </cell>
          <cell r="F1207">
            <v>0.99998555572507597</v>
          </cell>
        </row>
        <row r="1208">
          <cell r="A1208" t="str">
            <v>USD_FEDFUND_EOD</v>
          </cell>
          <cell r="F1208">
            <v>0.99996275796303102</v>
          </cell>
        </row>
        <row r="1209">
          <cell r="A1209" t="str">
            <v>USD_FEDFUND_EOD</v>
          </cell>
          <cell r="F1209">
            <v>0.99993694767900798</v>
          </cell>
        </row>
        <row r="1210">
          <cell r="A1210" t="str">
            <v>USD_FEDFUND_EOD</v>
          </cell>
          <cell r="F1210">
            <v>0.99990754210538402</v>
          </cell>
        </row>
        <row r="1211">
          <cell r="A1211" t="str">
            <v>USD_FEDFUND_EOD</v>
          </cell>
          <cell r="F1211">
            <v>0.99986335020449502</v>
          </cell>
        </row>
        <row r="1212">
          <cell r="A1212" t="str">
            <v>USD_FEDFUND_EOD</v>
          </cell>
          <cell r="F1212">
            <v>0.999726918040029</v>
          </cell>
        </row>
        <row r="1213">
          <cell r="A1213" t="str">
            <v>USD_FEDFUND_EOD</v>
          </cell>
          <cell r="F1213">
            <v>0.99955641283849705</v>
          </cell>
        </row>
        <row r="1214">
          <cell r="A1214" t="str">
            <v>USD_FEDFUND_EOD</v>
          </cell>
          <cell r="F1214">
            <v>0.99936283816657301</v>
          </cell>
        </row>
        <row r="1215">
          <cell r="A1215" t="str">
            <v>USD_FEDFUND_EOD</v>
          </cell>
          <cell r="F1215">
            <v>0.99915049488334096</v>
          </cell>
        </row>
        <row r="1216">
          <cell r="A1216" t="str">
            <v>USD_FEDFUND_EOD</v>
          </cell>
          <cell r="F1216">
            <v>0.99891329167628595</v>
          </cell>
        </row>
        <row r="1217">
          <cell r="A1217" t="str">
            <v>USD_FEDFUND_EOD</v>
          </cell>
          <cell r="F1217">
            <v>0.998639572665044</v>
          </cell>
        </row>
        <row r="1218">
          <cell r="A1218" t="str">
            <v>USD_FEDFUND_EOD</v>
          </cell>
          <cell r="F1218">
            <v>0.99835236564941499</v>
          </cell>
        </row>
        <row r="1219">
          <cell r="A1219" t="str">
            <v>USD_FEDFUND_EOD</v>
          </cell>
          <cell r="F1219">
            <v>0.99806556867340501</v>
          </cell>
        </row>
        <row r="1220">
          <cell r="A1220" t="str">
            <v>USD_FEDFUND_EOD</v>
          </cell>
          <cell r="F1220">
            <v>0.99772439353181797</v>
          </cell>
        </row>
        <row r="1221">
          <cell r="A1221" t="str">
            <v>USD_FEDFUND_EOD</v>
          </cell>
          <cell r="F1221">
            <v>0.99737907175090001</v>
          </cell>
        </row>
        <row r="1222">
          <cell r="A1222" t="str">
            <v>USD_FEDFUND_EOD</v>
          </cell>
          <cell r="F1222">
            <v>0.99699919004700499</v>
          </cell>
        </row>
        <row r="1223">
          <cell r="A1223" t="str">
            <v>USD_FEDFUND_EOD</v>
          </cell>
          <cell r="F1223">
            <v>0.99383727424249002</v>
          </cell>
        </row>
        <row r="1224">
          <cell r="A1224" t="str">
            <v>USD_FEDFUND_EOD</v>
          </cell>
          <cell r="F1224">
            <v>0.98952398249222895</v>
          </cell>
        </row>
        <row r="1225">
          <cell r="A1225" t="str">
            <v>USD_FEDFUND_EOD</v>
          </cell>
          <cell r="F1225">
            <v>0.977664953700487</v>
          </cell>
        </row>
        <row r="1226">
          <cell r="A1226" t="str">
            <v>USD_FEDFUND_EOD</v>
          </cell>
          <cell r="F1226">
            <v>0.96226223514569897</v>
          </cell>
        </row>
        <row r="1227">
          <cell r="A1227" t="str">
            <v>USD_FEDFUND_EOD</v>
          </cell>
          <cell r="F1227">
            <v>0.94421020888771001</v>
          </cell>
        </row>
        <row r="1228">
          <cell r="A1228" t="str">
            <v>USD_FEDFUND_EOD</v>
          </cell>
          <cell r="F1228">
            <v>0.923940179867073</v>
          </cell>
        </row>
        <row r="1229">
          <cell r="A1229" t="str">
            <v>USD_FEDFUND_EOD</v>
          </cell>
          <cell r="F1229">
            <v>0.90273494943020205</v>
          </cell>
        </row>
        <row r="1230">
          <cell r="A1230" t="str">
            <v>USD_FEDFUND_EOD</v>
          </cell>
          <cell r="F1230">
            <v>0.88092383542127295</v>
          </cell>
        </row>
        <row r="1231">
          <cell r="A1231" t="str">
            <v>USD_FEDFUND_EOD</v>
          </cell>
          <cell r="F1231">
            <v>0.85884039713279603</v>
          </cell>
        </row>
        <row r="1232">
          <cell r="A1232" t="str">
            <v>USD_FEDFUND_EOD</v>
          </cell>
          <cell r="F1232">
            <v>0.83701172171099403</v>
          </cell>
        </row>
        <row r="1233">
          <cell r="A1233" t="str">
            <v>USD_FEDFUND_EOD</v>
          </cell>
          <cell r="F1233">
            <v>0.79346652613149005</v>
          </cell>
        </row>
        <row r="1234">
          <cell r="A1234" t="str">
            <v>USD_FEDFUND_EOD</v>
          </cell>
          <cell r="F1234">
            <v>0.73209100457925103</v>
          </cell>
        </row>
        <row r="1235">
          <cell r="A1235" t="str">
            <v>USD_FEDFUND_EOD</v>
          </cell>
          <cell r="F1235">
            <v>0.64087808051582995</v>
          </cell>
        </row>
        <row r="1236">
          <cell r="A1236" t="str">
            <v>USD_FEDFUND_EOD</v>
          </cell>
          <cell r="F1236">
            <v>0.56370200432337803</v>
          </cell>
        </row>
        <row r="1237">
          <cell r="A1237" t="str">
            <v>USD_FEDFUND_EOD</v>
          </cell>
          <cell r="F1237">
            <v>0.49672770395522498</v>
          </cell>
        </row>
        <row r="1238">
          <cell r="A1238" t="str">
            <v>USD_FEDFUND_EOD</v>
          </cell>
          <cell r="F1238">
            <v>0.39221756420805998</v>
          </cell>
        </row>
        <row r="1239">
          <cell r="A1239" t="str">
            <v>USD_FEDFUND_EOD</v>
          </cell>
          <cell r="F1239">
            <v>0.317274773929201</v>
          </cell>
        </row>
        <row r="1240">
          <cell r="A1240" t="str">
            <v>USD_FEDFUND_EOD</v>
          </cell>
          <cell r="F1240">
            <v>0.25481141016717301</v>
          </cell>
        </row>
        <row r="1241">
          <cell r="A1241" t="str">
            <v>USD_LIBOR_12M_EOD</v>
          </cell>
          <cell r="F1241">
            <v>0.99149927731056997</v>
          </cell>
        </row>
        <row r="1242">
          <cell r="A1242" t="str">
            <v>USD_LIBOR_12M_EOD</v>
          </cell>
          <cell r="F1242">
            <v>0.99143773697289195</v>
          </cell>
        </row>
        <row r="1243">
          <cell r="A1243" t="str">
            <v>USD_LIBOR_12M_EOD</v>
          </cell>
          <cell r="F1243">
            <v>0.99069633245449396</v>
          </cell>
        </row>
        <row r="1244">
          <cell r="A1244" t="str">
            <v>USD_LIBOR_12M_EOD</v>
          </cell>
          <cell r="F1244">
            <v>0.98990727354858099</v>
          </cell>
        </row>
        <row r="1245">
          <cell r="A1245" t="str">
            <v>USD_LIBOR_12M_EOD</v>
          </cell>
          <cell r="F1245">
            <v>0.98877312697578801</v>
          </cell>
        </row>
        <row r="1246">
          <cell r="A1246" t="str">
            <v>USD_LIBOR_12M_EOD</v>
          </cell>
          <cell r="F1246">
            <v>0.98775216418008605</v>
          </cell>
        </row>
        <row r="1247">
          <cell r="A1247" t="str">
            <v>USD_LIBOR_12M_EOD</v>
          </cell>
          <cell r="F1247">
            <v>0.98664149770985698</v>
          </cell>
        </row>
        <row r="1248">
          <cell r="A1248" t="str">
            <v>USD_LIBOR_12M_EOD</v>
          </cell>
          <cell r="F1248">
            <v>0.98535491296830202</v>
          </cell>
        </row>
        <row r="1249">
          <cell r="A1249" t="str">
            <v>USD_LIBOR_12M_EOD</v>
          </cell>
          <cell r="F1249">
            <v>0.984213349779131</v>
          </cell>
        </row>
        <row r="1250">
          <cell r="A1250" t="str">
            <v>USD_LIBOR_12M_EOD</v>
          </cell>
          <cell r="F1250">
            <v>0.98330261894874504</v>
          </cell>
        </row>
        <row r="1251">
          <cell r="A1251" t="str">
            <v>USD_LIBOR_12M_EOD</v>
          </cell>
          <cell r="F1251">
            <v>0.98189466780722001</v>
          </cell>
        </row>
        <row r="1252">
          <cell r="A1252" t="str">
            <v>USD_LIBOR_12M_EOD</v>
          </cell>
          <cell r="F1252">
            <v>0.98081935450506796</v>
          </cell>
        </row>
        <row r="1253">
          <cell r="A1253" t="str">
            <v>USD_LIBOR_12M_EOD</v>
          </cell>
          <cell r="F1253">
            <v>0.97930231935382706</v>
          </cell>
        </row>
        <row r="1254">
          <cell r="A1254" t="str">
            <v>USD_LIBOR_12M_EOD</v>
          </cell>
          <cell r="F1254">
            <v>0.96264055567467099</v>
          </cell>
        </row>
        <row r="1255">
          <cell r="A1255" t="str">
            <v>USD_LIBOR_12M_EOD</v>
          </cell>
          <cell r="F1255">
            <v>0.94244914589538298</v>
          </cell>
        </row>
        <row r="1256">
          <cell r="A1256" t="str">
            <v>USD_LIBOR_12M_EOD</v>
          </cell>
          <cell r="F1256">
            <v>0.91994474660218195</v>
          </cell>
        </row>
        <row r="1257">
          <cell r="A1257" t="str">
            <v>USD_LIBOR_12M_EOD</v>
          </cell>
          <cell r="F1257">
            <v>0.89557284697289596</v>
          </cell>
        </row>
        <row r="1258">
          <cell r="A1258" t="str">
            <v>USD_LIBOR_12M_EOD</v>
          </cell>
          <cell r="F1258">
            <v>0.87056084520298005</v>
          </cell>
        </row>
        <row r="1259">
          <cell r="A1259" t="str">
            <v>USD_LIBOR_12M_EOD</v>
          </cell>
          <cell r="F1259">
            <v>0.84534402246058404</v>
          </cell>
        </row>
        <row r="1260">
          <cell r="A1260" t="str">
            <v>USD_LIBOR_12M_EOD</v>
          </cell>
          <cell r="F1260">
            <v>0.82012549307789895</v>
          </cell>
        </row>
        <row r="1261">
          <cell r="A1261" t="str">
            <v>USD_LIBOR_12M_EOD</v>
          </cell>
          <cell r="F1261">
            <v>0.79550009678259903</v>
          </cell>
        </row>
        <row r="1262">
          <cell r="A1262" t="str">
            <v>USD_LIBOR_12M_EOD</v>
          </cell>
          <cell r="F1262">
            <v>0.74669859786899095</v>
          </cell>
        </row>
        <row r="1263">
          <cell r="A1263" t="str">
            <v>USD_LIBOR_12M_EOD</v>
          </cell>
          <cell r="F1263">
            <v>0.67831683092795103</v>
          </cell>
        </row>
        <row r="1264">
          <cell r="A1264" t="str">
            <v>USD_LIBOR_12M_EOD</v>
          </cell>
          <cell r="F1264">
            <v>0.58042698427653305</v>
          </cell>
        </row>
        <row r="1265">
          <cell r="A1265" t="str">
            <v>USD_LIBOR_12M_EOD</v>
          </cell>
          <cell r="F1265">
            <v>0.499027779640696</v>
          </cell>
        </row>
        <row r="1266">
          <cell r="A1266" t="str">
            <v>USD_LIBOR_12M_EOD</v>
          </cell>
          <cell r="F1266">
            <v>0.428428066654648</v>
          </cell>
        </row>
        <row r="1267">
          <cell r="A1267" t="str">
            <v>USD_LIBOR_12M_EOD</v>
          </cell>
          <cell r="F1267">
            <v>0.32200238385102398</v>
          </cell>
        </row>
        <row r="1268">
          <cell r="A1268" t="str">
            <v>USD_LIBOR_12M_EOD</v>
          </cell>
          <cell r="F1268">
            <v>0.247880168557359</v>
          </cell>
        </row>
        <row r="1269">
          <cell r="A1269" t="str">
            <v>USD_LIBOR_12M_EOD</v>
          </cell>
          <cell r="F1269">
            <v>0.189461060679637</v>
          </cell>
        </row>
        <row r="1270">
          <cell r="A1270" t="str">
            <v>USD_LIBOR_1M_EOD</v>
          </cell>
          <cell r="F1270">
            <v>0.99980308662766204</v>
          </cell>
        </row>
        <row r="1271">
          <cell r="A1271" t="str">
            <v>USD_LIBOR_1M_EOD</v>
          </cell>
          <cell r="F1271">
            <v>0.99961110120983998</v>
          </cell>
        </row>
        <row r="1272">
          <cell r="A1272" t="str">
            <v>USD_LIBOR_1M_EOD</v>
          </cell>
          <cell r="F1272">
            <v>0.99940781118214905</v>
          </cell>
        </row>
        <row r="1273">
          <cell r="A1273" t="str">
            <v>USD_LIBOR_1M_EOD</v>
          </cell>
          <cell r="F1273">
            <v>0.998607291365327</v>
          </cell>
        </row>
        <row r="1274">
          <cell r="A1274" t="str">
            <v>USD_LIBOR_1M_EOD</v>
          </cell>
          <cell r="F1274">
            <v>0.99759152278223995</v>
          </cell>
        </row>
        <row r="1275">
          <cell r="A1275" t="str">
            <v>USD_LIBOR_1M_EOD</v>
          </cell>
          <cell r="F1275">
            <v>0.99629902743229504</v>
          </cell>
        </row>
        <row r="1276">
          <cell r="A1276" t="str">
            <v>USD_LIBOR_1M_EOD</v>
          </cell>
          <cell r="F1276">
            <v>0.98786456495514596</v>
          </cell>
        </row>
        <row r="1277">
          <cell r="A1277" t="str">
            <v>USD_LIBOR_1M_EOD</v>
          </cell>
          <cell r="F1277">
            <v>0.974954964840686</v>
          </cell>
        </row>
        <row r="1278">
          <cell r="A1278" t="str">
            <v>USD_LIBOR_1M_EOD</v>
          </cell>
          <cell r="F1278">
            <v>0.95848424244340202</v>
          </cell>
        </row>
        <row r="1279">
          <cell r="A1279" t="str">
            <v>USD_LIBOR_1M_EOD</v>
          </cell>
          <cell r="F1279">
            <v>0.93952624428854403</v>
          </cell>
        </row>
        <row r="1280">
          <cell r="A1280" t="str">
            <v>USD_LIBOR_1M_EOD</v>
          </cell>
          <cell r="F1280">
            <v>0.91806775633391802</v>
          </cell>
        </row>
        <row r="1281">
          <cell r="A1281" t="str">
            <v>USD_LIBOR_1M_EOD</v>
          </cell>
          <cell r="F1281">
            <v>0.89541476807293396</v>
          </cell>
        </row>
        <row r="1282">
          <cell r="A1282" t="str">
            <v>USD_LIBOR_1M_EOD</v>
          </cell>
          <cell r="F1282">
            <v>0.87259481763220403</v>
          </cell>
        </row>
        <row r="1283">
          <cell r="A1283" t="str">
            <v>USD_LIBOR_1M_EOD</v>
          </cell>
          <cell r="F1283">
            <v>0.84934379302131402</v>
          </cell>
        </row>
        <row r="1284">
          <cell r="A1284" t="str">
            <v>USD_LIBOR_1M_EOD</v>
          </cell>
          <cell r="F1284">
            <v>0.82634635569592496</v>
          </cell>
        </row>
        <row r="1285">
          <cell r="A1285" t="str">
            <v>USD_LIBOR_1M_EOD</v>
          </cell>
          <cell r="F1285">
            <v>0.78083741721021005</v>
          </cell>
        </row>
        <row r="1286">
          <cell r="A1286" t="str">
            <v>USD_LIBOR_1M_EOD</v>
          </cell>
          <cell r="F1286">
            <v>0.71706084122278502</v>
          </cell>
        </row>
        <row r="1287">
          <cell r="A1287" t="str">
            <v>USD_LIBOR_1M_EOD</v>
          </cell>
          <cell r="F1287">
            <v>0.62371849534642299</v>
          </cell>
        </row>
        <row r="1288">
          <cell r="A1288" t="str">
            <v>USD_LIBOR_1M_EOD</v>
          </cell>
          <cell r="F1288">
            <v>0.54525170905215803</v>
          </cell>
        </row>
        <row r="1289">
          <cell r="A1289" t="str">
            <v>USD_LIBOR_1M_EOD</v>
          </cell>
          <cell r="F1289">
            <v>0.476993249662017</v>
          </cell>
        </row>
        <row r="1290">
          <cell r="A1290" t="str">
            <v>USD_LIBOR_1M_EOD</v>
          </cell>
          <cell r="F1290">
            <v>0.37230903548835298</v>
          </cell>
        </row>
        <row r="1291">
          <cell r="A1291" t="str">
            <v>USD_LIBOR_1M_EOD</v>
          </cell>
          <cell r="F1291">
            <v>0.29722991806555199</v>
          </cell>
        </row>
        <row r="1292">
          <cell r="A1292" t="str">
            <v>USD_LIBOR_1M_EOD</v>
          </cell>
          <cell r="F1292">
            <v>0.23560127426136601</v>
          </cell>
        </row>
        <row r="1293">
          <cell r="A1293" t="str">
            <v>USD_LIBOR_3M_EOD</v>
          </cell>
          <cell r="F1293">
            <v>0.99914764530469102</v>
          </cell>
        </row>
        <row r="1294">
          <cell r="A1294" t="str">
            <v>USD_LIBOR_3M_EOD</v>
          </cell>
          <cell r="F1294">
            <v>0.99856628732120001</v>
          </cell>
        </row>
        <row r="1295">
          <cell r="A1295" t="str">
            <v>USD_LIBOR_3M_EOD</v>
          </cell>
          <cell r="F1295">
            <v>0.99741031043837503</v>
          </cell>
        </row>
        <row r="1296">
          <cell r="A1296" t="str">
            <v>USD_LIBOR_3M_EOD</v>
          </cell>
          <cell r="F1296">
            <v>0.99587365109223502</v>
          </cell>
        </row>
        <row r="1297">
          <cell r="A1297" t="str">
            <v>USD_LIBOR_3M_EOD</v>
          </cell>
          <cell r="F1297">
            <v>0.99411537303909903</v>
          </cell>
        </row>
        <row r="1298">
          <cell r="A1298" t="str">
            <v>USD_LIBOR_3M_EOD</v>
          </cell>
          <cell r="F1298">
            <v>0.992165534283176</v>
          </cell>
        </row>
        <row r="1299">
          <cell r="A1299" t="str">
            <v>USD_LIBOR_3M_EOD</v>
          </cell>
          <cell r="F1299">
            <v>0.98956794740737697</v>
          </cell>
        </row>
        <row r="1300">
          <cell r="A1300" t="str">
            <v>USD_LIBOR_3M_EOD</v>
          </cell>
          <cell r="F1300">
            <v>0.986834517616202</v>
          </cell>
        </row>
        <row r="1301">
          <cell r="A1301" t="str">
            <v>USD_LIBOR_3M_EOD</v>
          </cell>
          <cell r="F1301">
            <v>0.98379587549386305</v>
          </cell>
        </row>
        <row r="1302">
          <cell r="A1302" t="str">
            <v>USD_LIBOR_3M_EOD</v>
          </cell>
          <cell r="F1302">
            <v>0.98045595527735396</v>
          </cell>
        </row>
        <row r="1303">
          <cell r="A1303" t="str">
            <v>USD_LIBOR_3M_EOD</v>
          </cell>
          <cell r="F1303">
            <v>0.97685582585673003</v>
          </cell>
        </row>
        <row r="1304">
          <cell r="A1304" t="str">
            <v>USD_LIBOR_3M_EOD</v>
          </cell>
          <cell r="F1304">
            <v>0.97298736912888995</v>
          </cell>
        </row>
        <row r="1305">
          <cell r="A1305" t="str">
            <v>USD_LIBOR_3M_EOD</v>
          </cell>
          <cell r="F1305">
            <v>0.96889142369705195</v>
          </cell>
        </row>
        <row r="1306">
          <cell r="A1306" t="str">
            <v>USD_LIBOR_3M_EOD</v>
          </cell>
          <cell r="F1306">
            <v>0.95362852092708295</v>
          </cell>
        </row>
        <row r="1307">
          <cell r="A1307" t="str">
            <v>USD_LIBOR_3M_EOD</v>
          </cell>
          <cell r="F1307">
            <v>0.93335956378394902</v>
          </cell>
        </row>
        <row r="1308">
          <cell r="A1308" t="str">
            <v>USD_LIBOR_3M_EOD</v>
          </cell>
          <cell r="F1308">
            <v>0.91091535528352197</v>
          </cell>
        </row>
        <row r="1309">
          <cell r="A1309" t="str">
            <v>USD_LIBOR_3M_EOD</v>
          </cell>
          <cell r="F1309">
            <v>0.88755931739593596</v>
          </cell>
        </row>
        <row r="1310">
          <cell r="A1310" t="str">
            <v>USD_LIBOR_3M_EOD</v>
          </cell>
          <cell r="F1310">
            <v>0.86401083341440499</v>
          </cell>
        </row>
        <row r="1311">
          <cell r="A1311" t="str">
            <v>USD_LIBOR_3M_EOD</v>
          </cell>
          <cell r="F1311">
            <v>0.84028099291667901</v>
          </cell>
        </row>
        <row r="1312">
          <cell r="A1312" t="str">
            <v>USD_LIBOR_3M_EOD</v>
          </cell>
          <cell r="F1312">
            <v>0.81692628186721505</v>
          </cell>
        </row>
        <row r="1313">
          <cell r="A1313" t="str">
            <v>USD_LIBOR_3M_EOD</v>
          </cell>
          <cell r="F1313">
            <v>0.77059060852928296</v>
          </cell>
        </row>
        <row r="1314">
          <cell r="A1314" t="str">
            <v>USD_LIBOR_3M_EOD</v>
          </cell>
          <cell r="F1314">
            <v>0.70567422389689705</v>
          </cell>
        </row>
        <row r="1315">
          <cell r="A1315" t="str">
            <v>USD_LIBOR_3M_EOD</v>
          </cell>
          <cell r="F1315">
            <v>0.60992403292395703</v>
          </cell>
        </row>
        <row r="1316">
          <cell r="A1316" t="str">
            <v>USD_LIBOR_3M_EOD</v>
          </cell>
          <cell r="F1316">
            <v>0.52970867064336902</v>
          </cell>
        </row>
        <row r="1317">
          <cell r="A1317" t="str">
            <v>USD_LIBOR_3M_EOD</v>
          </cell>
          <cell r="F1317">
            <v>0.46055676157789899</v>
          </cell>
        </row>
        <row r="1318">
          <cell r="A1318" t="str">
            <v>USD_LIBOR_3M_EOD</v>
          </cell>
          <cell r="F1318">
            <v>0.35469888361024499</v>
          </cell>
        </row>
        <row r="1319">
          <cell r="A1319" t="str">
            <v>USD_LIBOR_3M_EOD</v>
          </cell>
          <cell r="F1319">
            <v>0.27983112461767201</v>
          </cell>
        </row>
        <row r="1320">
          <cell r="A1320" t="str">
            <v>USD_LIBOR_3M_EOD</v>
          </cell>
          <cell r="F1320">
            <v>0.219187289337023</v>
          </cell>
        </row>
        <row r="1321">
          <cell r="A1321" t="str">
            <v>USD_LIBOR_6M_EOD</v>
          </cell>
          <cell r="F1321">
            <v>0.99726268849344002</v>
          </cell>
        </row>
        <row r="1322">
          <cell r="A1322" t="str">
            <v>USD_LIBOR_6M_EOD</v>
          </cell>
          <cell r="F1322">
            <v>0.99674935320820801</v>
          </cell>
        </row>
        <row r="1323">
          <cell r="A1323" t="str">
            <v>USD_LIBOR_6M_EOD</v>
          </cell>
          <cell r="F1323">
            <v>0.99617988417594405</v>
          </cell>
        </row>
        <row r="1324">
          <cell r="A1324" t="str">
            <v>USD_LIBOR_6M_EOD</v>
          </cell>
          <cell r="F1324">
            <v>0.99562910505048996</v>
          </cell>
        </row>
        <row r="1325">
          <cell r="A1325" t="str">
            <v>USD_LIBOR_6M_EOD</v>
          </cell>
          <cell r="F1325">
            <v>0.99504764156957404</v>
          </cell>
        </row>
        <row r="1326">
          <cell r="A1326" t="str">
            <v>USD_LIBOR_6M_EOD</v>
          </cell>
          <cell r="F1326">
            <v>0.99447379390499202</v>
          </cell>
        </row>
        <row r="1327">
          <cell r="A1327" t="str">
            <v>USD_LIBOR_6M_EOD</v>
          </cell>
          <cell r="F1327">
            <v>0.99385882554294702</v>
          </cell>
        </row>
        <row r="1328">
          <cell r="A1328" t="str">
            <v>USD_LIBOR_6M_EOD</v>
          </cell>
          <cell r="F1328">
            <v>0.98922283274227096</v>
          </cell>
        </row>
        <row r="1329">
          <cell r="A1329" t="str">
            <v>USD_LIBOR_6M_EOD</v>
          </cell>
          <cell r="F1329">
            <v>0.98332026858295396</v>
          </cell>
        </row>
        <row r="1330">
          <cell r="A1330" t="str">
            <v>USD_LIBOR_6M_EOD</v>
          </cell>
          <cell r="F1330">
            <v>0.96832796972472601</v>
          </cell>
        </row>
        <row r="1331">
          <cell r="A1331" t="str">
            <v>USD_LIBOR_6M_EOD</v>
          </cell>
          <cell r="F1331">
            <v>0.94978804874512301</v>
          </cell>
        </row>
        <row r="1332">
          <cell r="A1332" t="str">
            <v>USD_LIBOR_6M_EOD</v>
          </cell>
          <cell r="F1332">
            <v>0.92892408013584804</v>
          </cell>
        </row>
        <row r="1333">
          <cell r="A1333" t="str">
            <v>USD_LIBOR_6M_EOD</v>
          </cell>
          <cell r="F1333">
            <v>0.90579296757604999</v>
          </cell>
        </row>
        <row r="1334">
          <cell r="A1334" t="str">
            <v>USD_LIBOR_6M_EOD</v>
          </cell>
          <cell r="F1334">
            <v>0.88181621112108</v>
          </cell>
        </row>
        <row r="1335">
          <cell r="A1335" t="str">
            <v>USD_LIBOR_6M_EOD</v>
          </cell>
          <cell r="F1335">
            <v>0.85748692281587302</v>
          </cell>
        </row>
        <row r="1336">
          <cell r="A1336" t="str">
            <v>USD_LIBOR_6M_EOD</v>
          </cell>
          <cell r="F1336">
            <v>0.832987511407831</v>
          </cell>
        </row>
        <row r="1337">
          <cell r="A1337" t="str">
            <v>USD_LIBOR_6M_EOD</v>
          </cell>
          <cell r="F1337">
            <v>0.80879766938311703</v>
          </cell>
        </row>
        <row r="1338">
          <cell r="A1338" t="str">
            <v>USD_LIBOR_6M_EOD</v>
          </cell>
          <cell r="F1338">
            <v>0.76101777161732098</v>
          </cell>
        </row>
        <row r="1339">
          <cell r="A1339" t="str">
            <v>USD_LIBOR_6M_EOD</v>
          </cell>
          <cell r="F1339">
            <v>0.69440604688505203</v>
          </cell>
        </row>
        <row r="1340">
          <cell r="A1340" t="str">
            <v>USD_LIBOR_6M_EOD</v>
          </cell>
          <cell r="F1340">
            <v>0.59704097555062197</v>
          </cell>
        </row>
        <row r="1341">
          <cell r="A1341" t="str">
            <v>USD_LIBOR_6M_EOD</v>
          </cell>
          <cell r="F1341">
            <v>0.51596252734612003</v>
          </cell>
        </row>
        <row r="1342">
          <cell r="A1342" t="str">
            <v>USD_LIBOR_6M_EOD</v>
          </cell>
          <cell r="F1342">
            <v>0.44645474036098698</v>
          </cell>
        </row>
        <row r="1343">
          <cell r="A1343" t="str">
            <v>USD_LIBOR_6M_EOD</v>
          </cell>
          <cell r="F1343">
            <v>0.33987346142990199</v>
          </cell>
        </row>
        <row r="1344">
          <cell r="A1344" t="str">
            <v>USD_LIBOR_6M_EOD</v>
          </cell>
          <cell r="F1344">
            <v>0.26531427057381202</v>
          </cell>
        </row>
        <row r="1345">
          <cell r="A1345" t="str">
            <v>USD_LIBOR_6M_EOD</v>
          </cell>
          <cell r="F1345">
            <v>0.20562531156404901</v>
          </cell>
        </row>
        <row r="1346">
          <cell r="A1346" t="str">
            <v>USD_LIBOR_EOD</v>
          </cell>
          <cell r="F1346">
            <v>0.99999633334677795</v>
          </cell>
        </row>
        <row r="1347">
          <cell r="A1347" t="str">
            <v>USD_LIBOR_EOD</v>
          </cell>
          <cell r="F1347">
            <v>0.99998533350810903</v>
          </cell>
        </row>
        <row r="1348">
          <cell r="A1348" t="str">
            <v>USD_LIBOR_EOD</v>
          </cell>
          <cell r="F1348">
            <v>0.99995495293228198</v>
          </cell>
        </row>
        <row r="1349">
          <cell r="A1349" t="str">
            <v>USD_LIBOR_EOD</v>
          </cell>
          <cell r="F1349">
            <v>0.99981030005158</v>
          </cell>
        </row>
        <row r="1350">
          <cell r="A1350" t="str">
            <v>USD_LIBOR_EOD</v>
          </cell>
          <cell r="F1350">
            <v>0.99872233487311801</v>
          </cell>
        </row>
        <row r="1351">
          <cell r="A1351" t="str">
            <v>USD_LIBOR_EOD</v>
          </cell>
          <cell r="F1351">
            <v>0.99756617734393405</v>
          </cell>
        </row>
        <row r="1352">
          <cell r="A1352" t="str">
            <v>USD_LIBOR_EOD</v>
          </cell>
          <cell r="F1352">
            <v>0.99602927786157902</v>
          </cell>
        </row>
        <row r="1353">
          <cell r="A1353" t="str">
            <v>USD_LIBOR_EOD</v>
          </cell>
          <cell r="F1353">
            <v>0.99427072503951697</v>
          </cell>
        </row>
        <row r="1354">
          <cell r="A1354" t="str">
            <v>USD_LIBOR_EOD</v>
          </cell>
          <cell r="F1354">
            <v>0.99232058157917202</v>
          </cell>
        </row>
        <row r="1355">
          <cell r="A1355" t="str">
            <v>USD_LIBOR_EOD</v>
          </cell>
          <cell r="F1355">
            <v>0.98972258877431396</v>
          </cell>
        </row>
        <row r="1356">
          <cell r="A1356" t="str">
            <v>USD_LIBOR_EOD</v>
          </cell>
          <cell r="F1356">
            <v>0.98698873182569102</v>
          </cell>
        </row>
        <row r="1357">
          <cell r="A1357" t="str">
            <v>USD_LIBOR_EOD</v>
          </cell>
          <cell r="F1357">
            <v>0.98394961484988497</v>
          </cell>
        </row>
        <row r="1358">
          <cell r="A1358" t="str">
            <v>USD_LIBOR_EOD</v>
          </cell>
          <cell r="F1358">
            <v>0.98060917269869696</v>
          </cell>
        </row>
        <row r="1359">
          <cell r="A1359" t="str">
            <v>USD_LIBOR_EOD</v>
          </cell>
          <cell r="F1359">
            <v>0.97700848068008705</v>
          </cell>
        </row>
        <row r="1360">
          <cell r="A1360" t="str">
            <v>USD_LIBOR_EOD</v>
          </cell>
          <cell r="F1360">
            <v>0.97313941942232196</v>
          </cell>
        </row>
        <row r="1361">
          <cell r="A1361" t="str">
            <v>USD_LIBOR_EOD</v>
          </cell>
          <cell r="F1361">
            <v>0.96904283391053603</v>
          </cell>
        </row>
        <row r="1362">
          <cell r="A1362" t="str">
            <v>USD_LIBOR_EOD</v>
          </cell>
          <cell r="F1362">
            <v>0.95362505033175504</v>
          </cell>
        </row>
        <row r="1363">
          <cell r="A1363" t="str">
            <v>USD_LIBOR_EOD</v>
          </cell>
          <cell r="F1363">
            <v>0.93332530029469196</v>
          </cell>
        </row>
        <row r="1364">
          <cell r="A1364" t="str">
            <v>USD_LIBOR_EOD</v>
          </cell>
          <cell r="F1364">
            <v>0.91083916946744803</v>
          </cell>
        </row>
        <row r="1365">
          <cell r="A1365" t="str">
            <v>USD_LIBOR_EOD</v>
          </cell>
          <cell r="F1365">
            <v>0.88743142297244704</v>
          </cell>
        </row>
        <row r="1366">
          <cell r="A1366" t="str">
            <v>USD_LIBOR_EOD</v>
          </cell>
          <cell r="F1366">
            <v>0.86382458780645799</v>
          </cell>
        </row>
        <row r="1367">
          <cell r="A1367" t="str">
            <v>USD_LIBOR_EOD</v>
          </cell>
          <cell r="F1367">
            <v>0.84003339836619995</v>
          </cell>
        </row>
        <row r="1368">
          <cell r="A1368" t="str">
            <v>USD_LIBOR_EOD</v>
          </cell>
          <cell r="F1368">
            <v>0.81661383951012201</v>
          </cell>
        </row>
        <row r="1369">
          <cell r="A1369" t="str">
            <v>USD_LIBOR_EOD</v>
          </cell>
          <cell r="F1369">
            <v>0.77013849626120401</v>
          </cell>
        </row>
        <row r="1370">
          <cell r="A1370" t="str">
            <v>USD_LIBOR_EOD</v>
          </cell>
          <cell r="F1370">
            <v>0.70503196627217302</v>
          </cell>
        </row>
        <row r="1371">
          <cell r="A1371" t="str">
            <v>USD_LIBOR_EOD</v>
          </cell>
          <cell r="F1371">
            <v>0.609017185360469</v>
          </cell>
        </row>
        <row r="1372">
          <cell r="A1372" t="str">
            <v>USD_LIBOR_EOD</v>
          </cell>
          <cell r="F1372">
            <v>0.52865745092361904</v>
          </cell>
        </row>
        <row r="1373">
          <cell r="A1373" t="str">
            <v>USD_LIBOR_EOD</v>
          </cell>
          <cell r="F1373">
            <v>0.45940586892832902</v>
          </cell>
        </row>
        <row r="1374">
          <cell r="A1374" t="str">
            <v>USD_LIBOR_EOD</v>
          </cell>
          <cell r="F1374">
            <v>0.35372846729876001</v>
          </cell>
        </row>
        <row r="1375">
          <cell r="A1375" t="str">
            <v>USD_LIBOR_EOD</v>
          </cell>
          <cell r="F1375">
            <v>0.27940995122205398</v>
          </cell>
        </row>
        <row r="1376">
          <cell r="A1376" t="str">
            <v>USD_LIBOR_EOD</v>
          </cell>
          <cell r="F1376">
            <v>0.219016409363882</v>
          </cell>
        </row>
        <row r="1377">
          <cell r="A1377" t="str">
            <v>ZAR_JIBAR_EOD</v>
          </cell>
          <cell r="F1377">
            <v>0.99984139502254299</v>
          </cell>
        </row>
        <row r="1378">
          <cell r="A1378" t="str">
            <v>ZAR_JIBAR_EOD</v>
          </cell>
          <cell r="F1378">
            <v>0.99887769386298997</v>
          </cell>
        </row>
        <row r="1379">
          <cell r="A1379" t="str">
            <v>ZAR_JIBAR_EOD</v>
          </cell>
          <cell r="F1379">
            <v>0.99465187947239098</v>
          </cell>
        </row>
        <row r="1380">
          <cell r="A1380" t="str">
            <v>ZAR_JIBAR_EOD</v>
          </cell>
          <cell r="F1380">
            <v>0.98971340692587695</v>
          </cell>
        </row>
        <row r="1381">
          <cell r="A1381" t="str">
            <v>ZAR_JIBAR_EOD</v>
          </cell>
          <cell r="F1381">
            <v>0.98434922488296706</v>
          </cell>
        </row>
        <row r="1382">
          <cell r="A1382" t="str">
            <v>ZAR_JIBAR_EOD</v>
          </cell>
          <cell r="F1382">
            <v>0.96887995480132805</v>
          </cell>
        </row>
        <row r="1383">
          <cell r="A1383" t="str">
            <v>ZAR_JIBAR_EOD</v>
          </cell>
          <cell r="F1383">
            <v>0.95312518715297201</v>
          </cell>
        </row>
        <row r="1384">
          <cell r="A1384" t="str">
            <v>ZAR_JIBAR_EOD</v>
          </cell>
          <cell r="F1384">
            <v>0.93653376032276703</v>
          </cell>
        </row>
        <row r="1385">
          <cell r="A1385" t="str">
            <v>ZAR_JIBAR_EOD</v>
          </cell>
          <cell r="F1385">
            <v>0.87170907956558796</v>
          </cell>
        </row>
        <row r="1386">
          <cell r="A1386" t="str">
            <v>ZAR_JIBAR_EOD</v>
          </cell>
          <cell r="F1386">
            <v>0.80697905515441604</v>
          </cell>
        </row>
        <row r="1387">
          <cell r="A1387" t="str">
            <v>ZAR_JIBAR_EOD</v>
          </cell>
          <cell r="F1387">
            <v>0.74370210136076198</v>
          </cell>
        </row>
        <row r="1388">
          <cell r="A1388" t="str">
            <v>ZAR_JIBAR_EOD</v>
          </cell>
          <cell r="F1388">
            <v>0.68314079845919196</v>
          </cell>
        </row>
        <row r="1389">
          <cell r="A1389" t="str">
            <v>ZAR_JIBAR_EOD</v>
          </cell>
          <cell r="F1389">
            <v>0.62629208905723099</v>
          </cell>
        </row>
        <row r="1390">
          <cell r="A1390" t="str">
            <v>ZAR_JIBAR_EOD</v>
          </cell>
          <cell r="F1390">
            <v>0.57191087132344898</v>
          </cell>
        </row>
        <row r="1391">
          <cell r="A1391" t="str">
            <v>ZAR_JIBAR_EOD</v>
          </cell>
          <cell r="F1391">
            <v>0.52196096160583405</v>
          </cell>
        </row>
        <row r="1392">
          <cell r="A1392" t="str">
            <v>ZAR_JIBAR_EOD</v>
          </cell>
          <cell r="F1392">
            <v>0.475390582096196</v>
          </cell>
        </row>
        <row r="1393">
          <cell r="A1393" t="str">
            <v>ZAR_JIBAR_EOD</v>
          </cell>
          <cell r="F1393">
            <v>0.43233300968252603</v>
          </cell>
        </row>
        <row r="1394">
          <cell r="A1394" t="str">
            <v>ZAR_JIBAR_EOD</v>
          </cell>
          <cell r="F1394">
            <v>0.35656724087694103</v>
          </cell>
        </row>
        <row r="1395">
          <cell r="A1395" t="str">
            <v>ZAR_JIBAR_EOD</v>
          </cell>
          <cell r="F1395">
            <v>0.26790933492570201</v>
          </cell>
        </row>
        <row r="1396">
          <cell r="A1396" t="str">
            <v>ZAR_JIBAR_EOD</v>
          </cell>
          <cell r="F1396">
            <v>0.17162532316378201</v>
          </cell>
        </row>
        <row r="1397">
          <cell r="A1397" t="str">
            <v>ZAR_JIBAR_EOD</v>
          </cell>
          <cell r="F1397">
            <v>0.115271886019986</v>
          </cell>
        </row>
        <row r="1398">
          <cell r="A1398" t="str">
            <v>ZAR_JIBAR_EOD</v>
          </cell>
          <cell r="F1398">
            <v>8.4589351027481996E-2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5" x14ac:dyDescent="0.2">
      <c r="B2" s="82"/>
      <c r="C2" s="83"/>
      <c r="D2" s="83"/>
      <c r="E2" s="84"/>
      <c r="G2" s="82"/>
      <c r="H2" s="83"/>
      <c r="I2" s="83"/>
      <c r="J2" s="84"/>
      <c r="L2" s="82"/>
      <c r="M2" s="83"/>
      <c r="N2" s="83"/>
      <c r="O2" s="84"/>
    </row>
    <row r="3" spans="1:15" ht="11.25" customHeight="1" x14ac:dyDescent="0.2">
      <c r="B3" s="87"/>
      <c r="C3" s="13" t="s">
        <v>21</v>
      </c>
      <c r="D3" s="81" t="s">
        <v>152</v>
      </c>
      <c r="E3" s="85"/>
      <c r="G3" s="87"/>
      <c r="H3" s="13" t="s">
        <v>35</v>
      </c>
      <c r="I3" s="158" t="s">
        <v>160</v>
      </c>
      <c r="J3" s="85"/>
      <c r="L3" s="87"/>
      <c r="M3" s="13" t="s">
        <v>153</v>
      </c>
      <c r="N3" s="211" t="s">
        <v>157</v>
      </c>
      <c r="O3" s="85"/>
    </row>
    <row r="4" spans="1:15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72</v>
      </c>
      <c r="J4" s="85"/>
      <c r="L4" s="87"/>
      <c r="M4" s="14" t="s">
        <v>154</v>
      </c>
      <c r="N4" s="212" t="s">
        <v>167</v>
      </c>
      <c r="O4" s="85"/>
    </row>
    <row r="5" spans="1:15" ht="11.25" customHeight="1" x14ac:dyDescent="0.2">
      <c r="A5" s="48"/>
      <c r="B5" s="88"/>
      <c r="C5" s="17" t="s">
        <v>18</v>
      </c>
      <c r="D5" s="18"/>
      <c r="E5" s="85"/>
      <c r="G5" s="87"/>
      <c r="H5" s="14" t="s">
        <v>124</v>
      </c>
      <c r="I5" s="159" t="s">
        <v>129</v>
      </c>
      <c r="J5" s="85"/>
      <c r="L5" s="87"/>
      <c r="M5" s="14" t="s">
        <v>155</v>
      </c>
      <c r="N5" s="212" t="s">
        <v>158</v>
      </c>
      <c r="O5" s="85"/>
    </row>
    <row r="6" spans="1:15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125</v>
      </c>
      <c r="I6" s="159" t="s">
        <v>130</v>
      </c>
      <c r="J6" s="85"/>
      <c r="L6" s="87"/>
      <c r="M6" s="16" t="s">
        <v>156</v>
      </c>
      <c r="N6" s="213" t="str">
        <f>N3&amp;"("&amp;N4&amp;","&amp;N5&amp;")"</f>
        <v>JoinHolidays(NullCalendar,UnitedStates::Settlement)</v>
      </c>
      <c r="O6" s="85"/>
    </row>
    <row r="7" spans="1:15" ht="11.25" customHeight="1" x14ac:dyDescent="0.2">
      <c r="A7" s="48"/>
      <c r="B7" s="88"/>
      <c r="C7" s="14" t="s">
        <v>76</v>
      </c>
      <c r="D7" s="165" t="s">
        <v>77</v>
      </c>
      <c r="E7" s="85"/>
      <c r="G7" s="87"/>
      <c r="H7" s="14" t="s">
        <v>126</v>
      </c>
      <c r="I7" s="159" t="s">
        <v>131</v>
      </c>
      <c r="J7" s="85"/>
      <c r="L7" s="90"/>
      <c r="M7" s="91"/>
      <c r="N7" s="92"/>
      <c r="O7" s="86"/>
    </row>
    <row r="8" spans="1:15" ht="11.25" customHeight="1" x14ac:dyDescent="0.2">
      <c r="A8" s="48"/>
      <c r="B8" s="89"/>
      <c r="C8" s="166"/>
      <c r="D8" s="167"/>
      <c r="E8" s="85"/>
      <c r="G8" s="87"/>
      <c r="H8" s="14" t="s">
        <v>127</v>
      </c>
      <c r="I8" s="159" t="str">
        <f>Currency&amp;"ON"&amp;LCHlinear</f>
        <v>USDON_linearLCH</v>
      </c>
      <c r="J8" s="85"/>
    </row>
    <row r="9" spans="1:15" ht="11.25" customHeight="1" x14ac:dyDescent="0.2">
      <c r="A9" s="48"/>
      <c r="B9" s="89"/>
      <c r="C9" s="13" t="s">
        <v>30</v>
      </c>
      <c r="D9" s="163">
        <f>_xll.qlSettingsEvaluationDate(Trigger)</f>
        <v>42299</v>
      </c>
      <c r="E9" s="85"/>
      <c r="G9" s="87"/>
      <c r="H9" s="14" t="s">
        <v>128</v>
      </c>
      <c r="I9" s="159" t="str">
        <f>Currency&amp;"ON"&amp;LCHcubic</f>
        <v>USDON_cubicLCH</v>
      </c>
      <c r="J9" s="85"/>
    </row>
    <row r="10" spans="1:15" ht="11.25" customHeight="1" x14ac:dyDescent="0.2">
      <c r="A10" s="48"/>
      <c r="B10" s="89"/>
      <c r="C10" s="14" t="s">
        <v>31</v>
      </c>
      <c r="D10" s="162">
        <f>_xll.qlCalendarAdvance(Calendar,$D$9,"2D","F",,Trigger)</f>
        <v>42303</v>
      </c>
      <c r="E10" s="85"/>
      <c r="G10" s="87"/>
      <c r="H10" s="14" t="s">
        <v>132</v>
      </c>
      <c r="I10" s="159" t="str">
        <f>Currency&amp;"STD"&amp;LCHlinear</f>
        <v>USDSTD_linearLCH</v>
      </c>
      <c r="J10" s="85"/>
    </row>
    <row r="11" spans="1:15" ht="11.25" customHeight="1" x14ac:dyDescent="0.2">
      <c r="B11" s="89"/>
      <c r="C11" s="16" t="s">
        <v>14</v>
      </c>
      <c r="D11" s="164" t="str">
        <f>N6</f>
        <v>JoinHolidays(NullCalendar,UnitedStates::Settlement)</v>
      </c>
      <c r="E11" s="85"/>
      <c r="G11" s="87"/>
      <c r="H11" s="16" t="s">
        <v>169</v>
      </c>
      <c r="I11" s="164" t="b">
        <v>1</v>
      </c>
      <c r="J11" s="85"/>
    </row>
    <row r="12" spans="1:15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5" ht="11.25" customHeight="1" x14ac:dyDescent="0.2"/>
    <row r="14" spans="1:15" x14ac:dyDescent="0.2">
      <c r="B14" s="35"/>
      <c r="C14" s="36"/>
      <c r="D14" s="36"/>
      <c r="E14" s="37"/>
      <c r="G14" s="35"/>
      <c r="H14" s="36"/>
      <c r="I14" s="36"/>
      <c r="J14" s="37"/>
    </row>
    <row r="15" spans="1:15" x14ac:dyDescent="0.2">
      <c r="B15" s="20"/>
      <c r="C15" s="19" t="s">
        <v>10</v>
      </c>
      <c r="D15" s="39" t="str">
        <f>_xll.qlPiecewiseYieldCurve($D$17,$D$18,Calendar,_xll.ohPack(USDON!T3:T77),,,,D19,D20,D21,Permanent,,ObjectOverwrite)</f>
        <v>_USDON_linearLCH#0002</v>
      </c>
      <c r="E15" s="40"/>
      <c r="G15" s="20"/>
      <c r="H15" s="19"/>
      <c r="I15" s="39" t="str">
        <f>_xll.qlPiecewiseYieldCurve(I17,I18,Calendar,_xll.ohPack(USDON!T3:T77),,,,I19,I20,I21,Permanent,Trigger,ObjectOverwrite)</f>
        <v>_USDON_cubicLCH#0002</v>
      </c>
      <c r="J15" s="40"/>
    </row>
    <row r="16" spans="1:15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_USDON_linearLCH</v>
      </c>
      <c r="E17" s="40"/>
      <c r="G17" s="20"/>
      <c r="H17" s="19"/>
      <c r="I17" s="22" t="str">
        <f>"_"&amp;Currency&amp;"ON"&amp;LCHcubic</f>
        <v>_USDON_cubicLCH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133</v>
      </c>
      <c r="E20" s="40"/>
      <c r="G20" s="20"/>
      <c r="H20" s="23"/>
      <c r="I20" s="26" t="s">
        <v>32</v>
      </c>
      <c r="J20" s="40"/>
    </row>
    <row r="21" spans="1:14" x14ac:dyDescent="0.2">
      <c r="B21" s="20"/>
      <c r="C21" s="21" t="s">
        <v>17</v>
      </c>
      <c r="D21" s="27" t="s">
        <v>134</v>
      </c>
      <c r="E21" s="40"/>
      <c r="G21" s="20"/>
      <c r="H21" s="21"/>
      <c r="I21" s="27" t="s">
        <v>168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42299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42299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64227</v>
      </c>
      <c r="D24" s="32">
        <f>_xll.qlYieldTSDiscount(YieldCurve1_ON,C24,,Trigger)</f>
        <v>0.25453221701412965</v>
      </c>
      <c r="E24" s="40"/>
      <c r="G24" s="20"/>
      <c r="H24" s="31">
        <f>_xll.qlTermStructureMaxDate(yieldcurve2_ON,Trigger)</f>
        <v>64227</v>
      </c>
      <c r="I24" s="32">
        <f>_xll.qlYieldTSDiscount(yieldcurve2_ON,H24,,Trigger)</f>
        <v>0.25470281172202841</v>
      </c>
      <c r="J24" s="40"/>
    </row>
    <row r="25" spans="1:14" x14ac:dyDescent="0.2">
      <c r="B25" s="20"/>
      <c r="C25" s="31" t="str">
        <f>Currency&amp;"ON"&amp;LCHlinear</f>
        <v>USDON_linearLCH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USDON_cubicLCH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119</v>
      </c>
      <c r="D26" s="34" t="b">
        <v>0</v>
      </c>
      <c r="E26" s="40"/>
      <c r="G26" s="20"/>
      <c r="H26" s="33" t="s">
        <v>119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_xll.qlPiecewiseYieldCurve(D32,D33,Calendar,_xll.ohPack(USD3M!Y3:Y65),,,,D34,D35,D36,Permanent,,ObjectOverwrite)</f>
        <v>_USD3M_linearLCH#0002</v>
      </c>
      <c r="E30" s="40"/>
      <c r="F30" s="47"/>
      <c r="G30" s="20"/>
      <c r="H30" s="19"/>
      <c r="I30" s="39" t="str">
        <f>_xll.qlPiecewiseYieldCurve(I32,I33,Calendar,_xll.ohPack(USD3M!Z3:Z65),,,,I34,I35,I36,Permanent,,ObjectOverwrite)</f>
        <v>_USD3M_cubicLCH#0002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_USD3M_linearLCH</v>
      </c>
      <c r="E32" s="40"/>
      <c r="F32" s="47"/>
      <c r="G32" s="20"/>
      <c r="H32" s="19"/>
      <c r="I32" s="22" t="str">
        <f>"_"&amp;Currency&amp;"3M"&amp;LCHcubic</f>
        <v>_USD3M_cubicLCH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133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134</v>
      </c>
      <c r="E36" s="40"/>
      <c r="F36" s="47"/>
      <c r="G36" s="20"/>
      <c r="H36" s="21"/>
      <c r="I36" s="27" t="s">
        <v>168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42299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42299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64227</v>
      </c>
      <c r="D39" s="32">
        <f>_xll.qlYieldTSDiscount(YieldCurve1_3M,C39,,Trigger)</f>
        <v>0.21893201944488183</v>
      </c>
      <c r="E39" s="40"/>
      <c r="F39" s="47"/>
      <c r="G39" s="20"/>
      <c r="H39" s="31">
        <f>_xll.qlTermStructureMaxDate(yieldcurve2_3M,Trigger)</f>
        <v>64227</v>
      </c>
      <c r="I39" s="32">
        <f>_xll.qlYieldTSDiscount(yieldcurve2_3M,H39,,Trigger)</f>
        <v>0.2191155970989665</v>
      </c>
      <c r="J39" s="40"/>
    </row>
    <row r="40" spans="2:10" x14ac:dyDescent="0.2">
      <c r="B40" s="20"/>
      <c r="C40" s="31" t="str">
        <f>Currency&amp;"3M"&amp;LCHlinear</f>
        <v>USD3M_linearLCH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USD3M_cubicLCH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119</v>
      </c>
      <c r="D41" s="34" t="b">
        <v>0</v>
      </c>
      <c r="E41" s="40"/>
      <c r="F41" s="47"/>
      <c r="G41" s="20"/>
      <c r="H41" s="33" t="s">
        <v>119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_xll.qlPiecewiseYieldCurve(D47,D48,Calendar,_xll.ohPack(USD6M!Y3:Y403),,,,D49,D50,D51,Permanent,,ObjectOverwrite)</f>
        <v>_USD6M_linearLCH#0002</v>
      </c>
      <c r="E45" s="40"/>
      <c r="F45" s="47"/>
      <c r="G45" s="20"/>
      <c r="H45" s="19"/>
      <c r="I45" s="39" t="str">
        <f>_xll.qlPiecewiseYieldCurve(I47,I48,Calendar,_xll.ohPack(USD6M!Z3:Z59),,,,I49,I50,I51,Permanent,,ObjectOverwrite)</f>
        <v>_USD6M_cubicLCH#0002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_USD6M_linearLCH</v>
      </c>
      <c r="E47" s="40"/>
      <c r="G47" s="20"/>
      <c r="H47" s="19"/>
      <c r="I47" s="22" t="str">
        <f>"_"&amp;Currency&amp;"6M"&amp;LCHcubic</f>
        <v>_USD6M_cubicLCH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133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134</v>
      </c>
      <c r="E51" s="40"/>
      <c r="G51" s="20"/>
      <c r="H51" s="21"/>
      <c r="I51" s="27" t="s">
        <v>168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42299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42299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64227</v>
      </c>
      <c r="D54" s="32">
        <f>_xll.qlYieldTSDiscount(YieldCurve1_6M,C54,,Trigger)</f>
        <v>0.20538063120710665</v>
      </c>
      <c r="E54" s="40"/>
      <c r="G54" s="20"/>
      <c r="H54" s="31">
        <f>_xll.qlTermStructureMaxDate(YieldCurve2_6M,Trigger)</f>
        <v>64227</v>
      </c>
      <c r="I54" s="32">
        <f>_xll.qlYieldTSDiscount(YieldCurve2_6M,H54,,Trigger)</f>
        <v>0.20555285890801461</v>
      </c>
      <c r="J54" s="40"/>
    </row>
    <row r="55" spans="2:10" x14ac:dyDescent="0.2">
      <c r="B55" s="20"/>
      <c r="C55" s="31" t="str">
        <f>Currency&amp;"6M"&amp;LCHlinear</f>
        <v>USD6M_linearLCH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USD6M_cubicLCH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119</v>
      </c>
      <c r="D56" s="34" t="b">
        <v>0</v>
      </c>
      <c r="E56" s="40"/>
      <c r="G56" s="20"/>
      <c r="H56" s="33" t="s">
        <v>119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_xll.qlPiecewiseYieldCurve(D62,D63,Calendar,_xll.ohPack(USD1M!Y3:Y94),,,,D64,D65,D66,Permanent,,ObjectOverwrite)</f>
        <v>_USD1M_linearLCH#0002</v>
      </c>
      <c r="E60" s="40"/>
      <c r="G60" s="20"/>
      <c r="H60" s="19"/>
      <c r="I60" s="39" t="str">
        <f>_xll.qlPiecewiseYieldCurve(I62,I63,Calendar,_xll.ohPack(USD1M!Z3:Z90),,,,I64,I65,I66,Permanent,,ObjectOverwrite)</f>
        <v>_USD1M_cubicLCH#0002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_USD1M_linearLCH</v>
      </c>
      <c r="E62" s="40"/>
      <c r="G62" s="20"/>
      <c r="H62" s="19"/>
      <c r="I62" s="22" t="str">
        <f>"_"&amp;Currency&amp;"1M"&amp;LCHcubic</f>
        <v>_USD1M_cubicLCH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133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134</v>
      </c>
      <c r="E66" s="40"/>
      <c r="G66" s="20"/>
      <c r="H66" s="21"/>
      <c r="I66" s="27" t="s">
        <v>168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42299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42299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64227</v>
      </c>
      <c r="D69" s="32">
        <f>_xll.qlYieldTSDiscount(yieldcurve1_1M,C69,,Trigger)</f>
        <v>0.23534021594623244</v>
      </c>
      <c r="E69" s="40"/>
      <c r="G69" s="20"/>
      <c r="H69" s="31">
        <f>_xll.qlTermStructureMaxDate(yieldcurve2_1M,Trigger)</f>
        <v>64227</v>
      </c>
      <c r="I69" s="32">
        <f>_xll.qlYieldTSDiscount(yieldcurve2_1M,H69,,Trigger)</f>
        <v>0.23549607823131588</v>
      </c>
      <c r="J69" s="40"/>
    </row>
    <row r="70" spans="2:10" x14ac:dyDescent="0.2">
      <c r="B70" s="20"/>
      <c r="C70" s="31" t="str">
        <f>Currency&amp;"1M"&amp;LCHlinear</f>
        <v>USD1M_linearLCH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USD1M_cubicLCH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119</v>
      </c>
      <c r="D71" s="34" t="b">
        <v>0</v>
      </c>
      <c r="E71" s="40"/>
      <c r="G71" s="20"/>
      <c r="H71" s="33" t="s">
        <v>119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_xll.qlPiecewiseYieldCurve(D77,D78,Calendar,_xll.ohPack(USD1Y!Y3:Y81),,,,D79,D80,D81,Permanent,,ObjectOverwrite)</f>
        <v>_USD1Y_linearLCH#0002</v>
      </c>
      <c r="E75" s="40"/>
      <c r="G75" s="20"/>
      <c r="H75" s="19"/>
      <c r="I75" s="39" t="str">
        <f>_xll.qlPiecewiseYieldCurve(I77,I78,Calendar,_xll.ohPack(USD1Y!Z3:Z53),,,,I79,I80,I81,Permanent,,ObjectOverwrite)</f>
        <v>_USD1Y_cubicLCH#0002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_USD1Y_linearLCH</v>
      </c>
      <c r="E77" s="40"/>
      <c r="G77" s="20"/>
      <c r="H77" s="19"/>
      <c r="I77" s="22" t="str">
        <f>"_"&amp;Currency&amp;"1Y"&amp;LCHcubic</f>
        <v>_USD1Y_cubicLCH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133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134</v>
      </c>
      <c r="E81" s="40"/>
      <c r="G81" s="20"/>
      <c r="H81" s="21"/>
      <c r="I81" s="27" t="s">
        <v>168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42299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42299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64227</v>
      </c>
      <c r="D84" s="32">
        <f>_xll.qlYieldTSDiscount(yieldcurve1_1Y,C84,,Trigger)</f>
        <v>0.18922847361046982</v>
      </c>
      <c r="E84" s="40"/>
      <c r="G84" s="20"/>
      <c r="H84" s="31">
        <f>_xll.qlTermStructureMaxDate(yieldcurve2_1Y,Trigger)</f>
        <v>64227</v>
      </c>
      <c r="I84" s="32">
        <f>_xll.qlYieldTSDiscount(yieldcurve2_1Y,H84,,Trigger)</f>
        <v>0.18936240200305271</v>
      </c>
      <c r="J84" s="40"/>
    </row>
    <row r="85" spans="2:10" x14ac:dyDescent="0.2">
      <c r="B85" s="20"/>
      <c r="C85" s="31" t="str">
        <f>Currency&amp;"1Y"&amp;LCHlinear</f>
        <v>USD1Y_linearLCH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USD1Y_cubicLCH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119</v>
      </c>
      <c r="D86" s="34" t="b">
        <v>0</v>
      </c>
      <c r="E86" s="40"/>
      <c r="G86" s="20"/>
      <c r="H86" s="33" t="s">
        <v>119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_xll.qlPiecewiseYieldCurve(D92,D93,Calendar,_xll.ohPack(USDSTD!W3:W72),,,,D94,D95,D96,Permanent,,ObjectOverwrite)</f>
        <v>_USDSTD_linearLCH#0002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_USDSTD_linearLCH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133</v>
      </c>
      <c r="E95" s="40"/>
    </row>
    <row r="96" spans="2:10" x14ac:dyDescent="0.2">
      <c r="B96" s="20"/>
      <c r="C96" s="21" t="s">
        <v>17</v>
      </c>
      <c r="D96" s="27" t="s">
        <v>134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42299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64227</v>
      </c>
      <c r="D99" s="32">
        <f>_xll.qlYieldTSDiscount(yieldcurve1_STD,C99,,Trigger)</f>
        <v>0.2187470490126302</v>
      </c>
      <c r="E99" s="40"/>
    </row>
    <row r="100" spans="2:5" x14ac:dyDescent="0.2">
      <c r="B100" s="20"/>
      <c r="C100" s="31" t="str">
        <f>Currency&amp;"STD"&amp;LCHlinear</f>
        <v>USDSTD_linearLCH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119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4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N3">
      <formula1>"JoinBusinessDays,JoinHolidays"</formula1>
    </dataValidation>
    <dataValidation type="list" allowBlank="1" showInputMessage="1" showErrorMessage="1" sqref="N4 N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159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USDOIS</v>
      </c>
      <c r="T1" s="66"/>
      <c r="U1" s="66"/>
      <c r="V1" s="69"/>
      <c r="W1" s="69"/>
      <c r="X1" s="66"/>
      <c r="Y1" s="66"/>
      <c r="Z1" s="178" t="s">
        <v>134</v>
      </c>
      <c r="AA1" s="178" t="s">
        <v>141</v>
      </c>
    </row>
    <row r="2" spans="1:35" ht="21.75" customHeight="1" x14ac:dyDescent="0.2">
      <c r="A2" s="65" t="s">
        <v>9</v>
      </c>
      <c r="B2" s="65" t="s">
        <v>29</v>
      </c>
      <c r="C2" s="65" t="s">
        <v>75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79</v>
      </c>
      <c r="L2" s="73" t="s">
        <v>82</v>
      </c>
      <c r="M2" s="73" t="s">
        <v>80</v>
      </c>
      <c r="N2" s="73" t="s">
        <v>81</v>
      </c>
      <c r="O2" s="73" t="s">
        <v>83</v>
      </c>
      <c r="P2" s="73" t="s">
        <v>22</v>
      </c>
      <c r="Q2" s="73" t="s">
        <v>76</v>
      </c>
      <c r="R2" s="93"/>
      <c r="S2" s="73" t="s">
        <v>9</v>
      </c>
      <c r="T2" s="73" t="s">
        <v>24</v>
      </c>
      <c r="U2" s="73" t="s">
        <v>79</v>
      </c>
      <c r="V2" s="75" t="s">
        <v>23</v>
      </c>
      <c r="W2" s="75" t="s">
        <v>84</v>
      </c>
      <c r="X2" s="73" t="s">
        <v>22</v>
      </c>
      <c r="Y2" s="73" t="s">
        <v>76</v>
      </c>
      <c r="Z2" s="171">
        <f t="array" ref="Z2:Z77">_xll.qlPiecewiseYieldCurveData(YieldCurve1_ON,Trigger)</f>
        <v>1.3180531757461815E-3</v>
      </c>
      <c r="AA2" s="76">
        <f t="array" ref="AA2:AA77">_xll.qlPiecewiseYieldCurveData(yieldcurve2_ON,Trigger)</f>
        <v>1</v>
      </c>
      <c r="AD2" s="46" t="s">
        <v>142</v>
      </c>
      <c r="AF2" s="46" t="s">
        <v>143</v>
      </c>
      <c r="AH2" s="215" t="s">
        <v>85</v>
      </c>
      <c r="AI2" s="216"/>
    </row>
    <row r="3" spans="1:35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USDFedFunds</v>
      </c>
      <c r="E3" s="57" t="str">
        <f>IF(LCHQuoteOverwrite,Currency&amp;"1DOIS"&amp;LCHQuoteSuffix,Currency&amp;$B3&amp;"D"&amp;QuoteSuffix)</f>
        <v>USD1DOIS_LCHQuote</v>
      </c>
      <c r="F3" s="123"/>
      <c r="G3" s="58" t="str">
        <f>_xll.qlDepositRateHelper(,E3,D3,Permanent,Trigger,ObjectOverwrite)</f>
        <v>obj_002da#0002</v>
      </c>
      <c r="H3" s="49"/>
      <c r="I3" s="10" t="str">
        <f>A3</f>
        <v>Dp</v>
      </c>
      <c r="J3" s="94" t="str">
        <f>IF(ISBLANK(G3),"--",G3)</f>
        <v>obj_002da#0002</v>
      </c>
      <c r="K3" s="146" t="str">
        <f>IFERROR(_xll.qlRateHelperQuoteName(J3,Trigger),"--")</f>
        <v>USD1DOIS_LCHQuote</v>
      </c>
      <c r="L3" s="98">
        <f>IFERROR(_xll.qlRateHelperQuoteValue($J3,Trigger),"--")</f>
        <v>1.2999999999999999E-3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42299</v>
      </c>
      <c r="Q3" s="99">
        <f>IFERROR(_xll.qlRateHelperPillarDate(J3,Trigger),"--")</f>
        <v>42300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obj_002da</v>
      </c>
      <c r="U3" s="4" t="str">
        <f>IFERROR(_xll.qlRateHelperQuoteName(T3,Trigger),"")</f>
        <v>USD1DOIS_LCHQuote</v>
      </c>
      <c r="V3" s="70">
        <f>IFERROR(_xll.qlRateHelperRate(T3,Trigger),"")</f>
        <v>1.2999999999999999E-3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42299</v>
      </c>
      <c r="Y3" s="5">
        <f>IFERROR(_xll.qlRateHelperPillarDate(T3,Trigger),"")</f>
        <v>42300</v>
      </c>
      <c r="Z3" s="70">
        <v>1.3180531757461815E-3</v>
      </c>
      <c r="AA3" s="77">
        <v>0.99999638890192899</v>
      </c>
      <c r="AB3" s="169">
        <f t="array" ref="AB3:AB77">_xll.ohFilter([1]REP00100!$C$2:$C$2000,([1]REP00100!$A$2:$A$2000="USD_FEDFUND_EOD"))</f>
        <v>42300</v>
      </c>
      <c r="AC3" s="170">
        <f t="array" ref="AC3:AC77">_xll.ohFilter([1]REP00100!$E$2:$E$2000,([1]REP00100!$A$2:$A$2000="USD_FEDFUND_EOD"))</f>
        <v>1.3180531757068701E-3</v>
      </c>
      <c r="AD3" s="172">
        <f>Z3-AC3</f>
        <v>3.9311436050848414E-14</v>
      </c>
      <c r="AE3" s="174">
        <f t="array" ref="AE3:AE77">_xll.ohFilter([1]REP00101!$F$2:$F$2000,([1]REP00101!$A$2:$A$2000="USD_FEDFUND_EOD"))</f>
        <v>0.99999638890192899</v>
      </c>
      <c r="AF3" s="173">
        <f>AA3-AE3</f>
        <v>0</v>
      </c>
      <c r="AG3" s="170"/>
      <c r="AH3" s="107" t="s">
        <v>86</v>
      </c>
      <c r="AI3" s="108">
        <v>0</v>
      </c>
    </row>
    <row r="4" spans="1:35" ht="11.25" customHeight="1" x14ac:dyDescent="0.2">
      <c r="A4" s="110" t="s">
        <v>26</v>
      </c>
      <c r="B4" s="111" t="s">
        <v>73</v>
      </c>
      <c r="C4" s="112" t="s">
        <v>74</v>
      </c>
      <c r="D4" s="113" t="str">
        <f>$D$1</f>
        <v>USDFedFunds</v>
      </c>
      <c r="E4" s="168" t="str">
        <f>IF(LCHQuoteOverwrite,Currency&amp;"2DOIS"&amp;LCHQuoteSuffix,Currency&amp;$B4&amp;"D"&amp;QuoteSuffix)</f>
        <v>USD2DOIS_LCHQuote</v>
      </c>
      <c r="F4" s="122"/>
      <c r="G4" s="114" t="str">
        <f>_xll.qlFraRateHelper(,E4,C4,D4,PillarDate,,Permanent,Trigger,ObjectOverwrite)</f>
        <v>obj_002db#0002</v>
      </c>
      <c r="H4" s="48"/>
      <c r="I4" s="10" t="str">
        <f>A4</f>
        <v>Dp</v>
      </c>
      <c r="J4" s="94" t="str">
        <f t="shared" ref="J4" si="1">IF(ISBLANK(G4),"--",G4)</f>
        <v>obj_002db#0002</v>
      </c>
      <c r="K4" s="146" t="str">
        <f>IFERROR(_xll.qlRateHelperQuoteName(J4,Trigger),"--")</f>
        <v>USD2DOIS_LCHQuote</v>
      </c>
      <c r="L4" s="98">
        <f>IFERROR(_xll.qlRateHelperQuoteValue($J4,Trigger),"--")</f>
        <v>1.2999999999999999E-3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42300</v>
      </c>
      <c r="Q4" s="99">
        <f>IFERROR(_xll.qlRateHelperPillarDate(J4,Trigger),"--")</f>
        <v>42303</v>
      </c>
      <c r="S4" s="4" t="str">
        <f t="shared" si="0"/>
        <v>Dp</v>
      </c>
      <c r="T4" s="4" t="str">
        <v>obj_002db</v>
      </c>
      <c r="U4" s="4" t="str">
        <f>IFERROR(_xll.qlRateHelperQuoteName(T4,Trigger),"")</f>
        <v>USD2DOIS_LCHQuote</v>
      </c>
      <c r="V4" s="70">
        <f>IFERROR(_xll.qlRateHelperRate(T4,Trigger),"")</f>
        <v>1.2999999999999999E-3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42300</v>
      </c>
      <c r="Y4" s="5">
        <f>IFERROR(_xll.qlRateHelperPillarDate(T4,Trigger),"")</f>
        <v>42303</v>
      </c>
      <c r="Z4" s="70">
        <v>1.3180496060439929E-3</v>
      </c>
      <c r="AA4" s="77">
        <v>0.99998555572489822</v>
      </c>
      <c r="AB4" s="169">
        <v>42303</v>
      </c>
      <c r="AC4" s="170">
        <v>1.3180496060190899E-3</v>
      </c>
      <c r="AD4" s="172">
        <f t="shared" ref="AD4:AD67" si="2">Z4-AC4</f>
        <v>2.4903039699819551E-14</v>
      </c>
      <c r="AE4" s="174">
        <v>0.99998555572507597</v>
      </c>
      <c r="AF4" s="173">
        <f t="shared" ref="AF4:AF67" si="3">AA4-AE4</f>
        <v>-1.7774670624248756E-13</v>
      </c>
      <c r="AG4" s="170"/>
      <c r="AH4" s="107" t="s">
        <v>87</v>
      </c>
      <c r="AI4" s="108">
        <v>0</v>
      </c>
    </row>
    <row r="5" spans="1:35" ht="11.25" customHeight="1" x14ac:dyDescent="0.2">
      <c r="D5" s="50" t="s">
        <v>120</v>
      </c>
      <c r="H5" s="48"/>
      <c r="I5" s="68" t="str">
        <f>A7</f>
        <v>OIS</v>
      </c>
      <c r="J5" s="131" t="str">
        <f>IF(ISBLANK(G7),"--",G7)</f>
        <v>obj_00311#0002</v>
      </c>
      <c r="K5" s="145" t="str">
        <f>IFERROR(_xll.qlRateHelperQuoteName(J5,Trigger),"--")</f>
        <v>USD1WOIS_LCHQuote</v>
      </c>
      <c r="L5" s="133">
        <f>IFERROR(_xll.qlRateHelperQuoteValue($J5,Trigger),"--")</f>
        <v>1.1724999999999999E-3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42303</v>
      </c>
      <c r="Q5" s="134">
        <f>IFERROR(_xll.qlRateHelperPillarDate(J5,Trigger),"--")</f>
        <v>42310</v>
      </c>
      <c r="S5" s="4" t="str">
        <f t="shared" si="0"/>
        <v>OIS</v>
      </c>
      <c r="T5" s="4" t="str">
        <v>obj_00311</v>
      </c>
      <c r="U5" s="4" t="str">
        <f>IFERROR(_xll.qlRateHelperQuoteName(T5,Trigger),"")</f>
        <v>USD1WOIS_LCHQuote</v>
      </c>
      <c r="V5" s="70">
        <f>IFERROR(_xll.qlRateHelperRate(T5,Trigger),"")</f>
        <v>1.1724999999999999E-3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42303</v>
      </c>
      <c r="Y5" s="5">
        <f>IFERROR(_xll.qlRateHelperPillarDate(T5,Trigger),"")</f>
        <v>42310</v>
      </c>
      <c r="Z5" s="70">
        <v>1.2357815110807689E-3</v>
      </c>
      <c r="AA5" s="77">
        <v>0.99996275796297296</v>
      </c>
      <c r="AB5" s="169">
        <v>42310</v>
      </c>
      <c r="AC5" s="170">
        <v>1.2357815110763701E-3</v>
      </c>
      <c r="AD5" s="172">
        <f t="shared" si="2"/>
        <v>4.3988250542081886E-15</v>
      </c>
      <c r="AE5" s="174">
        <v>0.99996275796303102</v>
      </c>
      <c r="AF5" s="173">
        <f t="shared" si="3"/>
        <v>-5.8064664187895687E-14</v>
      </c>
      <c r="AG5" s="170"/>
      <c r="AH5" s="107" t="s">
        <v>88</v>
      </c>
      <c r="AI5" s="108">
        <v>0</v>
      </c>
    </row>
    <row r="6" spans="1:35" ht="11.25" customHeight="1" x14ac:dyDescent="0.2">
      <c r="A6" s="65" t="s">
        <v>9</v>
      </c>
      <c r="B6" s="65" t="s">
        <v>29</v>
      </c>
      <c r="C6" s="65" t="s">
        <v>78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obj_002e3#0002</v>
      </c>
      <c r="K6" s="146" t="str">
        <f>IFERROR(_xll.qlRateHelperQuoteName(J6,Trigger),"--")</f>
        <v>USD2WOIS_LCHQuote</v>
      </c>
      <c r="L6" s="98">
        <f>IFERROR(_xll.qlRateHelperQuoteValue($J6,Trigger),"--")</f>
        <v>1.25E-3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42303</v>
      </c>
      <c r="Q6" s="99">
        <f>IFERROR(_xll.qlRateHelperPillarDate(J6,Trigger),"--")</f>
        <v>42317</v>
      </c>
      <c r="S6" s="4" t="str">
        <f t="shared" si="0"/>
        <v>OIS</v>
      </c>
      <c r="T6" s="4" t="str">
        <v>obj_002e3</v>
      </c>
      <c r="U6" s="4" t="str">
        <f>IFERROR(_xll.qlRateHelperQuoteName(T6,Trigger),"")</f>
        <v>USD2WOIS_LCHQuote</v>
      </c>
      <c r="V6" s="70">
        <f>IFERROR(_xll.qlRateHelperRate(T6,Trigger),"")</f>
        <v>1.25E-3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42303</v>
      </c>
      <c r="Y6" s="5">
        <f>IFERROR(_xll.qlRateHelperPillarDate(T6,Trigger),"")</f>
        <v>42317</v>
      </c>
      <c r="Z6" s="70">
        <v>1.2786012630771485E-3</v>
      </c>
      <c r="AA6" s="77">
        <v>0.9999369476788289</v>
      </c>
      <c r="AB6" s="169">
        <v>42317</v>
      </c>
      <c r="AC6" s="170">
        <v>1.2786012632665599E-3</v>
      </c>
      <c r="AD6" s="172">
        <f t="shared" si="2"/>
        <v>-1.8941142057582461E-13</v>
      </c>
      <c r="AE6" s="174">
        <v>0.99993694767900798</v>
      </c>
      <c r="AF6" s="173">
        <f t="shared" si="3"/>
        <v>-1.7907897387203775E-13</v>
      </c>
      <c r="AG6" s="170"/>
      <c r="AH6" s="107" t="s">
        <v>89</v>
      </c>
      <c r="AI6" s="109" t="s">
        <v>90</v>
      </c>
    </row>
    <row r="7" spans="1:35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USDFedFunds</v>
      </c>
      <c r="E7" s="57" t="str">
        <f t="shared" ref="E7:E42" si="6">IF(LCHQuoteOverwrite,Currency&amp;B7&amp;"OIS"&amp;LCHQuoteSuffix,Currency&amp;$D$5&amp;IF($B7="1W","SW",$B7)&amp;QuoteSuffix)</f>
        <v>USD1WOIS_LCHQuote</v>
      </c>
      <c r="F7" s="123"/>
      <c r="G7" s="58" t="str">
        <f>_xll.qlOISRateHelper(,C7,B7,E7,$D7,,Permanent,Trigger,ObjectOverwrite)</f>
        <v>obj_00311#0002</v>
      </c>
      <c r="H7" s="48"/>
      <c r="I7" s="10" t="str">
        <f t="shared" si="4"/>
        <v>OIS</v>
      </c>
      <c r="J7" s="94" t="str">
        <f t="shared" si="5"/>
        <v>obj_002b5#0002</v>
      </c>
      <c r="K7" s="146" t="str">
        <f>IFERROR(_xll.qlRateHelperQuoteName(J7,Trigger),"--")</f>
        <v>USD3WOIS_LCHQuote</v>
      </c>
      <c r="L7" s="98">
        <f>IFERROR(_xll.qlRateHelperQuoteValue($J7,Trigger),"--")</f>
        <v>1.3374999999999999E-3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42303</v>
      </c>
      <c r="Q7" s="99">
        <f>IFERROR(_xll.qlRateHelperPillarDate(J7,Trigger),"--")</f>
        <v>42324</v>
      </c>
      <c r="S7" s="4" t="str">
        <f t="shared" si="0"/>
        <v>OIS</v>
      </c>
      <c r="T7" s="4" t="str">
        <v>obj_002b5</v>
      </c>
      <c r="U7" s="4" t="str">
        <f>IFERROR(_xll.qlRateHelperQuoteName(T7,Trigger),"")</f>
        <v>USD3WOIS_LCHQuote</v>
      </c>
      <c r="V7" s="70">
        <f>IFERROR(_xll.qlRateHelperRate(T7,Trigger),"")</f>
        <v>1.3374999999999999E-3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42303</v>
      </c>
      <c r="Y7" s="5">
        <f>IFERROR(_xll.qlRateHelperPillarDate(T7,Trigger),"")</f>
        <v>42324</v>
      </c>
      <c r="Z7" s="70">
        <v>1.3499476690619265E-3</v>
      </c>
      <c r="AA7" s="77">
        <v>0.99990754210519817</v>
      </c>
      <c r="AB7" s="169">
        <v>42324</v>
      </c>
      <c r="AC7" s="170">
        <v>1.34994766901296E-3</v>
      </c>
      <c r="AD7" s="172">
        <f t="shared" si="2"/>
        <v>4.8966473237266328E-14</v>
      </c>
      <c r="AE7" s="174">
        <v>0.99990754210538402</v>
      </c>
      <c r="AF7" s="173">
        <f t="shared" si="3"/>
        <v>-1.858513343222512E-13</v>
      </c>
      <c r="AG7" s="170"/>
    </row>
    <row r="8" spans="1:35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USDFedFunds</v>
      </c>
      <c r="E8" s="63" t="str">
        <f t="shared" si="6"/>
        <v>USD2WOIS_LCHQuote</v>
      </c>
      <c r="F8" s="123"/>
      <c r="G8" s="64" t="str">
        <f>_xll.qlOISRateHelper(,C8,B8,E8,$D8,,Permanent,Trigger,ObjectOverwrite)</f>
        <v>obj_002e3#0002</v>
      </c>
      <c r="H8" s="48"/>
      <c r="I8" s="10" t="str">
        <f t="shared" si="4"/>
        <v>OIS</v>
      </c>
      <c r="J8" s="94" t="str">
        <f t="shared" si="5"/>
        <v>obj_002c0#0002</v>
      </c>
      <c r="K8" s="146" t="str">
        <f>IFERROR(_xll.qlRateHelperQuoteName(J8,Trigger),"--")</f>
        <v>USD1MOIS_LCHQuote</v>
      </c>
      <c r="L8" s="98">
        <f>IFERROR(_xll.qlRateHelperQuoteValue($J8,Trigger),"--")</f>
        <v>1.3749999999999999E-3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42303</v>
      </c>
      <c r="Q8" s="99">
        <f>IFERROR(_xll.qlRateHelperPillarDate(J8,Trigger),"--")</f>
        <v>42335</v>
      </c>
      <c r="S8" s="4" t="str">
        <f t="shared" si="0"/>
        <v>OIS</v>
      </c>
      <c r="T8" s="4" t="str">
        <v>obj_002c0</v>
      </c>
      <c r="U8" s="4" t="str">
        <f>IFERROR(_xll.qlRateHelperQuoteName(T8,Trigger),"")</f>
        <v>USD1MOIS_LCHQuote</v>
      </c>
      <c r="V8" s="70">
        <f>IFERROR(_xll.qlRateHelperRate(T8,Trigger),"")</f>
        <v>1.3749999999999999E-3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42303</v>
      </c>
      <c r="Y8" s="5">
        <f>IFERROR(_xll.qlRateHelperPillarDate(T8,Trigger),"")</f>
        <v>42335</v>
      </c>
      <c r="Z8" s="70">
        <v>1.3855717645233523E-3</v>
      </c>
      <c r="AA8" s="77">
        <v>0.99986335020430672</v>
      </c>
      <c r="AB8" s="169">
        <v>42335</v>
      </c>
      <c r="AC8" s="170">
        <v>1.38557176451792E-3</v>
      </c>
      <c r="AD8" s="172">
        <f t="shared" si="2"/>
        <v>5.4322865650213714E-15</v>
      </c>
      <c r="AE8" s="174">
        <v>0.99986335020449502</v>
      </c>
      <c r="AF8" s="173">
        <f t="shared" si="3"/>
        <v>-1.8829382497642655E-13</v>
      </c>
      <c r="AG8" s="170"/>
    </row>
    <row r="9" spans="1:35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USDFedFunds</v>
      </c>
      <c r="E9" s="63" t="str">
        <f t="shared" si="6"/>
        <v>USD3WOIS_LCHQuote</v>
      </c>
      <c r="F9" s="123"/>
      <c r="G9" s="64" t="str">
        <f>_xll.qlOISRateHelper(,C9,B9,E9,$D9,,Permanent,Trigger,ObjectOverwrite)</f>
        <v>obj_002b5#0002</v>
      </c>
      <c r="H9" s="48"/>
      <c r="I9" s="10" t="str">
        <f t="shared" si="4"/>
        <v>OIS</v>
      </c>
      <c r="J9" s="94" t="str">
        <f t="shared" si="5"/>
        <v>obj_002d7#0002</v>
      </c>
      <c r="K9" s="146" t="str">
        <f>IFERROR(_xll.qlRateHelperQuoteName(J9,Trigger),"--")</f>
        <v>USD2MOIS_LCHQuote</v>
      </c>
      <c r="L9" s="98">
        <f>IFERROR(_xll.qlRateHelperQuoteValue($J9,Trigger),"--")</f>
        <v>1.478333335E-3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42303</v>
      </c>
      <c r="Q9" s="99">
        <f>IFERROR(_xll.qlRateHelperPillarDate(J9,Trigger),"--")</f>
        <v>42366</v>
      </c>
      <c r="S9" s="4" t="str">
        <f t="shared" si="0"/>
        <v>OIS</v>
      </c>
      <c r="T9" s="4" t="str">
        <v>obj_002d7</v>
      </c>
      <c r="U9" s="4" t="str">
        <f>IFERROR(_xll.qlRateHelperQuoteName(T9,Trigger),"")</f>
        <v>USD2MOIS_LCHQuote</v>
      </c>
      <c r="V9" s="70">
        <f>IFERROR(_xll.qlRateHelperRate(T9,Trigger),"")</f>
        <v>1.478333335E-3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42303</v>
      </c>
      <c r="Y9" s="5">
        <f>IFERROR(_xll.qlRateHelperPillarDate(T9,Trigger),"")</f>
        <v>42366</v>
      </c>
      <c r="Z9" s="70">
        <v>1.4878884713205784E-3</v>
      </c>
      <c r="AA9" s="77">
        <v>0.99972691803985192</v>
      </c>
      <c r="AB9" s="169">
        <v>42366</v>
      </c>
      <c r="AC9" s="170">
        <v>1.4878884713154701E-3</v>
      </c>
      <c r="AD9" s="172">
        <f t="shared" si="2"/>
        <v>5.1083269558827027E-15</v>
      </c>
      <c r="AE9" s="174">
        <v>0.999726918040029</v>
      </c>
      <c r="AF9" s="173">
        <f t="shared" si="3"/>
        <v>-1.7708057242771247E-13</v>
      </c>
      <c r="AG9" s="170"/>
    </row>
    <row r="10" spans="1:35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USDFedFunds</v>
      </c>
      <c r="E10" s="63" t="str">
        <f t="shared" si="6"/>
        <v>USD1MOIS_LCHQuote</v>
      </c>
      <c r="F10" s="123"/>
      <c r="G10" s="64" t="str">
        <f>_xll.qlOISRateHelper(,C10,B10,E10,$D10,,Permanent,Trigger,ObjectOverwrite)</f>
        <v>obj_002c0#0002</v>
      </c>
      <c r="H10" s="48"/>
      <c r="I10" s="10" t="str">
        <f t="shared" si="4"/>
        <v>OIS</v>
      </c>
      <c r="J10" s="94" t="str">
        <f t="shared" si="5"/>
        <v>obj_002de#0002</v>
      </c>
      <c r="K10" s="146" t="str">
        <f>IFERROR(_xll.qlRateHelperQuoteName(J10,Trigger),"--")</f>
        <v>USD3MOIS_LCHQuote</v>
      </c>
      <c r="L10" s="98">
        <f>IFERROR(_xll.qlRateHelperQuoteValue($J10,Trigger),"--")</f>
        <v>1.6800000000000001E-3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42303</v>
      </c>
      <c r="Q10" s="99">
        <f>IFERROR(_xll.qlRateHelperPillarDate(J10,Trigger),"--")</f>
        <v>42395</v>
      </c>
      <c r="S10" s="4" t="str">
        <f t="shared" si="0"/>
        <v>OIS</v>
      </c>
      <c r="T10" s="4" t="str">
        <v>obj_002de</v>
      </c>
      <c r="U10" s="4" t="str">
        <f>IFERROR(_xll.qlRateHelperQuoteName(T10,Trigger),"")</f>
        <v>USD3MOIS_LCHQuote</v>
      </c>
      <c r="V10" s="70">
        <f>IFERROR(_xll.qlRateHelperRate(T10,Trigger),"")</f>
        <v>1.6800000000000001E-3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42303</v>
      </c>
      <c r="Y10" s="5">
        <f>IFERROR(_xll.qlRateHelperPillarDate(T10,Trigger),"")</f>
        <v>42395</v>
      </c>
      <c r="Z10" s="70">
        <v>1.6869295314416296E-3</v>
      </c>
      <c r="AA10" s="77">
        <v>0.99955641283831975</v>
      </c>
      <c r="AB10" s="169">
        <v>42395</v>
      </c>
      <c r="AC10" s="170">
        <v>1.68692953144062E-3</v>
      </c>
      <c r="AD10" s="172">
        <f t="shared" si="2"/>
        <v>1.0096090630185017E-15</v>
      </c>
      <c r="AE10" s="174">
        <v>0.99955641283849705</v>
      </c>
      <c r="AF10" s="173">
        <f t="shared" si="3"/>
        <v>-1.773026170326375E-13</v>
      </c>
      <c r="AG10" s="170"/>
    </row>
    <row r="11" spans="1:35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USDFedFunds</v>
      </c>
      <c r="E11" s="63" t="str">
        <f t="shared" si="6"/>
        <v>USD2MOIS_LCHQuote</v>
      </c>
      <c r="F11" s="123"/>
      <c r="G11" s="64" t="str">
        <f>_xll.qlOISRateHelper(,C11,B11,E11,$D11,,Permanent,Trigger,ObjectOverwrite)</f>
        <v>obj_002d7#0002</v>
      </c>
      <c r="H11" s="48"/>
      <c r="I11" s="10" t="str">
        <f t="shared" si="4"/>
        <v>OIS</v>
      </c>
      <c r="J11" s="94" t="str">
        <f t="shared" si="5"/>
        <v>obj_002bd#0002</v>
      </c>
      <c r="K11" s="146" t="str">
        <f>IFERROR(_xll.qlRateHelperQuoteName(J11,Trigger),"--")</f>
        <v>USD4MOIS_LCHQuote</v>
      </c>
      <c r="L11" s="98">
        <f>IFERROR(_xll.qlRateHelperQuoteValue($J11,Trigger),"--")</f>
        <v>1.8237500000000001E-3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42303</v>
      </c>
      <c r="Q11" s="99">
        <f>IFERROR(_xll.qlRateHelperPillarDate(J11,Trigger),"--")</f>
        <v>42426</v>
      </c>
      <c r="S11" s="4" t="str">
        <f t="shared" si="0"/>
        <v>OIS</v>
      </c>
      <c r="T11" s="4" t="str">
        <v>obj_002bd</v>
      </c>
      <c r="U11" s="4" t="str">
        <f>IFERROR(_xll.qlRateHelperQuoteName(T11,Trigger),"")</f>
        <v>USD4MOIS_LCHQuote</v>
      </c>
      <c r="V11" s="70">
        <f>IFERROR(_xll.qlRateHelperRate(T11,Trigger),"")</f>
        <v>1.8237500000000001E-3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42303</v>
      </c>
      <c r="Y11" s="5">
        <f>IFERROR(_xll.qlRateHelperPillarDate(T11,Trigger),"")</f>
        <v>42426</v>
      </c>
      <c r="Z11" s="70">
        <v>1.8317967808055263E-3</v>
      </c>
      <c r="AA11" s="77">
        <v>0.99936283816639537</v>
      </c>
      <c r="AB11" s="169">
        <v>42426</v>
      </c>
      <c r="AC11" s="170">
        <v>1.8317967808043701E-3</v>
      </c>
      <c r="AD11" s="172">
        <f t="shared" si="2"/>
        <v>1.1561931967385419E-15</v>
      </c>
      <c r="AE11" s="174">
        <v>0.99936283816657301</v>
      </c>
      <c r="AF11" s="173">
        <f t="shared" si="3"/>
        <v>-1.7763568394002505E-13</v>
      </c>
      <c r="AG11" s="170"/>
    </row>
    <row r="12" spans="1:35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USDFedFunds</v>
      </c>
      <c r="E12" s="63" t="str">
        <f t="shared" si="6"/>
        <v>USD3MOIS_LCHQuote</v>
      </c>
      <c r="F12" s="123"/>
      <c r="G12" s="64" t="str">
        <f>_xll.qlOISRateHelper(,C12,B12,E12,$D12,,Permanent,Trigger,ObjectOverwrite)</f>
        <v>obj_002de#0002</v>
      </c>
      <c r="H12" s="48"/>
      <c r="I12" s="10" t="str">
        <f t="shared" si="4"/>
        <v>OIS</v>
      </c>
      <c r="J12" s="94" t="str">
        <f t="shared" si="5"/>
        <v>obj_002d1#0002</v>
      </c>
      <c r="K12" s="146" t="str">
        <f>IFERROR(_xll.qlRateHelperQuoteName(J12,Trigger),"--")</f>
        <v>USD5MOIS_LCHQuote</v>
      </c>
      <c r="L12" s="98">
        <f>IFERROR(_xll.qlRateHelperQuoteValue($J12,Trigger),"--")</f>
        <v>1.9537500000000002E-3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42303</v>
      </c>
      <c r="Q12" s="99">
        <f>IFERROR(_xll.qlRateHelperPillarDate(J12,Trigger),"--")</f>
        <v>42457</v>
      </c>
      <c r="S12" s="4" t="str">
        <f t="shared" si="0"/>
        <v>OIS</v>
      </c>
      <c r="T12" s="4" t="str">
        <v>obj_002d1</v>
      </c>
      <c r="U12" s="4" t="str">
        <f>IFERROR(_xll.qlRateHelperQuoteName(T12,Trigger),"")</f>
        <v>USD5MOIS_LCHQuote</v>
      </c>
      <c r="V12" s="70">
        <f>IFERROR(_xll.qlRateHelperRate(T12,Trigger),"")</f>
        <v>1.9537500000000002E-3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42303</v>
      </c>
      <c r="Y12" s="5">
        <f>IFERROR(_xll.qlRateHelperPillarDate(T12,Trigger),"")</f>
        <v>42457</v>
      </c>
      <c r="Z12" s="70">
        <v>1.963298385907121E-3</v>
      </c>
      <c r="AA12" s="77">
        <v>0.99915049488316432</v>
      </c>
      <c r="AB12" s="169">
        <v>42457</v>
      </c>
      <c r="AC12" s="170">
        <v>1.96329838590631E-3</v>
      </c>
      <c r="AD12" s="172">
        <f t="shared" si="2"/>
        <v>8.1098322501915732E-16</v>
      </c>
      <c r="AE12" s="174">
        <v>0.99915049488334096</v>
      </c>
      <c r="AF12" s="173">
        <f t="shared" si="3"/>
        <v>-1.7663648321786241E-13</v>
      </c>
      <c r="AG12" s="170"/>
    </row>
    <row r="13" spans="1:35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USDFedFunds</v>
      </c>
      <c r="E13" s="63" t="str">
        <f t="shared" si="6"/>
        <v>USD4MOIS_LCHQuote</v>
      </c>
      <c r="F13" s="123"/>
      <c r="G13" s="64" t="str">
        <f>_xll.qlOISRateHelper(,C13,B13,E13,$D13,,Permanent,Trigger,ObjectOverwrite)</f>
        <v>obj_002bd#0002</v>
      </c>
      <c r="H13" s="48"/>
      <c r="I13" s="10" t="str">
        <f t="shared" si="4"/>
        <v>OIS</v>
      </c>
      <c r="J13" s="94" t="str">
        <f t="shared" si="5"/>
        <v>obj_002c2#0002</v>
      </c>
      <c r="K13" s="146" t="str">
        <f>IFERROR(_xll.qlRateHelperQuoteName(J13,Trigger),"--")</f>
        <v>USD6MOIS_LCHQuote</v>
      </c>
      <c r="L13" s="98">
        <f>IFERROR(_xll.qlRateHelperQuoteValue($J13,Trigger),"--")</f>
        <v>2.1116666649999998E-3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42303</v>
      </c>
      <c r="Q13" s="99">
        <f>IFERROR(_xll.qlRateHelperPillarDate(J13,Trigger),"--")</f>
        <v>42486</v>
      </c>
      <c r="S13" s="4" t="str">
        <f t="shared" si="0"/>
        <v>OIS</v>
      </c>
      <c r="T13" s="4" t="str">
        <v>obj_002c2</v>
      </c>
      <c r="U13" s="4" t="str">
        <f>IFERROR(_xll.qlRateHelperQuoteName(T13,Trigger),"")</f>
        <v>USD6MOIS_LCHQuote</v>
      </c>
      <c r="V13" s="70">
        <f>IFERROR(_xll.qlRateHelperRate(T13,Trigger),"")</f>
        <v>2.1116666649999998E-3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42303</v>
      </c>
      <c r="Y13" s="5">
        <f>IFERROR(_xll.qlRateHelperPillarDate(T13,Trigger),"")</f>
        <v>42486</v>
      </c>
      <c r="Z13" s="70">
        <v>2.1222685297101465E-3</v>
      </c>
      <c r="AA13" s="77">
        <v>0.99891329167610909</v>
      </c>
      <c r="AB13" s="169">
        <v>42486</v>
      </c>
      <c r="AC13" s="170">
        <v>2.1222685297098498E-3</v>
      </c>
      <c r="AD13" s="172">
        <f t="shared" si="2"/>
        <v>2.9663771439203401E-16</v>
      </c>
      <c r="AE13" s="174">
        <v>0.99891329167628595</v>
      </c>
      <c r="AF13" s="173">
        <f t="shared" si="3"/>
        <v>-1.7685852782278744E-13</v>
      </c>
      <c r="AG13" s="170"/>
    </row>
    <row r="14" spans="1:35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USDFedFunds</v>
      </c>
      <c r="E14" s="63" t="str">
        <f t="shared" si="6"/>
        <v>USD5MOIS_LCHQuote</v>
      </c>
      <c r="F14" s="123"/>
      <c r="G14" s="64" t="str">
        <f>_xll.qlOISRateHelper(,C14,B14,E14,$D14,,Permanent,Trigger,ObjectOverwrite)</f>
        <v>obj_002d1#0002</v>
      </c>
      <c r="H14" s="48"/>
      <c r="I14" s="10" t="str">
        <f t="shared" si="4"/>
        <v>OIS</v>
      </c>
      <c r="J14" s="94" t="str">
        <f t="shared" si="5"/>
        <v>obj_002d4#0002</v>
      </c>
      <c r="K14" s="146" t="str">
        <f>IFERROR(_xll.qlRateHelperQuoteName(J14,Trigger),"--")</f>
        <v>USD7MOIS_LCHQuote</v>
      </c>
      <c r="L14" s="98">
        <f>IFERROR(_xll.qlRateHelperQuoteValue($J14,Trigger),"--")</f>
        <v>2.2780000000000001E-3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42303</v>
      </c>
      <c r="Q14" s="99">
        <f>IFERROR(_xll.qlRateHelperPillarDate(J14,Trigger),"--")</f>
        <v>42516</v>
      </c>
      <c r="S14" s="4" t="str">
        <f t="shared" si="0"/>
        <v>OIS</v>
      </c>
      <c r="T14" s="4" t="str">
        <v>obj_002d4</v>
      </c>
      <c r="U14" s="4" t="str">
        <f>IFERROR(_xll.qlRateHelperQuoteName(T14,Trigger),"")</f>
        <v>USD7MOIS_LCHQuote</v>
      </c>
      <c r="V14" s="70">
        <f>IFERROR(_xll.qlRateHelperRate(T14,Trigger),"")</f>
        <v>2.2780000000000001E-3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42303</v>
      </c>
      <c r="Y14" s="5">
        <f>IFERROR(_xll.qlRateHelperPillarDate(T14,Trigger),"")</f>
        <v>42516</v>
      </c>
      <c r="Z14" s="70">
        <v>2.2898343226641742E-3</v>
      </c>
      <c r="AA14" s="77">
        <v>0.99863957266486814</v>
      </c>
      <c r="AB14" s="169">
        <v>42516</v>
      </c>
      <c r="AC14" s="170">
        <v>2.2898343229018599E-3</v>
      </c>
      <c r="AD14" s="172">
        <f t="shared" si="2"/>
        <v>-2.3768573914617619E-13</v>
      </c>
      <c r="AE14" s="174">
        <v>0.998639572665044</v>
      </c>
      <c r="AF14" s="173">
        <f t="shared" si="3"/>
        <v>-1.758593271006248E-13</v>
      </c>
      <c r="AG14" s="170"/>
    </row>
    <row r="15" spans="1:35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USDFedFunds</v>
      </c>
      <c r="E15" s="63" t="str">
        <f t="shared" si="6"/>
        <v>USD6MOIS_LCHQuote</v>
      </c>
      <c r="F15" s="123"/>
      <c r="G15" s="64" t="str">
        <f>_xll.qlOISRateHelper(,C15,B15,E15,$D15,,Permanent,Trigger,ObjectOverwrite)</f>
        <v>obj_002c2#0002</v>
      </c>
      <c r="H15" s="48"/>
      <c r="I15" s="10" t="str">
        <f t="shared" si="4"/>
        <v>OIS</v>
      </c>
      <c r="J15" s="94" t="str">
        <f t="shared" si="5"/>
        <v>obj_002bc#0002</v>
      </c>
      <c r="K15" s="146" t="str">
        <f>IFERROR(_xll.qlRateHelperQuoteName(J15,Trigger),"--")</f>
        <v>USD8MOIS_LCHQuote</v>
      </c>
      <c r="L15" s="98">
        <f>IFERROR(_xll.qlRateHelperQuoteValue($J15,Trigger),"--")</f>
        <v>2.4037500000000001E-3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42303</v>
      </c>
      <c r="Q15" s="99">
        <f>IFERROR(_xll.qlRateHelperPillarDate(J15,Trigger),"--")</f>
        <v>42548</v>
      </c>
      <c r="S15" s="4" t="str">
        <f t="shared" si="0"/>
        <v>OIS</v>
      </c>
      <c r="T15" s="4" t="str">
        <v>obj_002bc</v>
      </c>
      <c r="U15" s="4" t="str">
        <f>IFERROR(_xll.qlRateHelperQuoteName(T15,Trigger),"")</f>
        <v>USD8MOIS_LCHQuote</v>
      </c>
      <c r="V15" s="70">
        <f>IFERROR(_xll.qlRateHelperRate(T15,Trigger),"")</f>
        <v>2.4037500000000001E-3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42303</v>
      </c>
      <c r="Y15" s="5">
        <f>IFERROR(_xll.qlRateHelperPillarDate(T15,Trigger),"")</f>
        <v>42548</v>
      </c>
      <c r="Z15" s="70">
        <v>2.4171988569898256E-3</v>
      </c>
      <c r="AA15" s="77">
        <v>0.99835236564923835</v>
      </c>
      <c r="AB15" s="169">
        <v>42548</v>
      </c>
      <c r="AC15" s="170">
        <v>2.4171988569892601E-3</v>
      </c>
      <c r="AD15" s="172">
        <f t="shared" si="2"/>
        <v>5.6551985316843911E-16</v>
      </c>
      <c r="AE15" s="174">
        <v>0.99835236564941499</v>
      </c>
      <c r="AF15" s="173">
        <f t="shared" si="3"/>
        <v>-1.7663648321786241E-13</v>
      </c>
      <c r="AG15" s="170"/>
    </row>
    <row r="16" spans="1:35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USDFedFunds</v>
      </c>
      <c r="E16" s="63" t="str">
        <f t="shared" si="6"/>
        <v>USD7MOIS_LCHQuote</v>
      </c>
      <c r="F16" s="123"/>
      <c r="G16" s="64" t="str">
        <f>_xll.qlOISRateHelper(,C16,B16,E16,$D16,,Permanent,Trigger,ObjectOverwrite)</f>
        <v>obj_002d4#0002</v>
      </c>
      <c r="H16" s="48"/>
      <c r="I16" s="10" t="str">
        <f t="shared" si="4"/>
        <v>OIS</v>
      </c>
      <c r="J16" s="94" t="str">
        <f t="shared" si="5"/>
        <v>obj_002c6#0002</v>
      </c>
      <c r="K16" s="146" t="str">
        <f>IFERROR(_xll.qlRateHelperQuoteName(J16,Trigger),"--")</f>
        <v>USD9MOIS_LCHQuote</v>
      </c>
      <c r="L16" s="98">
        <f>IFERROR(_xll.qlRateHelperQuoteValue($J16,Trigger),"--")</f>
        <v>2.5274999999999998E-3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42303</v>
      </c>
      <c r="Q16" s="99">
        <f>IFERROR(_xll.qlRateHelperPillarDate(J16,Trigger),"--")</f>
        <v>42577</v>
      </c>
      <c r="S16" s="4" t="str">
        <f t="shared" si="0"/>
        <v>OIS</v>
      </c>
      <c r="T16" s="4" t="str">
        <v>obj_002c6</v>
      </c>
      <c r="U16" s="4" t="str">
        <f>IFERROR(_xll.qlRateHelperQuoteName(T16,Trigger),"")</f>
        <v>USD9MOIS_LCHQuote</v>
      </c>
      <c r="V16" s="70">
        <f>IFERROR(_xll.qlRateHelperRate(T16,Trigger),"")</f>
        <v>2.5274999999999998E-3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42303</v>
      </c>
      <c r="Y16" s="5">
        <f>IFERROR(_xll.qlRateHelperPillarDate(T16,Trigger),"")</f>
        <v>42577</v>
      </c>
      <c r="Z16" s="70">
        <v>2.5422706319274779E-3</v>
      </c>
      <c r="AA16" s="77">
        <v>0.99806556867322871</v>
      </c>
      <c r="AB16" s="169">
        <v>42577</v>
      </c>
      <c r="AC16" s="170">
        <v>2.5422706319269701E-3</v>
      </c>
      <c r="AD16" s="172">
        <f t="shared" si="2"/>
        <v>5.0784029759221028E-16</v>
      </c>
      <c r="AE16" s="174">
        <v>0.99806556867340501</v>
      </c>
      <c r="AF16" s="173">
        <f t="shared" si="3"/>
        <v>-1.7630341631047486E-13</v>
      </c>
      <c r="AG16" s="170"/>
    </row>
    <row r="17" spans="1:33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USDFedFunds</v>
      </c>
      <c r="E17" s="63" t="str">
        <f t="shared" si="6"/>
        <v>USD8MOIS_LCHQuote</v>
      </c>
      <c r="F17" s="123"/>
      <c r="G17" s="64" t="str">
        <f>_xll.qlOISRateHelper(,C17,B17,E17,$D17,,Permanent,Trigger,ObjectOverwrite)</f>
        <v>obj_002bc#0002</v>
      </c>
      <c r="H17" s="48"/>
      <c r="I17" s="10" t="str">
        <f t="shared" si="4"/>
        <v>OIS</v>
      </c>
      <c r="J17" s="94" t="str">
        <f t="shared" si="5"/>
        <v>obj_002b8#0002</v>
      </c>
      <c r="K17" s="146" t="str">
        <f>IFERROR(_xll.qlRateHelperQuoteName(J17,Trigger),"--")</f>
        <v>USD10MOIS_LCHQuote</v>
      </c>
      <c r="L17" s="98">
        <f>IFERROR(_xll.qlRateHelperQuoteValue($J17,Trigger),"--")</f>
        <v>2.6749999999999999E-3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42303</v>
      </c>
      <c r="Q17" s="99">
        <f>IFERROR(_xll.qlRateHelperPillarDate(J17,Trigger),"--")</f>
        <v>42608</v>
      </c>
      <c r="S17" s="4" t="str">
        <f t="shared" si="0"/>
        <v>OIS</v>
      </c>
      <c r="T17" s="4" t="str">
        <v>obj_002b8</v>
      </c>
      <c r="U17" s="4" t="str">
        <f>IFERROR(_xll.qlRateHelperQuoteName(T17,Trigger),"")</f>
        <v>USD10MOIS_LCHQuote</v>
      </c>
      <c r="V17" s="70">
        <f>IFERROR(_xll.qlRateHelperRate(T17,Trigger),"")</f>
        <v>2.6749999999999999E-3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42303</v>
      </c>
      <c r="Y17" s="5">
        <f>IFERROR(_xll.qlRateHelperPillarDate(T17,Trigger),"")</f>
        <v>42608</v>
      </c>
      <c r="Z17" s="70">
        <v>2.6910771918429292E-3</v>
      </c>
      <c r="AA17" s="77">
        <v>0.997724393531642</v>
      </c>
      <c r="AB17" s="169">
        <v>42608</v>
      </c>
      <c r="AC17" s="170">
        <v>2.69107719184277E-3</v>
      </c>
      <c r="AD17" s="172">
        <f t="shared" si="2"/>
        <v>1.5916087892087205E-16</v>
      </c>
      <c r="AE17" s="174">
        <v>0.99772439353181797</v>
      </c>
      <c r="AF17" s="173">
        <f t="shared" si="3"/>
        <v>-1.7597034940308731E-13</v>
      </c>
      <c r="AG17" s="170"/>
    </row>
    <row r="18" spans="1:33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USDFedFunds</v>
      </c>
      <c r="E18" s="63" t="str">
        <f t="shared" si="6"/>
        <v>USD9MOIS_LCHQuote</v>
      </c>
      <c r="F18" s="123"/>
      <c r="G18" s="64" t="str">
        <f>_xll.qlOISRateHelper(,C18,B18,E18,$D18,,Permanent,Trigger,ObjectOverwrite)</f>
        <v>obj_002c6#0002</v>
      </c>
      <c r="H18" s="48"/>
      <c r="I18" s="10" t="str">
        <f t="shared" si="4"/>
        <v>OIS</v>
      </c>
      <c r="J18" s="94" t="str">
        <f t="shared" si="5"/>
        <v>obj_002c3#0002</v>
      </c>
      <c r="K18" s="146" t="str">
        <f>IFERROR(_xll.qlRateHelperQuoteName(J18,Trigger),"--")</f>
        <v>USD11MOIS_LCHQuote</v>
      </c>
      <c r="L18" s="98">
        <f>IFERROR(_xll.qlRateHelperQuoteValue($J18,Trigger),"--")</f>
        <v>2.8E-3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42303</v>
      </c>
      <c r="Q18" s="99">
        <f>IFERROR(_xll.qlRateHelperPillarDate(J18,Trigger),"--")</f>
        <v>42639</v>
      </c>
      <c r="S18" s="4" t="str">
        <f t="shared" si="0"/>
        <v>OIS</v>
      </c>
      <c r="T18" s="4" t="str">
        <v>obj_002c3</v>
      </c>
      <c r="U18" s="4" t="str">
        <f>IFERROR(_xll.qlRateHelperQuoteName(T18,Trigger),"")</f>
        <v>USD11MOIS_LCHQuote</v>
      </c>
      <c r="V18" s="70">
        <f>IFERROR(_xll.qlRateHelperRate(T18,Trigger),"")</f>
        <v>2.8E-3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42303</v>
      </c>
      <c r="Y18" s="5">
        <f>IFERROR(_xll.qlRateHelperPillarDate(T18,Trigger),"")</f>
        <v>42639</v>
      </c>
      <c r="Z18" s="70">
        <v>2.8173371957259728E-3</v>
      </c>
      <c r="AA18" s="77">
        <v>0.99737907175072382</v>
      </c>
      <c r="AB18" s="169">
        <v>42639</v>
      </c>
      <c r="AC18" s="170">
        <v>2.8173371957257399E-3</v>
      </c>
      <c r="AD18" s="172">
        <f t="shared" si="2"/>
        <v>2.3288662664988635E-16</v>
      </c>
      <c r="AE18" s="174">
        <v>0.99737907175090001</v>
      </c>
      <c r="AF18" s="173">
        <f t="shared" si="3"/>
        <v>-1.7619239400801234E-13</v>
      </c>
      <c r="AG18" s="170"/>
    </row>
    <row r="19" spans="1:33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USDFedFunds</v>
      </c>
      <c r="E19" s="63" t="str">
        <f t="shared" si="6"/>
        <v>USD10MOIS_LCHQuote</v>
      </c>
      <c r="F19" s="123"/>
      <c r="G19" s="64" t="str">
        <f>_xll.qlOISRateHelper(,C19,B19,E19,$D19,,Permanent,Trigger,ObjectOverwrite)</f>
        <v>obj_002b8#0002</v>
      </c>
      <c r="H19" s="48"/>
      <c r="I19" s="10" t="str">
        <f t="shared" si="4"/>
        <v>OIS</v>
      </c>
      <c r="J19" s="94" t="str">
        <f t="shared" si="5"/>
        <v>obj_002e0#0002</v>
      </c>
      <c r="K19" s="146" t="str">
        <f>IFERROR(_xll.qlRateHelperQuoteName(J19,Trigger),"--")</f>
        <v>USD1YOIS_LCHQuote</v>
      </c>
      <c r="L19" s="98">
        <f>IFERROR(_xll.qlRateHelperQuoteValue($J19,Trigger),"--")</f>
        <v>2.9462500000000001E-3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42303</v>
      </c>
      <c r="Q19" s="99">
        <f>IFERROR(_xll.qlRateHelperPillarDate(J19,Trigger),"--")</f>
        <v>42669</v>
      </c>
      <c r="S19" s="4" t="str">
        <f t="shared" si="0"/>
        <v>OIS</v>
      </c>
      <c r="T19" s="4" t="str">
        <v>obj_002e0</v>
      </c>
      <c r="U19" s="4" t="str">
        <f>IFERROR(_xll.qlRateHelperQuoteName(T19,Trigger),"")</f>
        <v>USD1YOIS_LCHQuote</v>
      </c>
      <c r="V19" s="70">
        <f>IFERROR(_xll.qlRateHelperRate(T19,Trigger),"")</f>
        <v>2.9462500000000001E-3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42303</v>
      </c>
      <c r="Y19" s="5">
        <f>IFERROR(_xll.qlRateHelperPillarDate(T19,Trigger),"")</f>
        <v>42669</v>
      </c>
      <c r="Z19" s="70">
        <v>2.9647089592971178E-3</v>
      </c>
      <c r="AA19" s="77">
        <v>0.9969991900468298</v>
      </c>
      <c r="AB19" s="169">
        <v>42669</v>
      </c>
      <c r="AC19" s="170">
        <v>2.96470895929712E-3</v>
      </c>
      <c r="AD19" s="172">
        <f t="shared" si="2"/>
        <v>0</v>
      </c>
      <c r="AE19" s="174">
        <v>0.99699919004700499</v>
      </c>
      <c r="AF19" s="173">
        <f t="shared" si="3"/>
        <v>-1.751931932858497E-13</v>
      </c>
      <c r="AG19" s="170"/>
    </row>
    <row r="20" spans="1:33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USDFedFunds</v>
      </c>
      <c r="E20" s="63" t="str">
        <f t="shared" si="6"/>
        <v>USD11MOIS_LCHQuote</v>
      </c>
      <c r="F20" s="123"/>
      <c r="G20" s="64" t="str">
        <f>_xll.qlOISRateHelper(,C20,B20,E20,$D20,,Permanent,Trigger,ObjectOverwrite)</f>
        <v>obj_002c3#0002</v>
      </c>
      <c r="H20" s="48"/>
      <c r="I20" s="10" t="str">
        <f t="shared" si="4"/>
        <v>OIS</v>
      </c>
      <c r="J20" s="94" t="str">
        <f t="shared" si="5"/>
        <v>obj_002bb#0002</v>
      </c>
      <c r="K20" s="146" t="str">
        <f>IFERROR(_xll.qlRateHelperQuoteName(J20,Trigger),"--")</f>
        <v>USD15MOIS_LCHQuote</v>
      </c>
      <c r="L20" s="98" t="str">
        <f>IFERROR(_xll.qlRateHelperQuoteValue($J20,Trigger),"--")</f>
        <v>--</v>
      </c>
      <c r="M20" s="97" t="b">
        <v>0</v>
      </c>
      <c r="N20" s="94">
        <v>50</v>
      </c>
      <c r="O20" s="94">
        <v>1</v>
      </c>
      <c r="P20" s="99">
        <f>IFERROR(_xll.qlRateHelperEarliestDate(J20,Trigger),"--")</f>
        <v>42303</v>
      </c>
      <c r="Q20" s="99">
        <f>IFERROR(_xll.qlRateHelperPillarDate(J20,Trigger),"--")</f>
        <v>42761</v>
      </c>
      <c r="S20" s="4" t="str">
        <f t="shared" si="0"/>
        <v>OIS</v>
      </c>
      <c r="T20" s="4" t="str">
        <v>obj_002cd</v>
      </c>
      <c r="U20" s="4" t="str">
        <f>IFERROR(_xll.qlRateHelperQuoteName(T20,Trigger),"")</f>
        <v>USD18MOIS_LCHQuote</v>
      </c>
      <c r="V20" s="70">
        <f>IFERROR(_xll.qlRateHelperRate(T20,Trigger),"")</f>
        <v>4.0571428550000002E-3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42303</v>
      </c>
      <c r="Y20" s="5">
        <f>IFERROR(_xll.qlRateHelperPillarDate(T20,Trigger),"")</f>
        <v>42851</v>
      </c>
      <c r="Z20" s="70">
        <v>4.0875991167446061E-3</v>
      </c>
      <c r="AA20" s="77">
        <v>0.99383727424231416</v>
      </c>
      <c r="AB20" s="169">
        <v>42851</v>
      </c>
      <c r="AC20" s="170">
        <v>4.0875991167468101E-3</v>
      </c>
      <c r="AD20" s="172">
        <f t="shared" si="2"/>
        <v>-2.2039661762285334E-15</v>
      </c>
      <c r="AE20" s="174">
        <v>0.99383727424249002</v>
      </c>
      <c r="AF20" s="173">
        <f t="shared" si="3"/>
        <v>-1.758593271006248E-13</v>
      </c>
      <c r="AG20" s="170"/>
    </row>
    <row r="21" spans="1:33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USDFedFunds</v>
      </c>
      <c r="E21" s="63" t="str">
        <f t="shared" si="6"/>
        <v>USD1YOIS_LCHQuote</v>
      </c>
      <c r="F21" s="123"/>
      <c r="G21" s="64" t="str">
        <f>_xll.qlOISRateHelper(,C21,B21,E21,$D21,,Permanent,Trigger,ObjectOverwrite)</f>
        <v>obj_002e0#0002</v>
      </c>
      <c r="H21" s="48"/>
      <c r="I21" s="10" t="str">
        <f t="shared" si="4"/>
        <v>OIS</v>
      </c>
      <c r="J21" s="94" t="str">
        <f t="shared" si="5"/>
        <v>obj_002cd#0002</v>
      </c>
      <c r="K21" s="146" t="str">
        <f>IFERROR(_xll.qlRateHelperQuoteName(J21,Trigger),"--")</f>
        <v>USD18MOIS_LCHQuote</v>
      </c>
      <c r="L21" s="98">
        <f>IFERROR(_xll.qlRateHelperQuoteValue($J21,Trigger),"--")</f>
        <v>4.0571428550000002E-3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42303</v>
      </c>
      <c r="Q21" s="99">
        <f>IFERROR(_xll.qlRateHelperPillarDate(J21,Trigger),"--")</f>
        <v>42851</v>
      </c>
      <c r="S21" s="4" t="str">
        <f t="shared" si="0"/>
        <v>OIS</v>
      </c>
      <c r="T21" s="4" t="str">
        <v>obj_002c8</v>
      </c>
      <c r="U21" s="4" t="str">
        <f>IFERROR(_xll.qlRateHelperQuoteName(T21,Trigger),"")</f>
        <v>USD2YOIS_LCHQuote</v>
      </c>
      <c r="V21" s="70">
        <f>IFERROR(_xll.qlRateHelperRate(T21,Trigger),"")</f>
        <v>5.1869999999999998E-3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42303</v>
      </c>
      <c r="Y21" s="5">
        <f>IFERROR(_xll.qlRateHelperPillarDate(T21,Trigger),"")</f>
        <v>43034</v>
      </c>
      <c r="Z21" s="70">
        <v>5.2298179552091187E-3</v>
      </c>
      <c r="AA21" s="77">
        <v>0.98952398249205409</v>
      </c>
      <c r="AB21" s="169">
        <v>43034</v>
      </c>
      <c r="AC21" s="170">
        <v>5.2298179554236901E-3</v>
      </c>
      <c r="AD21" s="172">
        <f t="shared" si="2"/>
        <v>-2.1457141619052322E-13</v>
      </c>
      <c r="AE21" s="174">
        <v>0.98952398249222895</v>
      </c>
      <c r="AF21" s="173">
        <f t="shared" si="3"/>
        <v>-1.7486012637846216E-13</v>
      </c>
      <c r="AG21" s="170"/>
    </row>
    <row r="22" spans="1:33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USDFedFunds</v>
      </c>
      <c r="E22" s="63" t="str">
        <f t="shared" si="6"/>
        <v>USD15MOIS_LCHQuote</v>
      </c>
      <c r="F22" s="123"/>
      <c r="G22" s="64" t="str">
        <f>_xll.qlOISRateHelper(,C22,B22,E22,$D22,,Permanent,Trigger,ObjectOverwrite)</f>
        <v>obj_002bb#0002</v>
      </c>
      <c r="I22" s="10" t="str">
        <f t="shared" si="4"/>
        <v>OIS</v>
      </c>
      <c r="J22" s="94" t="str">
        <f t="shared" si="5"/>
        <v>obj_002ce#0002</v>
      </c>
      <c r="K22" s="146" t="str">
        <f>IFERROR(_xll.qlRateHelperQuoteName(J22,Trigger),"--")</f>
        <v>USD21MOIS_LCHQuote</v>
      </c>
      <c r="L22" s="98" t="str">
        <f>IFERROR(_xll.qlRateHelperQuoteValue($J22,Trigger),"--")</f>
        <v>--</v>
      </c>
      <c r="M22" s="97" t="b">
        <v>0</v>
      </c>
      <c r="N22" s="94">
        <v>50</v>
      </c>
      <c r="O22" s="94">
        <v>1</v>
      </c>
      <c r="P22" s="99">
        <f>IFERROR(_xll.qlRateHelperEarliestDate(J22,Trigger),"--")</f>
        <v>42303</v>
      </c>
      <c r="Q22" s="99">
        <f>IFERROR(_xll.qlRateHelperPillarDate(J22,Trigger),"--")</f>
        <v>42942</v>
      </c>
      <c r="S22" s="4" t="str">
        <f t="shared" si="0"/>
        <v>BasSw</v>
      </c>
      <c r="T22" s="4" t="str">
        <v>obj_0018c</v>
      </c>
      <c r="U22" s="4" t="str">
        <f>IFERROR(_xll.qlRateHelperQuoteName(T22,Trigger),"")</f>
        <v>USD3FF3L3Y_LCHQuote</v>
      </c>
      <c r="V22" s="70">
        <f>IFERROR(_xll.qlRateHelperRate(T22,Trigger),"")</f>
        <v>7.4200999999999998E-3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42303</v>
      </c>
      <c r="Y22" s="5">
        <f>IFERROR(_xll.qlRateHelperPillarDate(T22,Trigger),"")</f>
        <v>43399</v>
      </c>
      <c r="Z22" s="70">
        <v>7.4951923011751754E-3</v>
      </c>
      <c r="AA22" s="77">
        <v>0.97766495370031403</v>
      </c>
      <c r="AB22" s="169">
        <v>43399</v>
      </c>
      <c r="AC22" s="170">
        <v>7.4951923011739698E-3</v>
      </c>
      <c r="AD22" s="172">
        <f t="shared" si="2"/>
        <v>1.2056328158038809E-15</v>
      </c>
      <c r="AE22" s="174">
        <v>0.977664953700487</v>
      </c>
      <c r="AF22" s="173">
        <f t="shared" si="3"/>
        <v>-1.7297274723659939E-13</v>
      </c>
      <c r="AG22" s="170"/>
    </row>
    <row r="23" spans="1:33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USDFedFunds</v>
      </c>
      <c r="E23" s="63" t="str">
        <f t="shared" si="6"/>
        <v>USD18MOIS_LCHQuote</v>
      </c>
      <c r="F23" s="123"/>
      <c r="G23" s="64" t="str">
        <f>_xll.qlOISRateHelper(,C23,B23,E23,$D23,,Permanent,Trigger,ObjectOverwrite)</f>
        <v>obj_002cd#0002</v>
      </c>
      <c r="I23" s="10" t="str">
        <f t="shared" si="4"/>
        <v>OIS</v>
      </c>
      <c r="J23" s="94" t="str">
        <f t="shared" si="5"/>
        <v>obj_002c8#0002</v>
      </c>
      <c r="K23" s="146" t="str">
        <f>IFERROR(_xll.qlRateHelperQuoteName(J23,Trigger),"--")</f>
        <v>USD2YOIS_LCHQuote</v>
      </c>
      <c r="L23" s="98">
        <f>IFERROR(_xll.qlRateHelperQuoteValue($J23,Trigger),"--")</f>
        <v>5.1869999999999998E-3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42303</v>
      </c>
      <c r="Q23" s="99">
        <f>IFERROR(_xll.qlRateHelperPillarDate(J23,Trigger),"--")</f>
        <v>43034</v>
      </c>
      <c r="S23" s="4" t="str">
        <f t="shared" si="0"/>
        <v>BasSw</v>
      </c>
      <c r="T23" s="4" t="str">
        <v>obj_00188</v>
      </c>
      <c r="U23" s="4" t="str">
        <f>IFERROR(_xll.qlRateHelperQuoteName(T23,Trigger),"")</f>
        <v>USD3FF3L4Y_LCHQuote</v>
      </c>
      <c r="V23" s="70">
        <f>IFERROR(_xll.qlRateHelperRate(T23,Trigger),"")</f>
        <v>9.4566000000000996E-3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42303</v>
      </c>
      <c r="Y23" s="5">
        <f>IFERROR(_xll.qlRateHelperPillarDate(T23,Trigger),"")</f>
        <v>43766</v>
      </c>
      <c r="Z23" s="70">
        <v>9.5711787261707846E-3</v>
      </c>
      <c r="AA23" s="77">
        <v>0.96226223514552789</v>
      </c>
      <c r="AB23" s="169">
        <v>43766</v>
      </c>
      <c r="AC23" s="170">
        <v>9.5711787261287592E-3</v>
      </c>
      <c r="AD23" s="172">
        <f t="shared" si="2"/>
        <v>4.2025410929014129E-14</v>
      </c>
      <c r="AE23" s="174">
        <v>0.96226223514569897</v>
      </c>
      <c r="AF23" s="173">
        <f t="shared" si="3"/>
        <v>-1.7108536809473662E-13</v>
      </c>
      <c r="AG23" s="170"/>
    </row>
    <row r="24" spans="1:33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USDFedFunds</v>
      </c>
      <c r="E24" s="63" t="str">
        <f t="shared" si="6"/>
        <v>USD21MOIS_LCHQuote</v>
      </c>
      <c r="F24" s="123"/>
      <c r="G24" s="64" t="str">
        <f>_xll.qlOISRateHelper(,C24,B24,E24,$D24,,Permanent,Trigger,ObjectOverwrite)</f>
        <v>obj_002ce#0002</v>
      </c>
      <c r="I24" s="10" t="str">
        <f t="shared" si="4"/>
        <v>OIS</v>
      </c>
      <c r="J24" s="94" t="str">
        <f t="shared" si="5"/>
        <v>obj_002d0#0002</v>
      </c>
      <c r="K24" s="146" t="str">
        <f>IFERROR(_xll.qlRateHelperQuoteName(J24,Trigger),"--")</f>
        <v>USD3YOIS_LCHQuote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>
        <f>IFERROR(_xll.qlRateHelperEarliestDate(J24,Trigger),"--")</f>
        <v>42303</v>
      </c>
      <c r="Q24" s="99">
        <f>IFERROR(_xll.qlRateHelperPillarDate(J24,Trigger),"--")</f>
        <v>43399</v>
      </c>
      <c r="S24" s="4" t="str">
        <f t="shared" si="0"/>
        <v>BasSw</v>
      </c>
      <c r="T24" s="4" t="str">
        <v>obj_00190</v>
      </c>
      <c r="U24" s="4" t="str">
        <f>IFERROR(_xll.qlRateHelperQuoteName(T24,Trigger),"")</f>
        <v>USD3FF3L5Y_LCHQuote</v>
      </c>
      <c r="V24" s="70">
        <f>IFERROR(_xll.qlRateHelperRate(T24,Trigger),"")</f>
        <v>1.1281875000000101E-2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42303</v>
      </c>
      <c r="Y24" s="5">
        <f>IFERROR(_xll.qlRateHelperPillarDate(T24,Trigger),"")</f>
        <v>44130</v>
      </c>
      <c r="Z24" s="70">
        <v>1.1443668723428467E-2</v>
      </c>
      <c r="AA24" s="77">
        <v>0.9442102088875427</v>
      </c>
      <c r="AB24" s="169">
        <v>44130</v>
      </c>
      <c r="AC24" s="170">
        <v>1.14436687234256E-2</v>
      </c>
      <c r="AD24" s="172">
        <f t="shared" si="2"/>
        <v>2.8674979057896621E-15</v>
      </c>
      <c r="AE24" s="174">
        <v>0.94421020888771001</v>
      </c>
      <c r="AF24" s="173">
        <f t="shared" si="3"/>
        <v>-1.6731060981101109E-13</v>
      </c>
      <c r="AG24" s="170"/>
    </row>
    <row r="25" spans="1:33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USDFedFunds</v>
      </c>
      <c r="E25" s="63" t="str">
        <f t="shared" si="6"/>
        <v>USD2YOIS_LCHQuote</v>
      </c>
      <c r="F25" s="123"/>
      <c r="G25" s="64" t="str">
        <f>_xll.qlOISRateHelper(,C25,B25,E25,$D25,,Permanent,Trigger,ObjectOverwrite)</f>
        <v>obj_002c8#0002</v>
      </c>
      <c r="I25" s="10" t="str">
        <f t="shared" si="4"/>
        <v>OIS</v>
      </c>
      <c r="J25" s="94" t="str">
        <f t="shared" si="5"/>
        <v>obj_002d6#0002</v>
      </c>
      <c r="K25" s="146" t="str">
        <f>IFERROR(_xll.qlRateHelperQuoteName(J25,Trigger),"--")</f>
        <v>USD4YOIS_LCHQuote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>
        <f>IFERROR(_xll.qlRateHelperEarliestDate(J25,Trigger),"--")</f>
        <v>42303</v>
      </c>
      <c r="Q25" s="99">
        <f>IFERROR(_xll.qlRateHelperPillarDate(J25,Trigger),"--")</f>
        <v>43766</v>
      </c>
      <c r="S25" s="4" t="str">
        <f t="shared" si="0"/>
        <v>BasSw</v>
      </c>
      <c r="T25" s="4" t="str">
        <v>obj_0018a</v>
      </c>
      <c r="U25" s="4" t="str">
        <f>IFERROR(_xll.qlRateHelperQuoteName(T25,Trigger),"")</f>
        <v>USD3FF3L6Y_LCHQuote</v>
      </c>
      <c r="V25" s="70">
        <f>IFERROR(_xll.qlRateHelperRate(T25,Trigger),"")</f>
        <v>1.2931625E-2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42303</v>
      </c>
      <c r="Y25" s="5">
        <f>IFERROR(_xll.qlRateHelperPillarDate(T25,Trigger),"")</f>
        <v>44495</v>
      </c>
      <c r="Z25" s="70">
        <v>1.3148634650064252E-2</v>
      </c>
      <c r="AA25" s="77">
        <v>0.92394017986690968</v>
      </c>
      <c r="AB25" s="169">
        <v>44495</v>
      </c>
      <c r="AC25" s="170">
        <v>1.3148634650058499E-2</v>
      </c>
      <c r="AD25" s="172">
        <f t="shared" si="2"/>
        <v>5.7523430463390923E-15</v>
      </c>
      <c r="AE25" s="174">
        <v>0.923940179867073</v>
      </c>
      <c r="AF25" s="173">
        <f t="shared" si="3"/>
        <v>-1.6331380692236053E-13</v>
      </c>
      <c r="AG25" s="170"/>
    </row>
    <row r="26" spans="1:33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USDFedFunds</v>
      </c>
      <c r="E26" s="63" t="str">
        <f t="shared" si="6"/>
        <v>USD3YOIS_LCHQuote</v>
      </c>
      <c r="F26" s="123"/>
      <c r="G26" s="64" t="str">
        <f>_xll.qlOISRateHelper(,C26,B26,E26,$D26,,Permanent,Trigger,ObjectOverwrite)</f>
        <v>obj_002d0#0002</v>
      </c>
      <c r="I26" s="10" t="str">
        <f t="shared" si="4"/>
        <v>OIS</v>
      </c>
      <c r="J26" s="94" t="str">
        <f t="shared" si="5"/>
        <v>obj_002d5#0002</v>
      </c>
      <c r="K26" s="146" t="str">
        <f>IFERROR(_xll.qlRateHelperQuoteName(J26,Trigger),"--")</f>
        <v>USD5YOIS_LCHQuote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>
        <f>IFERROR(_xll.qlRateHelperEarliestDate(J26,Trigger),"--")</f>
        <v>42303</v>
      </c>
      <c r="Q26" s="99">
        <f>IFERROR(_xll.qlRateHelperPillarDate(J26,Trigger),"--")</f>
        <v>44130</v>
      </c>
      <c r="S26" s="4" t="str">
        <f t="shared" si="0"/>
        <v>BasSw</v>
      </c>
      <c r="T26" s="4" t="str">
        <v>obj_00184</v>
      </c>
      <c r="U26" s="4" t="str">
        <f>IFERROR(_xll.qlRateHelperQuoteName(T26,Trigger),"")</f>
        <v>USD3FF3L7Y_LCHQuote</v>
      </c>
      <c r="V26" s="70">
        <f>IFERROR(_xll.qlRateHelperRate(T26,Trigger),"")</f>
        <v>1.43103E-2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42303</v>
      </c>
      <c r="Y26" s="5">
        <f>IFERROR(_xll.qlRateHelperPillarDate(T26,Trigger),"")</f>
        <v>44860</v>
      </c>
      <c r="Z26" s="70">
        <v>1.458379389711186E-2</v>
      </c>
      <c r="AA26" s="77">
        <v>0.90273494943004162</v>
      </c>
      <c r="AB26" s="169">
        <v>44860</v>
      </c>
      <c r="AC26" s="170">
        <v>1.4583793896945E-2</v>
      </c>
      <c r="AD26" s="172">
        <f t="shared" si="2"/>
        <v>1.6685958170725712E-13</v>
      </c>
      <c r="AE26" s="174">
        <v>0.90273494943020205</v>
      </c>
      <c r="AF26" s="173">
        <f t="shared" si="3"/>
        <v>-1.6042722705833512E-13</v>
      </c>
      <c r="AG26" s="170"/>
    </row>
    <row r="27" spans="1:33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USDFedFunds</v>
      </c>
      <c r="E27" s="63" t="str">
        <f t="shared" si="6"/>
        <v>USD4YOIS_LCHQuote</v>
      </c>
      <c r="F27" s="123"/>
      <c r="G27" s="64" t="str">
        <f>_xll.qlOISRateHelper(,C27,B27,E27,$D27,,Permanent,Trigger,ObjectOverwrite)</f>
        <v>obj_002d6#0002</v>
      </c>
      <c r="I27" s="10" t="str">
        <f t="shared" si="4"/>
        <v>OIS</v>
      </c>
      <c r="J27" s="94" t="str">
        <f t="shared" si="5"/>
        <v>obj_002b9#0002</v>
      </c>
      <c r="K27" s="146" t="str">
        <f>IFERROR(_xll.qlRateHelperQuoteName(J27,Trigger),"--")</f>
        <v>USD6YOIS_LCHQuote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>
        <f>IFERROR(_xll.qlRateHelperEarliestDate(J27,Trigger),"--")</f>
        <v>42303</v>
      </c>
      <c r="Q27" s="99">
        <f>IFERROR(_xll.qlRateHelperPillarDate(J27,Trigger),"--")</f>
        <v>44495</v>
      </c>
      <c r="S27" s="4" t="str">
        <f t="shared" si="0"/>
        <v>BasSw</v>
      </c>
      <c r="T27" s="4" t="str">
        <v>obj_00189</v>
      </c>
      <c r="U27" s="4" t="str">
        <f>IFERROR(_xll.qlRateHelperQuoteName(T27,Trigger),"")</f>
        <v>USD3FF3L8Y_LCHQuote</v>
      </c>
      <c r="V27" s="70">
        <f>IFERROR(_xll.qlRateHelperRate(T27,Trigger),"")</f>
        <v>1.548467062E-2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42303</v>
      </c>
      <c r="Y27" s="5">
        <f>IFERROR(_xll.qlRateHelperPillarDate(T27,Trigger),"")</f>
        <v>45225</v>
      </c>
      <c r="Z27" s="70">
        <v>1.581551601449762E-2</v>
      </c>
      <c r="AA27" s="77">
        <v>0.88092383542111752</v>
      </c>
      <c r="AB27" s="169">
        <v>45225</v>
      </c>
      <c r="AC27" s="170">
        <v>1.5815516014284901E-2</v>
      </c>
      <c r="AD27" s="172">
        <f t="shared" si="2"/>
        <v>2.1271873151817999E-13</v>
      </c>
      <c r="AE27" s="174">
        <v>0.88092383542127295</v>
      </c>
      <c r="AF27" s="173">
        <f t="shared" si="3"/>
        <v>-1.5543122344752192E-13</v>
      </c>
      <c r="AG27" s="170"/>
    </row>
    <row r="28" spans="1:33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USDFedFunds</v>
      </c>
      <c r="E28" s="63" t="str">
        <f t="shared" si="6"/>
        <v>USD5YOIS_LCHQuote</v>
      </c>
      <c r="F28" s="123"/>
      <c r="G28" s="64" t="str">
        <f>_xll.qlOISRateHelper(,C28,B28,E28,$D28,,Permanent,Trigger,ObjectOverwrite)</f>
        <v>obj_002d5#0002</v>
      </c>
      <c r="I28" s="10" t="str">
        <f t="shared" si="4"/>
        <v>OIS</v>
      </c>
      <c r="J28" s="94" t="str">
        <f t="shared" si="5"/>
        <v>obj_002dc#0002</v>
      </c>
      <c r="K28" s="146" t="str">
        <f>IFERROR(_xll.qlRateHelperQuoteName(J28,Trigger),"--")</f>
        <v>USD7YOIS_LCHQuote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>
        <f>IFERROR(_xll.qlRateHelperEarliestDate(J28,Trigger),"--")</f>
        <v>42303</v>
      </c>
      <c r="Q28" s="99">
        <f>IFERROR(_xll.qlRateHelperPillarDate(J28,Trigger),"--")</f>
        <v>44860</v>
      </c>
      <c r="S28" s="4" t="str">
        <f t="shared" si="0"/>
        <v>BasSw</v>
      </c>
      <c r="T28" s="4" t="str">
        <v>obj_0018b</v>
      </c>
      <c r="U28" s="4" t="str">
        <f>IFERROR(_xll.qlRateHelperQuoteName(T28,Trigger),"")</f>
        <v>USD3FF3L9Y_LCHQuote</v>
      </c>
      <c r="V28" s="70">
        <f>IFERROR(_xll.qlRateHelperRate(T28,Trigger),"")</f>
        <v>1.64755793799999E-2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42303</v>
      </c>
      <c r="Y28" s="5">
        <f>IFERROR(_xll.qlRateHelperPillarDate(T28,Trigger),"")</f>
        <v>45593</v>
      </c>
      <c r="Z28" s="70">
        <v>1.686182267401215E-2</v>
      </c>
      <c r="AA28" s="77">
        <v>0.85884039713264493</v>
      </c>
      <c r="AB28" s="169">
        <v>45593</v>
      </c>
      <c r="AC28" s="170">
        <v>1.6861822674184099E-2</v>
      </c>
      <c r="AD28" s="172">
        <f t="shared" si="2"/>
        <v>-1.7194926038577307E-13</v>
      </c>
      <c r="AE28" s="174">
        <v>0.85884039713279603</v>
      </c>
      <c r="AF28" s="173">
        <f t="shared" si="3"/>
        <v>-1.5110135365148381E-13</v>
      </c>
      <c r="AG28" s="170"/>
    </row>
    <row r="29" spans="1:33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USDFedFunds</v>
      </c>
      <c r="E29" s="63" t="str">
        <f t="shared" si="6"/>
        <v>USD6YOIS_LCHQuote</v>
      </c>
      <c r="F29" s="123"/>
      <c r="G29" s="64" t="str">
        <f>_xll.qlOISRateHelper(,C29,B29,E29,$D29,,Permanent,Trigger,ObjectOverwrite)</f>
        <v>obj_002b9#0002</v>
      </c>
      <c r="I29" s="10" t="str">
        <f t="shared" si="4"/>
        <v>OIS</v>
      </c>
      <c r="J29" s="94" t="str">
        <f t="shared" si="5"/>
        <v>obj_002e2#0002</v>
      </c>
      <c r="K29" s="146" t="str">
        <f>IFERROR(_xll.qlRateHelperQuoteName(J29,Trigger),"--")</f>
        <v>USD8YOIS_LCHQuote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>
        <f>IFERROR(_xll.qlRateHelperEarliestDate(J29,Trigger),"--")</f>
        <v>42303</v>
      </c>
      <c r="Q29" s="99">
        <f>IFERROR(_xll.qlRateHelperPillarDate(J29,Trigger),"--")</f>
        <v>45225</v>
      </c>
      <c r="S29" s="4" t="str">
        <f t="shared" si="0"/>
        <v>BasSw</v>
      </c>
      <c r="T29" s="4" t="str">
        <v>obj_00191</v>
      </c>
      <c r="U29" s="4" t="str">
        <f>IFERROR(_xll.qlRateHelperQuoteName(T29,Trigger),"")</f>
        <v>USD3FF3L10Y_LCHQuote</v>
      </c>
      <c r="V29" s="70">
        <f>IFERROR(_xll.qlRateHelperRate(T29,Trigger),"")</f>
        <v>1.7313250000000099E-2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42303</v>
      </c>
      <c r="Y29" s="5">
        <f>IFERROR(_xll.qlRateHelperPillarDate(T29,Trigger),"")</f>
        <v>45957</v>
      </c>
      <c r="Z29" s="70">
        <v>1.7752810146728665E-2</v>
      </c>
      <c r="AA29" s="77">
        <v>0.83701172171084504</v>
      </c>
      <c r="AB29" s="169">
        <v>45957</v>
      </c>
      <c r="AC29" s="170">
        <v>1.77528101468887E-2</v>
      </c>
      <c r="AD29" s="172">
        <f t="shared" si="2"/>
        <v>-1.6003517955276436E-13</v>
      </c>
      <c r="AE29" s="174">
        <v>0.83701172171099403</v>
      </c>
      <c r="AF29" s="173">
        <f t="shared" si="3"/>
        <v>-1.4899192990469601E-13</v>
      </c>
      <c r="AG29" s="170"/>
    </row>
    <row r="30" spans="1:33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USDFedFunds</v>
      </c>
      <c r="E30" s="63" t="str">
        <f t="shared" si="6"/>
        <v>USD7YOIS_LCHQuote</v>
      </c>
      <c r="F30" s="123"/>
      <c r="G30" s="64" t="str">
        <f>_xll.qlOISRateHelper(,C30,B30,E30,$D30,,Permanent,Trigger,ObjectOverwrite)</f>
        <v>obj_002dc#0002</v>
      </c>
      <c r="I30" s="10" t="str">
        <f t="shared" si="4"/>
        <v>OIS</v>
      </c>
      <c r="J30" s="94" t="str">
        <f t="shared" si="5"/>
        <v>obj_002b6#0002</v>
      </c>
      <c r="K30" s="146" t="str">
        <f>IFERROR(_xll.qlRateHelperQuoteName(J30,Trigger),"--")</f>
        <v>USD9YOIS_LCHQuote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>
        <f>IFERROR(_xll.qlRateHelperEarliestDate(J30,Trigger),"--")</f>
        <v>42303</v>
      </c>
      <c r="Q30" s="99">
        <f>IFERROR(_xll.qlRateHelperPillarDate(J30,Trigger),"--")</f>
        <v>45593</v>
      </c>
      <c r="S30" s="4" t="str">
        <f t="shared" si="0"/>
        <v>BasSw</v>
      </c>
      <c r="T30" s="4" t="str">
        <v>obj_0018e</v>
      </c>
      <c r="U30" s="4" t="str">
        <f>IFERROR(_xll.qlRateHelperQuoteName(T30,Trigger),"")</f>
        <v>USD3FF3L12Y_LCHQuote</v>
      </c>
      <c r="V30" s="70">
        <f>IFERROR(_xll.qlRateHelperRate(T30,Trigger),"")</f>
        <v>1.8703199999999899E-2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42303</v>
      </c>
      <c r="Y30" s="5">
        <f>IFERROR(_xll.qlRateHelperPillarDate(T30,Trigger),"")</f>
        <v>46686</v>
      </c>
      <c r="Z30" s="70">
        <v>1.9248796094734014E-2</v>
      </c>
      <c r="AA30" s="77">
        <v>0.79346652613087376</v>
      </c>
      <c r="AB30" s="169">
        <v>46686</v>
      </c>
      <c r="AC30" s="170">
        <v>1.9248796094731999E-2</v>
      </c>
      <c r="AD30" s="172">
        <f t="shared" si="2"/>
        <v>2.0157486790850498E-15</v>
      </c>
      <c r="AE30" s="174">
        <v>0.79346652613149005</v>
      </c>
      <c r="AF30" s="173">
        <f t="shared" si="3"/>
        <v>-6.162848009694244E-13</v>
      </c>
      <c r="AG30" s="170"/>
    </row>
    <row r="31" spans="1:33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USDFedFunds</v>
      </c>
      <c r="E31" s="63" t="str">
        <f t="shared" si="6"/>
        <v>USD8YOIS_LCHQuote</v>
      </c>
      <c r="F31" s="123"/>
      <c r="G31" s="64" t="str">
        <f>_xll.qlOISRateHelper(,C31,B31,E31,$D31,,Permanent,Trigger,ObjectOverwrite)</f>
        <v>obj_002e2#0002</v>
      </c>
      <c r="I31" s="10" t="str">
        <f t="shared" si="4"/>
        <v>OIS</v>
      </c>
      <c r="J31" s="94" t="str">
        <f t="shared" si="5"/>
        <v>obj_002bf#0002</v>
      </c>
      <c r="K31" s="146" t="str">
        <f>IFERROR(_xll.qlRateHelperQuoteName(J31,Trigger),"--")</f>
        <v>USD10YOIS_LCHQuote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>
        <f>IFERROR(_xll.qlRateHelperEarliestDate(J31,Trigger),"--")</f>
        <v>42303</v>
      </c>
      <c r="Q31" s="99">
        <f>IFERROR(_xll.qlRateHelperPillarDate(J31,Trigger),"--")</f>
        <v>45957</v>
      </c>
      <c r="S31" s="4" t="str">
        <f t="shared" si="0"/>
        <v>BasSw</v>
      </c>
      <c r="T31" s="4" t="str">
        <v>obj_00187</v>
      </c>
      <c r="U31" s="4" t="str">
        <f>IFERROR(_xll.qlRateHelperQuoteName(T31,Trigger),"")</f>
        <v>USD3FF3L15Y_LCHQuote</v>
      </c>
      <c r="V31" s="70">
        <f>IFERROR(_xll.qlRateHelperRate(T31,Trigger),"")</f>
        <v>2.0088100000000001E-2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42303</v>
      </c>
      <c r="Y31" s="5">
        <f>IFERROR(_xll.qlRateHelperPillarDate(T31,Trigger),"")</f>
        <v>47784</v>
      </c>
      <c r="Z31" s="70">
        <v>2.0755802567186288E-2</v>
      </c>
      <c r="AA31" s="77">
        <v>0.7320910045796053</v>
      </c>
      <c r="AB31" s="169">
        <v>47784</v>
      </c>
      <c r="AC31" s="170">
        <v>2.0755802567183901E-2</v>
      </c>
      <c r="AD31" s="172">
        <f t="shared" si="2"/>
        <v>2.3869795029440866E-15</v>
      </c>
      <c r="AE31" s="174">
        <v>0.73209100457925103</v>
      </c>
      <c r="AF31" s="173">
        <f t="shared" si="3"/>
        <v>3.5427216715788745E-13</v>
      </c>
      <c r="AG31" s="170"/>
    </row>
    <row r="32" spans="1:33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USDFedFunds</v>
      </c>
      <c r="E32" s="63" t="str">
        <f t="shared" si="6"/>
        <v>USD9YOIS_LCHQuote</v>
      </c>
      <c r="F32" s="123"/>
      <c r="G32" s="64" t="str">
        <f>_xll.qlOISRateHelper(,C32,B32,E32,$D32,,Permanent,Trigger,ObjectOverwrite)</f>
        <v>obj_002b6#0002</v>
      </c>
      <c r="I32" s="10" t="str">
        <f t="shared" si="4"/>
        <v>OIS</v>
      </c>
      <c r="J32" s="94" t="str">
        <f t="shared" si="5"/>
        <v>obj_002ba#0002</v>
      </c>
      <c r="K32" s="146" t="str">
        <f>IFERROR(_xll.qlRateHelperQuoteName(J32,Trigger),"--")</f>
        <v>USD11YOIS_LCHQuote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>
        <f>IFERROR(_xll.qlRateHelperEarliestDate(J32,Trigger),"--")</f>
        <v>42303</v>
      </c>
      <c r="Q32" s="99">
        <f>IFERROR(_xll.qlRateHelperPillarDate(J32,Trigger),"--")</f>
        <v>46321</v>
      </c>
      <c r="S32" s="4" t="str">
        <f t="shared" si="0"/>
        <v>BasSw</v>
      </c>
      <c r="T32" s="4" t="str">
        <v>obj_001f3</v>
      </c>
      <c r="U32" s="4" t="str">
        <f>IFERROR(_xll.qlRateHelperQuoteName(T32,Trigger),"")</f>
        <v>USD3FF3L20Y_LCHQuote</v>
      </c>
      <c r="V32" s="70">
        <f>IFERROR(_xll.qlRateHelperRate(T32,Trigger),"")</f>
        <v>2.1423624999999901E-2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42303</v>
      </c>
      <c r="Y32" s="5">
        <f>IFERROR(_xll.qlRateHelperPillarDate(T32,Trigger),"")</f>
        <v>49608</v>
      </c>
      <c r="Z32" s="70">
        <v>2.2229119575290904E-2</v>
      </c>
      <c r="AA32" s="77">
        <v>0.64087808051588713</v>
      </c>
      <c r="AB32" s="169">
        <v>49608</v>
      </c>
      <c r="AC32" s="170">
        <v>2.22291195752694E-2</v>
      </c>
      <c r="AD32" s="172">
        <f t="shared" si="2"/>
        <v>2.1503632208208501E-14</v>
      </c>
      <c r="AE32" s="174">
        <v>0.64087808051582995</v>
      </c>
      <c r="AF32" s="173">
        <f t="shared" si="3"/>
        <v>5.7176485768195562E-14</v>
      </c>
      <c r="AG32" s="170"/>
    </row>
    <row r="33" spans="1:33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USDFedFunds</v>
      </c>
      <c r="E33" s="63" t="str">
        <f t="shared" si="6"/>
        <v>USD10YOIS_LCHQuote</v>
      </c>
      <c r="F33" s="123"/>
      <c r="G33" s="64" t="str">
        <f>_xll.qlOISRateHelper(,C33,B33,E33,$D33,,Permanent,Trigger,ObjectOverwrite)</f>
        <v>obj_002bf#0002</v>
      </c>
      <c r="I33" s="10" t="str">
        <f t="shared" si="4"/>
        <v>OIS</v>
      </c>
      <c r="J33" s="94" t="str">
        <f t="shared" si="5"/>
        <v>obj_002d8#0002</v>
      </c>
      <c r="K33" s="146" t="str">
        <f>IFERROR(_xll.qlRateHelperQuoteName(J33,Trigger),"--")</f>
        <v>USD12YOIS_LCHQuote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>
        <f>IFERROR(_xll.qlRateHelperEarliestDate(J33,Trigger),"--")</f>
        <v>42303</v>
      </c>
      <c r="Q33" s="99">
        <f>IFERROR(_xll.qlRateHelperPillarDate(J33,Trigger),"--")</f>
        <v>46686</v>
      </c>
      <c r="S33" s="4" t="str">
        <f t="shared" si="0"/>
        <v>BasSw</v>
      </c>
      <c r="T33" s="4" t="str">
        <v>obj_001ed</v>
      </c>
      <c r="U33" s="4" t="str">
        <f>IFERROR(_xll.qlRateHelperQuoteName(T33,Trigger),"")</f>
        <v>USD3FF3L25Y_LCHQuote</v>
      </c>
      <c r="V33" s="70">
        <f>IFERROR(_xll.qlRateHelperRate(T33,Trigger),"")</f>
        <v>2.2062666665000001E-2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42303</v>
      </c>
      <c r="Y33" s="5">
        <f>IFERROR(_xll.qlRateHelperPillarDate(T33,Trigger),"")</f>
        <v>51435</v>
      </c>
      <c r="Z33" s="70">
        <v>2.2914346636693266E-2</v>
      </c>
      <c r="AA33" s="77">
        <v>0.56370200432323514</v>
      </c>
      <c r="AB33" s="169">
        <v>51435</v>
      </c>
      <c r="AC33" s="170">
        <v>2.29143466366542E-2</v>
      </c>
      <c r="AD33" s="172">
        <f t="shared" si="2"/>
        <v>3.9065972678997696E-14</v>
      </c>
      <c r="AE33" s="174">
        <v>0.56370200432337803</v>
      </c>
      <c r="AF33" s="173">
        <f t="shared" si="3"/>
        <v>-1.4288570326925765E-13</v>
      </c>
      <c r="AG33" s="170"/>
    </row>
    <row r="34" spans="1:33" ht="11.25" customHeight="1" x14ac:dyDescent="0.2">
      <c r="A34" s="59" t="s">
        <v>70</v>
      </c>
      <c r="B34" s="60" t="s">
        <v>98</v>
      </c>
      <c r="C34" s="61">
        <f t="shared" si="9"/>
        <v>2</v>
      </c>
      <c r="D34" s="62" t="str">
        <f t="shared" si="8"/>
        <v>USDFedFunds</v>
      </c>
      <c r="E34" s="63" t="str">
        <f t="shared" si="6"/>
        <v>USD11YOIS_LCHQuote</v>
      </c>
      <c r="F34" s="123"/>
      <c r="G34" s="64" t="str">
        <f>_xll.qlOISRateHelper(,C34,B34,E34,$D34,,Permanent,Trigger,ObjectOverwrite)</f>
        <v>obj_002ba#0002</v>
      </c>
      <c r="I34" s="10" t="str">
        <f t="shared" si="4"/>
        <v>OIS</v>
      </c>
      <c r="J34" s="94" t="str">
        <f t="shared" si="5"/>
        <v>obj_002b3#0002</v>
      </c>
      <c r="K34" s="146" t="str">
        <f>IFERROR(_xll.qlRateHelperQuoteName(J34,Trigger),"--")</f>
        <v>USD15YOIS_LCHQuote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>
        <f>IFERROR(_xll.qlRateHelperEarliestDate(J34,Trigger),"--")</f>
        <v>42303</v>
      </c>
      <c r="Q34" s="99">
        <f>IFERROR(_xll.qlRateHelperPillarDate(J34,Trigger),"--")</f>
        <v>47784</v>
      </c>
      <c r="S34" s="4" t="str">
        <f t="shared" si="0"/>
        <v>BasSw</v>
      </c>
      <c r="T34" s="4" t="str">
        <v>obj_001f4</v>
      </c>
      <c r="U34" s="4" t="str">
        <f>IFERROR(_xll.qlRateHelperQuoteName(T34,Trigger),"")</f>
        <v>USD3FF3L30Y_LCHQuote</v>
      </c>
      <c r="V34" s="70">
        <f>IFERROR(_xll.qlRateHelperRate(T34,Trigger),"")</f>
        <v>2.2440624999999902E-2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42303</v>
      </c>
      <c r="Y34" s="5">
        <f>IFERROR(_xll.qlRateHelperPillarDate(T34,Trigger),"")</f>
        <v>53261</v>
      </c>
      <c r="Z34" s="70">
        <v>2.3311140902315057E-2</v>
      </c>
      <c r="AA34" s="77">
        <v>0.49672770395479121</v>
      </c>
      <c r="AB34" s="169">
        <v>53261</v>
      </c>
      <c r="AC34" s="170">
        <v>2.3311140902318402E-2</v>
      </c>
      <c r="AD34" s="172">
        <f t="shared" si="2"/>
        <v>-3.3445468616832841E-15</v>
      </c>
      <c r="AE34" s="174">
        <v>0.49672770395522498</v>
      </c>
      <c r="AF34" s="173">
        <f t="shared" si="3"/>
        <v>-4.3376413572104866E-13</v>
      </c>
      <c r="AG34" s="170"/>
    </row>
    <row r="35" spans="1:33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USDFedFunds</v>
      </c>
      <c r="E35" s="63" t="str">
        <f t="shared" si="6"/>
        <v>USD12YOIS_LCHQuote</v>
      </c>
      <c r="F35" s="123"/>
      <c r="G35" s="64" t="str">
        <f>_xll.qlOISRateHelper(,C35,B35,E35,$D35,,Permanent,Trigger,ObjectOverwrite)</f>
        <v>obj_002d8#0002</v>
      </c>
      <c r="I35" s="10" t="str">
        <f t="shared" si="4"/>
        <v>OIS</v>
      </c>
      <c r="J35" s="94" t="str">
        <f t="shared" si="5"/>
        <v>obj_002dd#0002</v>
      </c>
      <c r="K35" s="146" t="str">
        <f>IFERROR(_xll.qlRateHelperQuoteName(J35,Trigger),"--")</f>
        <v>USD20YOIS_LCHQuote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>
        <f>IFERROR(_xll.qlRateHelperEarliestDate(J35,Trigger),"--")</f>
        <v>42303</v>
      </c>
      <c r="Q35" s="99">
        <f>IFERROR(_xll.qlRateHelperPillarDate(J35,Trigger),"--")</f>
        <v>49608</v>
      </c>
      <c r="S35" s="4" t="str">
        <f t="shared" si="0"/>
        <v>BasSw</v>
      </c>
      <c r="T35" s="4" t="str">
        <v>obj_001ec</v>
      </c>
      <c r="U35" s="4" t="str">
        <f>IFERROR(_xll.qlRateHelperQuoteName(T35,Trigger),"")</f>
        <v>USD3FF3L40Y_LCHQuote</v>
      </c>
      <c r="V35" s="70">
        <f>IFERROR(_xll.qlRateHelperRate(T35,Trigger),"")</f>
        <v>2.2634999999999999E-2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42303</v>
      </c>
      <c r="Y35" s="5">
        <f>IFERROR(_xll.qlRateHelperPillarDate(T35,Trigger),"")</f>
        <v>56913</v>
      </c>
      <c r="Z35" s="70">
        <v>2.3400284790419591E-2</v>
      </c>
      <c r="AA35" s="77">
        <v>0.39221756420816895</v>
      </c>
      <c r="AB35" s="169">
        <v>56913</v>
      </c>
      <c r="AC35" s="170">
        <v>2.34002847904916E-2</v>
      </c>
      <c r="AD35" s="172">
        <f t="shared" si="2"/>
        <v>-7.2008371487797262E-14</v>
      </c>
      <c r="AE35" s="174">
        <v>0.39221756420805998</v>
      </c>
      <c r="AF35" s="173">
        <f t="shared" si="3"/>
        <v>1.0896838986695911E-13</v>
      </c>
      <c r="AG35" s="170"/>
    </row>
    <row r="36" spans="1:33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USDFedFunds</v>
      </c>
      <c r="E36" s="63" t="str">
        <f t="shared" si="6"/>
        <v>USD15YOIS_LCHQuote</v>
      </c>
      <c r="F36" s="123"/>
      <c r="G36" s="64" t="str">
        <f>_xll.qlOISRateHelper(,C36,B36,E36,$D36,,Permanent,Trigger,ObjectOverwrite)</f>
        <v>obj_002b3#0002</v>
      </c>
      <c r="I36" s="10" t="str">
        <f t="shared" si="4"/>
        <v>OIS</v>
      </c>
      <c r="J36" s="94" t="str">
        <f t="shared" si="5"/>
        <v>obj_002c9#0002</v>
      </c>
      <c r="K36" s="146" t="str">
        <f>IFERROR(_xll.qlRateHelperQuoteName(J36,Trigger),"--")</f>
        <v>USD25YOIS_LCHQuote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>
        <f>IFERROR(_xll.qlRateHelperEarliestDate(J36,Trigger),"--")</f>
        <v>42303</v>
      </c>
      <c r="Q36" s="99">
        <f>IFERROR(_xll.qlRateHelperPillarDate(J36,Trigger),"--")</f>
        <v>51435</v>
      </c>
      <c r="S36" s="4" t="str">
        <f t="shared" si="0"/>
        <v>BasSw</v>
      </c>
      <c r="T36" s="4" t="str">
        <v>obj_001e3</v>
      </c>
      <c r="U36" s="4" t="str">
        <f>IFERROR(_xll.qlRateHelperQuoteName(T36,Trigger),"")</f>
        <v>USD3FF3L50Y_LCHQuote</v>
      </c>
      <c r="V36" s="70">
        <f>IFERROR(_xll.qlRateHelperRate(T36,Trigger),"")</f>
        <v>2.2460000000000001E-2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42303</v>
      </c>
      <c r="Y36" s="5">
        <f>IFERROR(_xll.qlRateHelperPillarDate(T36,Trigger),"")</f>
        <v>60566</v>
      </c>
      <c r="Z36" s="70">
        <v>2.2957115094189771E-2</v>
      </c>
      <c r="AA36" s="77">
        <v>0.3172747739295248</v>
      </c>
      <c r="AB36" s="169">
        <v>60566</v>
      </c>
      <c r="AC36" s="170">
        <v>2.2957115094179099E-2</v>
      </c>
      <c r="AD36" s="172">
        <f t="shared" si="2"/>
        <v>1.0672018824209317E-14</v>
      </c>
      <c r="AE36" s="174">
        <v>0.317274773929201</v>
      </c>
      <c r="AF36" s="173">
        <f t="shared" si="3"/>
        <v>3.2379654513192691E-13</v>
      </c>
      <c r="AG36" s="170"/>
    </row>
    <row r="37" spans="1:33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USDFedFunds</v>
      </c>
      <c r="E37" s="63" t="str">
        <f t="shared" si="6"/>
        <v>USD20YOIS_LCHQuote</v>
      </c>
      <c r="F37" s="123"/>
      <c r="G37" s="64" t="str">
        <f>_xll.qlOISRateHelper(,C37,B37,E37,$D37,,Permanent,Trigger,ObjectOverwrite)</f>
        <v>obj_002dd#0002</v>
      </c>
      <c r="I37" s="10" t="str">
        <f t="shared" si="4"/>
        <v>OIS</v>
      </c>
      <c r="J37" s="94" t="str">
        <f t="shared" si="5"/>
        <v>obj_002c5#0002</v>
      </c>
      <c r="K37" s="146" t="str">
        <f>IFERROR(_xll.qlRateHelperQuoteName(J37,Trigger),"--")</f>
        <v>USD30YOIS_LCHQuote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>
        <f>IFERROR(_xll.qlRateHelperEarliestDate(J37,Trigger),"--")</f>
        <v>42303</v>
      </c>
      <c r="Q37" s="99">
        <f>IFERROR(_xll.qlRateHelperPillarDate(J37,Trigger),"--")</f>
        <v>53261</v>
      </c>
      <c r="S37" s="4" t="str">
        <f t="shared" si="0"/>
        <v>BasSw</v>
      </c>
      <c r="T37" s="4" t="str">
        <v>obj_001ef</v>
      </c>
      <c r="U37" s="4" t="str">
        <f>IFERROR(_xll.qlRateHelperQuoteName(T37,Trigger),"")</f>
        <v>USD3FF3L60Y_LCHQuote</v>
      </c>
      <c r="V37" s="70">
        <f>IFERROR(_xll.qlRateHelperRate(T37,Trigger),"")</f>
        <v>2.2405000000000001E-2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42303</v>
      </c>
      <c r="Y37" s="5">
        <f>IFERROR(_xll.qlRateHelperPillarDate(T37,Trigger),"")</f>
        <v>64220</v>
      </c>
      <c r="Z37" s="70">
        <v>2.2776689452220097E-2</v>
      </c>
      <c r="AA37" s="77">
        <v>0.25481141016715908</v>
      </c>
      <c r="AB37" s="169">
        <v>64220</v>
      </c>
      <c r="AC37" s="170">
        <v>2.27766894522109E-2</v>
      </c>
      <c r="AD37" s="172">
        <f t="shared" si="2"/>
        <v>9.1975038696290312E-15</v>
      </c>
      <c r="AE37" s="174">
        <v>0.25481141016717301</v>
      </c>
      <c r="AF37" s="173">
        <f t="shared" si="3"/>
        <v>-1.3933298959045715E-14</v>
      </c>
      <c r="AG37" s="170"/>
    </row>
    <row r="38" spans="1:33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USDFedFunds</v>
      </c>
      <c r="E38" s="63" t="str">
        <f t="shared" si="6"/>
        <v>USD25YOIS_LCHQuote</v>
      </c>
      <c r="F38" s="123"/>
      <c r="G38" s="64" t="str">
        <f>_xll.qlOISRateHelper(,C38,B38,E38,$D38,,Permanent,Trigger,ObjectOverwrite)</f>
        <v>obj_002c9#0002</v>
      </c>
      <c r="I38" s="10" t="str">
        <f t="shared" si="4"/>
        <v>OIS</v>
      </c>
      <c r="J38" s="94" t="str">
        <f t="shared" si="5"/>
        <v>obj_002d3#0002</v>
      </c>
      <c r="K38" s="146" t="str">
        <f>IFERROR(_xll.qlRateHelperQuoteName(J38,Trigger),"--")</f>
        <v>USD40YOIS_LCHQuote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>
        <f>IFERROR(_xll.qlRateHelperEarliestDate(J38,Trigger),"--")</f>
        <v>42303</v>
      </c>
      <c r="Q38" s="99">
        <f>IFERROR(_xll.qlRateHelperPillarDate(J38,Trigger),"--")</f>
        <v>56913</v>
      </c>
      <c r="S38" s="4" t="str">
        <f t="shared" si="0"/>
        <v/>
      </c>
      <c r="T38" s="4" t="e">
        <v>#N/A</v>
      </c>
      <c r="U38" s="4" t="str">
        <f>IFERROR(_xll.qlRateHelperQuoteName(T38,Trigger),"")</f>
        <v/>
      </c>
      <c r="V38" s="70" t="str">
        <f>IFERROR(_xll.qlRateHelperRate(T38,Trigger),"")</f>
        <v/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 t="str">
        <f>IFERROR(_xll.qlRateHelperEarliestDate(T38,Trigger),"")</f>
        <v/>
      </c>
      <c r="Y38" s="5" t="str">
        <f>IFERROR(_xll.qlRateHelperPillarDate(T38,Trigger),"")</f>
        <v/>
      </c>
      <c r="Z38" s="70" t="e">
        <v>#N/A</v>
      </c>
      <c r="AA38" s="77" t="e">
        <v>#N/A</v>
      </c>
      <c r="AB38" s="169" t="e">
        <v>#N/A</v>
      </c>
      <c r="AC38" s="170" t="e">
        <v>#N/A</v>
      </c>
      <c r="AD38" s="172" t="e">
        <f t="shared" si="2"/>
        <v>#N/A</v>
      </c>
      <c r="AE38" s="174" t="e">
        <v>#N/A</v>
      </c>
      <c r="AF38" s="173" t="e">
        <f t="shared" si="3"/>
        <v>#N/A</v>
      </c>
      <c r="AG38" s="170"/>
    </row>
    <row r="39" spans="1:33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USDFedFunds</v>
      </c>
      <c r="E39" s="63" t="str">
        <f t="shared" si="6"/>
        <v>USD30YOIS_LCHQuote</v>
      </c>
      <c r="F39" s="123"/>
      <c r="G39" s="64" t="str">
        <f>_xll.qlOISRateHelper(,C39,B39,E39,$D39,,Permanent,Trigger,ObjectOverwrite)</f>
        <v>obj_002c5#0002</v>
      </c>
      <c r="I39" s="10" t="str">
        <f t="shared" si="4"/>
        <v>OIS</v>
      </c>
      <c r="J39" s="94" t="str">
        <f t="shared" si="5"/>
        <v>obj_002cb#0002</v>
      </c>
      <c r="K39" s="146" t="str">
        <f>IFERROR(_xll.qlRateHelperQuoteName(J39,Trigger),"--")</f>
        <v>USD50YOIS_LCHQuote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>
        <f>IFERROR(_xll.qlRateHelperEarliestDate(J39,Trigger),"--")</f>
        <v>42303</v>
      </c>
      <c r="Q39" s="99">
        <f>IFERROR(_xll.qlRateHelperPillarDate(J39,Trigger),"--")</f>
        <v>60566</v>
      </c>
      <c r="S39" s="4" t="str">
        <f t="shared" si="0"/>
        <v/>
      </c>
      <c r="T39" s="4" t="e">
        <v>#N/A</v>
      </c>
      <c r="U39" s="4" t="str">
        <f>IFERROR(_xll.qlRateHelperQuoteName(T39,Trigger),"")</f>
        <v/>
      </c>
      <c r="V39" s="70" t="str">
        <f>IFERROR(_xll.qlRateHelperRate(T39,Trigger),"")</f>
        <v/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 t="str">
        <f>IFERROR(_xll.qlRateHelperEarliestDate(T39,Trigger),"")</f>
        <v/>
      </c>
      <c r="Y39" s="5" t="str">
        <f>IFERROR(_xll.qlRateHelperPillarDate(T39,Trigger),"")</f>
        <v/>
      </c>
      <c r="Z39" s="70" t="e">
        <v>#N/A</v>
      </c>
      <c r="AA39" s="77" t="e">
        <v>#N/A</v>
      </c>
      <c r="AB39" s="169" t="e">
        <v>#N/A</v>
      </c>
      <c r="AC39" s="170" t="e">
        <v>#N/A</v>
      </c>
      <c r="AD39" s="172" t="e">
        <f t="shared" si="2"/>
        <v>#N/A</v>
      </c>
      <c r="AE39" s="174" t="e">
        <v>#N/A</v>
      </c>
      <c r="AF39" s="173" t="e">
        <f t="shared" si="3"/>
        <v>#N/A</v>
      </c>
      <c r="AG39" s="170"/>
    </row>
    <row r="40" spans="1:33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USDFedFunds</v>
      </c>
      <c r="E40" s="63" t="str">
        <f t="shared" si="6"/>
        <v>USD40YOIS_LCHQuote</v>
      </c>
      <c r="F40" s="123"/>
      <c r="G40" s="64" t="str">
        <f>_xll.qlOISRateHelper(,C40,B40,E40,$D40,,Permanent,Trigger,ObjectOverwrite)</f>
        <v>obj_002d3#0002</v>
      </c>
      <c r="I40" s="11" t="str">
        <f t="shared" si="4"/>
        <v>OIS</v>
      </c>
      <c r="J40" s="95" t="str">
        <f t="shared" si="5"/>
        <v>obj_002d2#0002</v>
      </c>
      <c r="K40" s="147" t="str">
        <f>IFERROR(_xll.qlRateHelperQuoteName(J40,Trigger),"--")</f>
        <v>USD60YOIS_LCHQuote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>
        <f>IFERROR(_xll.qlRateHelperEarliestDate(J40,Trigger),"--")</f>
        <v>42303</v>
      </c>
      <c r="Q40" s="102">
        <f>IFERROR(_xll.qlRateHelperPillarDate(J40,Trigger),"--")</f>
        <v>64220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USDFedFunds</v>
      </c>
      <c r="E41" s="63" t="str">
        <f t="shared" si="6"/>
        <v>USD50YOIS_LCHQuote</v>
      </c>
      <c r="F41" s="123"/>
      <c r="G41" s="64" t="str">
        <f>_xll.qlOISRateHelper(,C41,B41,E41,$D41,,Permanent,Trigger,ObjectOverwrite)</f>
        <v>obj_002cb#0002</v>
      </c>
      <c r="I41" s="10" t="str">
        <f>A45</f>
        <v>BasSw</v>
      </c>
      <c r="J41" s="94" t="str">
        <f>IF(ISBLANK(G45),"--",G45)</f>
        <v>obj_001e7#0002</v>
      </c>
      <c r="K41" s="146" t="str">
        <f>IFERROR(_xll.qlRateHelperQuoteName(J41,Trigger),"--")</f>
        <v>USD3FF3L1Y_LCHQuote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>
        <f>IFERROR(_xll.qlRateHelperEarliestDate(J41,Trigger),"--")</f>
        <v>42303</v>
      </c>
      <c r="Q41" s="99">
        <f>IFERROR(_xll.qlRateHelperPillarDate(J41,Trigger),"--")</f>
        <v>42669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70</v>
      </c>
      <c r="B42" s="8" t="s">
        <v>112</v>
      </c>
      <c r="C42" s="7">
        <f t="shared" si="9"/>
        <v>2</v>
      </c>
      <c r="D42" s="9" t="str">
        <f t="shared" si="8"/>
        <v>USDFedFunds</v>
      </c>
      <c r="E42" s="2" t="str">
        <f t="shared" si="6"/>
        <v>USD60YOIS_LCHQuote</v>
      </c>
      <c r="F42" s="124"/>
      <c r="G42" s="3" t="str">
        <f>_xll.qlOISRateHelper(,C42,B42,E42,$D42,,Permanent,Trigger,ObjectOverwrite)</f>
        <v>obj_002d2#0002</v>
      </c>
      <c r="I42" s="10" t="str">
        <f t="shared" ref="I42:I77" si="10">A46</f>
        <v>BasSw</v>
      </c>
      <c r="J42" s="94" t="str">
        <f t="shared" ref="J42:J77" si="11">IF(ISBLANK(G46),"--",G46)</f>
        <v>obj_001ea#0002</v>
      </c>
      <c r="K42" s="146" t="str">
        <f>IFERROR(_xll.qlRateHelperQuoteName(J42,Trigger),"--")</f>
        <v>USD3FF3L15M_LCHQuote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>
        <f>IFERROR(_xll.qlRateHelperEarliestDate(J42,Trigger),"--")</f>
        <v>42303</v>
      </c>
      <c r="Q42" s="99">
        <f>IFERROR(_xll.qlRateHelperPillarDate(J42,Trigger),"--")</f>
        <v>42761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I43" s="10" t="str">
        <f t="shared" si="10"/>
        <v>BasSw</v>
      </c>
      <c r="J43" s="94" t="str">
        <f t="shared" si="11"/>
        <v>obj_001f5#0002</v>
      </c>
      <c r="K43" s="146" t="str">
        <f>IFERROR(_xll.qlRateHelperQuoteName(J43,Trigger),"--")</f>
        <v>USD3FF3L18M_LCHQuote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>
        <f>IFERROR(_xll.qlRateHelperEarliestDate(J43,Trigger),"--")</f>
        <v>42303</v>
      </c>
      <c r="Q43" s="99">
        <f>IFERROR(_xll.qlRateHelperPillarDate(J43,Trigger),"--")</f>
        <v>42851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29</v>
      </c>
      <c r="C44" s="65" t="s">
        <v>78</v>
      </c>
      <c r="D44" s="65" t="s">
        <v>4</v>
      </c>
      <c r="E44" s="65" t="s">
        <v>1</v>
      </c>
      <c r="F44" s="65" t="s">
        <v>135</v>
      </c>
      <c r="G44" s="65" t="s">
        <v>24</v>
      </c>
      <c r="I44" s="10" t="str">
        <f t="shared" si="10"/>
        <v>BasSw</v>
      </c>
      <c r="J44" s="94" t="str">
        <f t="shared" si="11"/>
        <v>obj_001eb#0002</v>
      </c>
      <c r="K44" s="146" t="str">
        <f>IFERROR(_xll.qlRateHelperQuoteName(J44,Trigger),"--")</f>
        <v>USD3FF3L21M_LCHQuote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>
        <f>IFERROR(_xll.qlRateHelperEarliestDate(J44,Trigger),"--")</f>
        <v>42303</v>
      </c>
      <c r="Q44" s="99">
        <f>IFERROR(_xll.qlRateHelperPillarDate(J44,Trigger),"--")</f>
        <v>42942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118</v>
      </c>
      <c r="B45" s="54" t="s">
        <v>28</v>
      </c>
      <c r="C45" s="55">
        <v>2</v>
      </c>
      <c r="D45" s="56" t="str">
        <f t="shared" ref="D45:D65" si="12">$D$1</f>
        <v>USDFedFunds</v>
      </c>
      <c r="E45" s="57" t="str">
        <f t="shared" ref="E45:E81" si="13">IF(LCHQuoteOverwrite,Currency&amp;"3FF3L"&amp;B45&amp;LCHQuoteSuffix,Currency&amp;"1EON3E"&amp;B45&amp;QuoteSuffix)</f>
        <v>USD3FF3L1Y_LCHQuote</v>
      </c>
      <c r="F45" s="175">
        <v>0</v>
      </c>
      <c r="G45" s="58" t="str">
        <f>_xll.qlOISRateHelper(,$C45,$B45,$E45,$D45,,Permanent,Trigger,ObjectOverwrite)</f>
        <v>obj_001e7#0002</v>
      </c>
      <c r="I45" s="10" t="str">
        <f t="shared" si="10"/>
        <v>BasSw</v>
      </c>
      <c r="J45" s="94" t="str">
        <f t="shared" si="11"/>
        <v>obj_0018f#0002</v>
      </c>
      <c r="K45" s="146" t="str">
        <f>IFERROR(_xll.qlRateHelperQuoteName(J45,Trigger),"--")</f>
        <v>USD3FF3L2Y_LCHQuote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>
        <f>IFERROR(_xll.qlRateHelperEarliestDate(J45,Trigger),"--")</f>
        <v>42303</v>
      </c>
      <c r="Q45" s="99">
        <f>IFERROR(_xll.qlRateHelperPillarDate(J45,Trigger),"--")</f>
        <v>43034</v>
      </c>
      <c r="S45" s="4" t="str">
        <f t="shared" ref="S45:S77" si="14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118</v>
      </c>
      <c r="B46" s="60" t="s">
        <v>49</v>
      </c>
      <c r="C46" s="61">
        <v>2</v>
      </c>
      <c r="D46" s="62" t="str">
        <f t="shared" si="12"/>
        <v>USDFedFunds</v>
      </c>
      <c r="E46" s="63" t="str">
        <f t="shared" si="13"/>
        <v>USD3FF3L15M_LCHQuote</v>
      </c>
      <c r="F46" s="176">
        <v>0</v>
      </c>
      <c r="G46" s="64" t="str">
        <f>_xll.qlOISRateHelper(,$C46,$B46,$E46,$D46,,Permanent,Trigger,ObjectOverwrite)</f>
        <v>obj_001ea#0002</v>
      </c>
      <c r="I46" s="10" t="str">
        <f t="shared" si="10"/>
        <v>BasSw</v>
      </c>
      <c r="J46" s="94" t="str">
        <f t="shared" si="11"/>
        <v>obj_0018c#0002</v>
      </c>
      <c r="K46" s="146" t="str">
        <f>IFERROR(_xll.qlRateHelperQuoteName(J46,Trigger),"--")</f>
        <v>USD3FF3L3Y_LCHQuote</v>
      </c>
      <c r="L46" s="98">
        <f>IFERROR(_xll.qlRateHelperQuoteValue($J46,Trigger),"--")</f>
        <v>7.4200999999999998E-3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42303</v>
      </c>
      <c r="Q46" s="99">
        <f>IFERROR(_xll.qlRateHelperPillarDate(J46,Trigger),"--")</f>
        <v>43399</v>
      </c>
      <c r="S46" s="4" t="str">
        <f t="shared" si="14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118</v>
      </c>
      <c r="B47" s="60" t="s">
        <v>50</v>
      </c>
      <c r="C47" s="61">
        <v>2</v>
      </c>
      <c r="D47" s="62" t="str">
        <f t="shared" si="12"/>
        <v>USDFedFunds</v>
      </c>
      <c r="E47" s="63" t="str">
        <f t="shared" si="13"/>
        <v>USD3FF3L18M_LCHQuote</v>
      </c>
      <c r="F47" s="176">
        <v>0</v>
      </c>
      <c r="G47" s="64" t="str">
        <f>_xll.qlOISRateHelper(,$C47,$B47,$E47,$D47,,Permanent,Trigger,ObjectOverwrite)</f>
        <v>obj_001f5#0002</v>
      </c>
      <c r="I47" s="10" t="str">
        <f t="shared" si="10"/>
        <v>BasSw</v>
      </c>
      <c r="J47" s="94" t="str">
        <f t="shared" si="11"/>
        <v>obj_00188#0002</v>
      </c>
      <c r="K47" s="146" t="str">
        <f>IFERROR(_xll.qlRateHelperQuoteName(J47,Trigger),"--")</f>
        <v>USD3FF3L4Y_LCHQuote</v>
      </c>
      <c r="L47" s="98">
        <f>IFERROR(_xll.qlRateHelperQuoteValue($J47,Trigger),"--")</f>
        <v>9.4566000000000996E-3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42303</v>
      </c>
      <c r="Q47" s="99">
        <f>IFERROR(_xll.qlRateHelperPillarDate(J47,Trigger),"--")</f>
        <v>43766</v>
      </c>
      <c r="S47" s="4" t="str">
        <f t="shared" si="14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118</v>
      </c>
      <c r="B48" s="60" t="s">
        <v>51</v>
      </c>
      <c r="C48" s="61">
        <v>2</v>
      </c>
      <c r="D48" s="62" t="str">
        <f t="shared" si="12"/>
        <v>USDFedFunds</v>
      </c>
      <c r="E48" s="63" t="str">
        <f t="shared" si="13"/>
        <v>USD3FF3L21M_LCHQuote</v>
      </c>
      <c r="F48" s="176">
        <v>0</v>
      </c>
      <c r="G48" s="64" t="str">
        <f>_xll.qlOISRateHelper(,$C48,$B48,$E48,$D48,,Permanent,Trigger,ObjectOverwrite)</f>
        <v>obj_001eb#0002</v>
      </c>
      <c r="I48" s="10" t="str">
        <f t="shared" si="10"/>
        <v>BasSw</v>
      </c>
      <c r="J48" s="94" t="str">
        <f t="shared" si="11"/>
        <v>obj_00190#0002</v>
      </c>
      <c r="K48" s="146" t="str">
        <f>IFERROR(_xll.qlRateHelperQuoteName(J48,Trigger),"--")</f>
        <v>USD3FF3L5Y_LCHQuote</v>
      </c>
      <c r="L48" s="98">
        <f>IFERROR(_xll.qlRateHelperQuoteValue($J48,Trigger),"--")</f>
        <v>1.1281875000000101E-2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42303</v>
      </c>
      <c r="Q48" s="99">
        <f>IFERROR(_xll.qlRateHelperPillarDate(J48,Trigger),"--")</f>
        <v>44130</v>
      </c>
      <c r="S48" s="4" t="str">
        <f t="shared" si="14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118</v>
      </c>
      <c r="B49" s="60" t="s">
        <v>52</v>
      </c>
      <c r="C49" s="61">
        <v>2</v>
      </c>
      <c r="D49" s="62" t="str">
        <f t="shared" si="12"/>
        <v>USDFedFunds</v>
      </c>
      <c r="E49" s="63" t="str">
        <f t="shared" si="13"/>
        <v>USD3FF3L2Y_LCHQuote</v>
      </c>
      <c r="F49" s="176">
        <v>0</v>
      </c>
      <c r="G49" s="64" t="str">
        <f>_xll.qlOISRateHelper(,$C49,$B49,$E49,$D49,,Permanent,Trigger,ObjectOverwrite)</f>
        <v>obj_0018f#0002</v>
      </c>
      <c r="I49" s="10" t="str">
        <f t="shared" si="10"/>
        <v>BasSw</v>
      </c>
      <c r="J49" s="94" t="str">
        <f t="shared" si="11"/>
        <v>obj_0018a#0002</v>
      </c>
      <c r="K49" s="146" t="str">
        <f>IFERROR(_xll.qlRateHelperQuoteName(J49,Trigger),"--")</f>
        <v>USD3FF3L6Y_LCHQuote</v>
      </c>
      <c r="L49" s="98">
        <f>IFERROR(_xll.qlRateHelperQuoteValue($J49,Trigger),"--")</f>
        <v>1.2931625E-2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42303</v>
      </c>
      <c r="Q49" s="99">
        <f>IFERROR(_xll.qlRateHelperPillarDate(J49,Trigger),"--")</f>
        <v>44495</v>
      </c>
      <c r="S49" s="4" t="str">
        <f t="shared" si="14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118</v>
      </c>
      <c r="B50" s="60" t="s">
        <v>53</v>
      </c>
      <c r="C50" s="61">
        <v>2</v>
      </c>
      <c r="D50" s="62" t="str">
        <f t="shared" si="12"/>
        <v>USDFedFunds</v>
      </c>
      <c r="E50" s="63" t="str">
        <f t="shared" si="13"/>
        <v>USD3FF3L3Y_LCHQuote</v>
      </c>
      <c r="F50" s="176">
        <v>0</v>
      </c>
      <c r="G50" s="64" t="str">
        <f>_xll.qlOISRateHelper(,$C50,$B50,$E50,$D50,,Permanent,Trigger,ObjectOverwrite)</f>
        <v>obj_0018c#0002</v>
      </c>
      <c r="I50" s="10" t="str">
        <f t="shared" si="10"/>
        <v>BasSw</v>
      </c>
      <c r="J50" s="94" t="str">
        <f t="shared" si="11"/>
        <v>obj_00184#0002</v>
      </c>
      <c r="K50" s="146" t="str">
        <f>IFERROR(_xll.qlRateHelperQuoteName(J50,Trigger),"--")</f>
        <v>USD3FF3L7Y_LCHQuote</v>
      </c>
      <c r="L50" s="98">
        <f>IFERROR(_xll.qlRateHelperQuoteValue($J50,Trigger),"--")</f>
        <v>1.43103E-2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42303</v>
      </c>
      <c r="Q50" s="99">
        <f>IFERROR(_xll.qlRateHelperPillarDate(J50,Trigger),"--")</f>
        <v>44860</v>
      </c>
      <c r="S50" s="4" t="str">
        <f t="shared" si="14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118</v>
      </c>
      <c r="B51" s="60" t="s">
        <v>54</v>
      </c>
      <c r="C51" s="61">
        <v>2</v>
      </c>
      <c r="D51" s="62" t="str">
        <f t="shared" si="12"/>
        <v>USDFedFunds</v>
      </c>
      <c r="E51" s="63" t="str">
        <f t="shared" si="13"/>
        <v>USD3FF3L4Y_LCHQuote</v>
      </c>
      <c r="F51" s="176">
        <v>0</v>
      </c>
      <c r="G51" s="64" t="str">
        <f>_xll.qlOISRateHelper(,$C51,$B51,$E51,$D51,,Permanent,Trigger,ObjectOverwrite)</f>
        <v>obj_00188#0002</v>
      </c>
      <c r="I51" s="10" t="str">
        <f t="shared" si="10"/>
        <v>BasSw</v>
      </c>
      <c r="J51" s="94" t="str">
        <f t="shared" si="11"/>
        <v>obj_00189#0002</v>
      </c>
      <c r="K51" s="146" t="str">
        <f>IFERROR(_xll.qlRateHelperQuoteName(J51,Trigger),"--")</f>
        <v>USD3FF3L8Y_LCHQuote</v>
      </c>
      <c r="L51" s="98">
        <f>IFERROR(_xll.qlRateHelperQuoteValue($J51,Trigger),"--")</f>
        <v>1.548467062E-2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42303</v>
      </c>
      <c r="Q51" s="99">
        <f>IFERROR(_xll.qlRateHelperPillarDate(J51,Trigger),"--")</f>
        <v>45225</v>
      </c>
      <c r="S51" s="4" t="str">
        <f t="shared" si="14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118</v>
      </c>
      <c r="B52" s="60" t="s">
        <v>55</v>
      </c>
      <c r="C52" s="61">
        <v>2</v>
      </c>
      <c r="D52" s="62" t="str">
        <f t="shared" si="12"/>
        <v>USDFedFunds</v>
      </c>
      <c r="E52" s="63" t="str">
        <f t="shared" si="13"/>
        <v>USD3FF3L5Y_LCHQuote</v>
      </c>
      <c r="F52" s="176">
        <v>0</v>
      </c>
      <c r="G52" s="64" t="str">
        <f>_xll.qlOISRateHelper(,$C52,$B52,$E52,$D52,,Permanent,Trigger,ObjectOverwrite)</f>
        <v>obj_00190#0002</v>
      </c>
      <c r="I52" s="10" t="str">
        <f t="shared" si="10"/>
        <v>BasSw</v>
      </c>
      <c r="J52" s="94" t="str">
        <f t="shared" si="11"/>
        <v>obj_0018b#0002</v>
      </c>
      <c r="K52" s="146" t="str">
        <f>IFERROR(_xll.qlRateHelperQuoteName(J52,Trigger),"--")</f>
        <v>USD3FF3L9Y_LCHQuote</v>
      </c>
      <c r="L52" s="98">
        <f>IFERROR(_xll.qlRateHelperQuoteValue($J52,Trigger),"--")</f>
        <v>1.64755793799999E-2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42303</v>
      </c>
      <c r="Q52" s="99">
        <f>IFERROR(_xll.qlRateHelperPillarDate(J52,Trigger),"--")</f>
        <v>45593</v>
      </c>
      <c r="S52" s="4" t="str">
        <f t="shared" si="14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118</v>
      </c>
      <c r="B53" s="60" t="s">
        <v>56</v>
      </c>
      <c r="C53" s="61">
        <v>2</v>
      </c>
      <c r="D53" s="62" t="str">
        <f t="shared" si="12"/>
        <v>USDFedFunds</v>
      </c>
      <c r="E53" s="63" t="str">
        <f t="shared" si="13"/>
        <v>USD3FF3L6Y_LCHQuote</v>
      </c>
      <c r="F53" s="176">
        <v>0</v>
      </c>
      <c r="G53" s="64" t="str">
        <f>_xll.qlOISRateHelper(,$C53,$B53,$E53,$D53,,Permanent,Trigger,ObjectOverwrite)</f>
        <v>obj_0018a#0002</v>
      </c>
      <c r="I53" s="10" t="str">
        <f t="shared" si="10"/>
        <v>BasSw</v>
      </c>
      <c r="J53" s="94" t="str">
        <f t="shared" si="11"/>
        <v>obj_00191#0002</v>
      </c>
      <c r="K53" s="146" t="str">
        <f>IFERROR(_xll.qlRateHelperQuoteName(J53,Trigger),"--")</f>
        <v>USD3FF3L10Y_LCHQuote</v>
      </c>
      <c r="L53" s="98">
        <f>IFERROR(_xll.qlRateHelperQuoteValue($J53,Trigger),"--")</f>
        <v>1.7313250000000099E-2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42303</v>
      </c>
      <c r="Q53" s="99">
        <f>IFERROR(_xll.qlRateHelperPillarDate(J53,Trigger),"--")</f>
        <v>45957</v>
      </c>
      <c r="S53" s="4" t="str">
        <f t="shared" si="14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118</v>
      </c>
      <c r="B54" s="60" t="s">
        <v>57</v>
      </c>
      <c r="C54" s="61">
        <v>2</v>
      </c>
      <c r="D54" s="62" t="str">
        <f t="shared" si="12"/>
        <v>USDFedFunds</v>
      </c>
      <c r="E54" s="63" t="str">
        <f t="shared" si="13"/>
        <v>USD3FF3L7Y_LCHQuote</v>
      </c>
      <c r="F54" s="176">
        <v>0</v>
      </c>
      <c r="G54" s="64" t="str">
        <f>_xll.qlOISRateHelper(,$C54,$B54,$E54,$D54,,Permanent,Trigger,ObjectOverwrite)</f>
        <v>obj_00184#0002</v>
      </c>
      <c r="I54" s="10" t="str">
        <f t="shared" si="10"/>
        <v>BasSw</v>
      </c>
      <c r="J54" s="94" t="str">
        <f t="shared" si="11"/>
        <v>obj_00192#0002</v>
      </c>
      <c r="K54" s="146" t="str">
        <f>IFERROR(_xll.qlRateHelperQuoteName(J54,Trigger),"--")</f>
        <v>USD3FF3L11Y_LCHQuote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>
        <f>IFERROR(_xll.qlRateHelperEarliestDate(J54,Trigger),"--")</f>
        <v>42303</v>
      </c>
      <c r="Q54" s="99">
        <f>IFERROR(_xll.qlRateHelperPillarDate(J54,Trigger),"--")</f>
        <v>46321</v>
      </c>
      <c r="S54" s="4" t="str">
        <f t="shared" si="14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118</v>
      </c>
      <c r="B55" s="60" t="s">
        <v>58</v>
      </c>
      <c r="C55" s="61">
        <v>2</v>
      </c>
      <c r="D55" s="62" t="str">
        <f t="shared" si="12"/>
        <v>USDFedFunds</v>
      </c>
      <c r="E55" s="63" t="str">
        <f t="shared" si="13"/>
        <v>USD3FF3L8Y_LCHQuote</v>
      </c>
      <c r="F55" s="176">
        <v>0</v>
      </c>
      <c r="G55" s="64" t="str">
        <f>_xll.qlOISRateHelper(,$C55,$B55,$E55,$D55,,Permanent,Trigger,ObjectOverwrite)</f>
        <v>obj_00189#0002</v>
      </c>
      <c r="I55" s="10" t="str">
        <f t="shared" si="10"/>
        <v>BasSw</v>
      </c>
      <c r="J55" s="94" t="str">
        <f t="shared" si="11"/>
        <v>obj_0018e#0002</v>
      </c>
      <c r="K55" s="146" t="str">
        <f>IFERROR(_xll.qlRateHelperQuoteName(J55,Trigger),"--")</f>
        <v>USD3FF3L12Y_LCHQuote</v>
      </c>
      <c r="L55" s="98">
        <f>IFERROR(_xll.qlRateHelperQuoteValue($J55,Trigger),"--")</f>
        <v>1.8703199999999899E-2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42303</v>
      </c>
      <c r="Q55" s="99">
        <f>IFERROR(_xll.qlRateHelperPillarDate(J55,Trigger),"--")</f>
        <v>46686</v>
      </c>
      <c r="S55" s="4" t="str">
        <f t="shared" si="14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118</v>
      </c>
      <c r="B56" s="60" t="s">
        <v>59</v>
      </c>
      <c r="C56" s="61">
        <v>2</v>
      </c>
      <c r="D56" s="62" t="str">
        <f t="shared" si="12"/>
        <v>USDFedFunds</v>
      </c>
      <c r="E56" s="63" t="str">
        <f t="shared" si="13"/>
        <v>USD3FF3L9Y_LCHQuote</v>
      </c>
      <c r="F56" s="176">
        <v>0</v>
      </c>
      <c r="G56" s="64" t="str">
        <f>_xll.qlOISRateHelper(,$C56,$B56,$E56,$D56,,Permanent,Trigger,ObjectOverwrite)</f>
        <v>obj_0018b#0002</v>
      </c>
      <c r="I56" s="10" t="str">
        <f t="shared" si="10"/>
        <v>BasSw</v>
      </c>
      <c r="J56" s="94" t="str">
        <f t="shared" si="11"/>
        <v>obj_00186#0002</v>
      </c>
      <c r="K56" s="146" t="str">
        <f>IFERROR(_xll.qlRateHelperQuoteName(J56,Trigger),"--")</f>
        <v>USD3FF3L13Y_LCHQuote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>
        <f>IFERROR(_xll.qlRateHelperEarliestDate(J56,Trigger),"--")</f>
        <v>42303</v>
      </c>
      <c r="Q56" s="99">
        <f>IFERROR(_xll.qlRateHelperPillarDate(J56,Trigger),"--")</f>
        <v>47052</v>
      </c>
      <c r="S56" s="4" t="str">
        <f t="shared" si="14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118</v>
      </c>
      <c r="B57" s="60" t="s">
        <v>60</v>
      </c>
      <c r="C57" s="61">
        <v>2</v>
      </c>
      <c r="D57" s="62" t="str">
        <f t="shared" si="12"/>
        <v>USDFedFunds</v>
      </c>
      <c r="E57" s="63" t="str">
        <f t="shared" si="13"/>
        <v>USD3FF3L10Y_LCHQuote</v>
      </c>
      <c r="F57" s="176">
        <v>0</v>
      </c>
      <c r="G57" s="64" t="str">
        <f>_xll.qlOISRateHelper(,$C57,$B57,$E57,$D57,,Permanent,Trigger,ObjectOverwrite)</f>
        <v>obj_00191#0002</v>
      </c>
      <c r="I57" s="10" t="str">
        <f t="shared" si="10"/>
        <v>BasSw</v>
      </c>
      <c r="J57" s="94" t="str">
        <f t="shared" si="11"/>
        <v>obj_0018d#0002</v>
      </c>
      <c r="K57" s="146" t="str">
        <f>IFERROR(_xll.qlRateHelperQuoteName(J57,Trigger),"--")</f>
        <v>USD3FF3L14Y_LCHQuote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>
        <f>IFERROR(_xll.qlRateHelperEarliestDate(J57,Trigger),"--")</f>
        <v>42303</v>
      </c>
      <c r="Q57" s="99">
        <f>IFERROR(_xll.qlRateHelperPillarDate(J57,Trigger),"--")</f>
        <v>47417</v>
      </c>
      <c r="S57" s="4" t="str">
        <f t="shared" si="14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118</v>
      </c>
      <c r="B58" s="60" t="s">
        <v>98</v>
      </c>
      <c r="C58" s="61">
        <v>2</v>
      </c>
      <c r="D58" s="62" t="str">
        <f t="shared" si="12"/>
        <v>USDFedFunds</v>
      </c>
      <c r="E58" s="63" t="str">
        <f t="shared" si="13"/>
        <v>USD3FF3L11Y_LCHQuote</v>
      </c>
      <c r="F58" s="176">
        <v>0</v>
      </c>
      <c r="G58" s="64" t="str">
        <f>_xll.qlOISRateHelper(,$C58,$B58,$E58,$D58,,Permanent,Trigger,ObjectOverwrite)</f>
        <v>obj_00192#0002</v>
      </c>
      <c r="I58" s="10" t="str">
        <f t="shared" si="10"/>
        <v>BasSw</v>
      </c>
      <c r="J58" s="94" t="str">
        <f t="shared" si="11"/>
        <v>obj_00187#0002</v>
      </c>
      <c r="K58" s="146" t="str">
        <f>IFERROR(_xll.qlRateHelperQuoteName(J58,Trigger),"--")</f>
        <v>USD3FF3L15Y_LCHQuote</v>
      </c>
      <c r="L58" s="98">
        <f>IFERROR(_xll.qlRateHelperQuoteValue($J58,Trigger),"--")</f>
        <v>2.0088100000000001E-2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42303</v>
      </c>
      <c r="Q58" s="99">
        <f>IFERROR(_xll.qlRateHelperPillarDate(J58,Trigger),"--")</f>
        <v>47784</v>
      </c>
      <c r="S58" s="4" t="str">
        <f t="shared" si="14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118</v>
      </c>
      <c r="B59" s="60" t="s">
        <v>61</v>
      </c>
      <c r="C59" s="61">
        <v>2</v>
      </c>
      <c r="D59" s="62" t="str">
        <f t="shared" si="12"/>
        <v>USDFedFunds</v>
      </c>
      <c r="E59" s="63" t="str">
        <f t="shared" si="13"/>
        <v>USD3FF3L12Y_LCHQuote</v>
      </c>
      <c r="F59" s="176">
        <v>0</v>
      </c>
      <c r="G59" s="64" t="str">
        <f>_xll.qlOISRateHelper(,$C59,$B59,$E59,$D59,,Permanent,Trigger,ObjectOverwrite)</f>
        <v>obj_0018e#0002</v>
      </c>
      <c r="I59" s="10" t="str">
        <f t="shared" si="10"/>
        <v>BasSw</v>
      </c>
      <c r="J59" s="94" t="str">
        <f t="shared" si="11"/>
        <v>obj_00185#0002</v>
      </c>
      <c r="K59" s="146" t="str">
        <f>IFERROR(_xll.qlRateHelperQuoteName(J59,Trigger),"--")</f>
        <v>USD3FF3L16Y_LCHQuote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>
        <f>IFERROR(_xll.qlRateHelperEarliestDate(J59,Trigger),"--")</f>
        <v>42303</v>
      </c>
      <c r="Q59" s="99">
        <f>IFERROR(_xll.qlRateHelperPillarDate(J59,Trigger),"--")</f>
        <v>48148</v>
      </c>
      <c r="S59" s="4" t="str">
        <f t="shared" si="14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118</v>
      </c>
      <c r="B60" s="60" t="s">
        <v>99</v>
      </c>
      <c r="C60" s="61">
        <v>2</v>
      </c>
      <c r="D60" s="62" t="str">
        <f t="shared" si="12"/>
        <v>USDFedFunds</v>
      </c>
      <c r="E60" s="63" t="str">
        <f t="shared" si="13"/>
        <v>USD3FF3L13Y_LCHQuote</v>
      </c>
      <c r="F60" s="176">
        <v>0</v>
      </c>
      <c r="G60" s="64" t="str">
        <f>_xll.qlOISRateHelper(,$C60,$B60,$E60,$D60,,Permanent,Trigger,ObjectOverwrite)</f>
        <v>obj_00186#0002</v>
      </c>
      <c r="I60" s="10" t="str">
        <f t="shared" si="10"/>
        <v>BasSw</v>
      </c>
      <c r="J60" s="94" t="str">
        <f t="shared" si="11"/>
        <v>obj_001ee#0002</v>
      </c>
      <c r="K60" s="146" t="str">
        <f>IFERROR(_xll.qlRateHelperQuoteName(J60,Trigger),"--")</f>
        <v>USD3FF3L17Y_LCHQuote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>
        <f>IFERROR(_xll.qlRateHelperEarliestDate(J60,Trigger),"--")</f>
        <v>42303</v>
      </c>
      <c r="Q60" s="99">
        <f>IFERROR(_xll.qlRateHelperPillarDate(J60,Trigger),"--")</f>
        <v>48513</v>
      </c>
      <c r="S60" s="4" t="str">
        <f t="shared" si="14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118</v>
      </c>
      <c r="B61" s="60" t="s">
        <v>100</v>
      </c>
      <c r="C61" s="61">
        <v>2</v>
      </c>
      <c r="D61" s="62" t="str">
        <f t="shared" si="12"/>
        <v>USDFedFunds</v>
      </c>
      <c r="E61" s="63" t="str">
        <f t="shared" si="13"/>
        <v>USD3FF3L14Y_LCHQuote</v>
      </c>
      <c r="F61" s="176">
        <v>0</v>
      </c>
      <c r="G61" s="64" t="str">
        <f>_xll.qlOISRateHelper(,$C61,$B61,$E61,$D61,,Permanent,Trigger,ObjectOverwrite)</f>
        <v>obj_0018d#0002</v>
      </c>
      <c r="I61" s="10" t="str">
        <f t="shared" si="10"/>
        <v>BasSw</v>
      </c>
      <c r="J61" s="94" t="str">
        <f t="shared" si="11"/>
        <v>obj_001e6#0002</v>
      </c>
      <c r="K61" s="146" t="str">
        <f>IFERROR(_xll.qlRateHelperQuoteName(J61,Trigger),"--")</f>
        <v>USD3FF3L18Y_LCHQuote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>
        <f>IFERROR(_xll.qlRateHelperEarliestDate(J61,Trigger),"--")</f>
        <v>42303</v>
      </c>
      <c r="Q61" s="99">
        <f>IFERROR(_xll.qlRateHelperPillarDate(J61,Trigger),"--")</f>
        <v>48878</v>
      </c>
      <c r="S61" s="4" t="str">
        <f t="shared" si="14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118</v>
      </c>
      <c r="B62" s="60" t="s">
        <v>62</v>
      </c>
      <c r="C62" s="61">
        <v>2</v>
      </c>
      <c r="D62" s="62" t="str">
        <f t="shared" si="12"/>
        <v>USDFedFunds</v>
      </c>
      <c r="E62" s="63" t="str">
        <f t="shared" si="13"/>
        <v>USD3FF3L15Y_LCHQuote</v>
      </c>
      <c r="F62" s="176">
        <v>0</v>
      </c>
      <c r="G62" s="64" t="str">
        <f>_xll.qlOISRateHelper(,$C62,$B62,$E62,$D62,,Permanent,Trigger,ObjectOverwrite)</f>
        <v>obj_00187#0002</v>
      </c>
      <c r="I62" s="10" t="str">
        <f t="shared" si="10"/>
        <v>BasSw</v>
      </c>
      <c r="J62" s="94" t="str">
        <f t="shared" si="11"/>
        <v>obj_001e5#0002</v>
      </c>
      <c r="K62" s="146" t="str">
        <f>IFERROR(_xll.qlRateHelperQuoteName(J62,Trigger),"--")</f>
        <v>USD3FF3L19Y_LCHQuote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>
        <f>IFERROR(_xll.qlRateHelperEarliestDate(J62,Trigger),"--")</f>
        <v>42303</v>
      </c>
      <c r="Q62" s="99">
        <f>IFERROR(_xll.qlRateHelperPillarDate(J62,Trigger),"--")</f>
        <v>49243</v>
      </c>
      <c r="S62" s="4" t="str">
        <f t="shared" si="14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118</v>
      </c>
      <c r="B63" s="60" t="s">
        <v>101</v>
      </c>
      <c r="C63" s="61">
        <v>2</v>
      </c>
      <c r="D63" s="62" t="str">
        <f t="shared" si="12"/>
        <v>USDFedFunds</v>
      </c>
      <c r="E63" s="63" t="str">
        <f t="shared" si="13"/>
        <v>USD3FF3L16Y_LCHQuote</v>
      </c>
      <c r="F63" s="176">
        <v>0</v>
      </c>
      <c r="G63" s="64" t="str">
        <f>_xll.qlOISRateHelper(,$C63,$B63,$E63,$D63,,Permanent,Trigger,ObjectOverwrite)</f>
        <v>obj_00185#0002</v>
      </c>
      <c r="I63" s="10" t="str">
        <f t="shared" si="10"/>
        <v>BasSw</v>
      </c>
      <c r="J63" s="94" t="str">
        <f t="shared" si="11"/>
        <v>obj_001f3#0002</v>
      </c>
      <c r="K63" s="146" t="str">
        <f>IFERROR(_xll.qlRateHelperQuoteName(J63,Trigger),"--")</f>
        <v>USD3FF3L20Y_LCHQuote</v>
      </c>
      <c r="L63" s="98">
        <f>IFERROR(_xll.qlRateHelperQuoteValue($J63,Trigger),"--")</f>
        <v>2.1423624999999901E-2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42303</v>
      </c>
      <c r="Q63" s="99">
        <f>IFERROR(_xll.qlRateHelperPillarDate(J63,Trigger),"--")</f>
        <v>49608</v>
      </c>
      <c r="S63" s="4" t="str">
        <f t="shared" si="14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118</v>
      </c>
      <c r="B64" s="60" t="s">
        <v>102</v>
      </c>
      <c r="C64" s="61">
        <v>2</v>
      </c>
      <c r="D64" s="62" t="str">
        <f t="shared" si="12"/>
        <v>USDFedFunds</v>
      </c>
      <c r="E64" s="63" t="str">
        <f t="shared" si="13"/>
        <v>USD3FF3L17Y_LCHQuote</v>
      </c>
      <c r="F64" s="176">
        <v>0</v>
      </c>
      <c r="G64" s="64" t="str">
        <f>_xll.qlOISRateHelper(,$C64,$B64,$E64,$D64,,Permanent,Trigger,ObjectOverwrite)</f>
        <v>obj_001ee#0002</v>
      </c>
      <c r="I64" s="10" t="str">
        <f t="shared" si="10"/>
        <v>BasSw</v>
      </c>
      <c r="J64" s="94" t="str">
        <f t="shared" si="11"/>
        <v>obj_001f2#0002</v>
      </c>
      <c r="K64" s="146" t="str">
        <f>IFERROR(_xll.qlRateHelperQuoteName(J64,Trigger),"--")</f>
        <v>USD3FF3L21Y_LCHQuote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>
        <f>IFERROR(_xll.qlRateHelperEarliestDate(J64,Trigger),"--")</f>
        <v>42303</v>
      </c>
      <c r="Q64" s="99">
        <f>IFERROR(_xll.qlRateHelperPillarDate(J64,Trigger),"--")</f>
        <v>49975</v>
      </c>
      <c r="S64" s="4" t="str">
        <f t="shared" si="14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118</v>
      </c>
      <c r="B65" s="60" t="s">
        <v>103</v>
      </c>
      <c r="C65" s="61">
        <v>2</v>
      </c>
      <c r="D65" s="62" t="str">
        <f t="shared" si="12"/>
        <v>USDFedFunds</v>
      </c>
      <c r="E65" s="63" t="str">
        <f t="shared" si="13"/>
        <v>USD3FF3L18Y_LCHQuote</v>
      </c>
      <c r="F65" s="176">
        <v>0</v>
      </c>
      <c r="G65" s="64" t="str">
        <f>_xll.qlOISRateHelper(,$C65,$B65,$E65,$D65,,Permanent,Trigger,ObjectOverwrite)</f>
        <v>obj_001e6#0002</v>
      </c>
      <c r="I65" s="10" t="str">
        <f t="shared" si="10"/>
        <v>BasSw</v>
      </c>
      <c r="J65" s="94" t="str">
        <f t="shared" si="11"/>
        <v>obj_001e9#0002</v>
      </c>
      <c r="K65" s="146" t="str">
        <f>IFERROR(_xll.qlRateHelperQuoteName(J65,Trigger),"--")</f>
        <v>USD3FF3L22Y_LCHQuote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>
        <f>IFERROR(_xll.qlRateHelperEarliestDate(J65,Trigger),"--")</f>
        <v>42303</v>
      </c>
      <c r="Q65" s="99">
        <f>IFERROR(_xll.qlRateHelperPillarDate(J65,Trigger),"--")</f>
        <v>50339</v>
      </c>
      <c r="S65" s="4" t="str">
        <f t="shared" si="14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118</v>
      </c>
      <c r="B66" s="60" t="s">
        <v>104</v>
      </c>
      <c r="C66" s="61">
        <v>2</v>
      </c>
      <c r="D66" s="62" t="str">
        <f t="shared" ref="D66:D81" si="15">$D$1</f>
        <v>USDFedFunds</v>
      </c>
      <c r="E66" s="63" t="str">
        <f t="shared" si="13"/>
        <v>USD3FF3L19Y_LCHQuote</v>
      </c>
      <c r="F66" s="176">
        <v>0</v>
      </c>
      <c r="G66" s="64" t="str">
        <f>_xll.qlOISRateHelper(,$C66,$B66,$E66,$D66,,Permanent,Trigger,ObjectOverwrite)</f>
        <v>obj_001e5#0002</v>
      </c>
      <c r="I66" s="10" t="str">
        <f t="shared" si="10"/>
        <v>BasSw</v>
      </c>
      <c r="J66" s="94" t="str">
        <f t="shared" si="11"/>
        <v>obj_001e2#0002</v>
      </c>
      <c r="K66" s="146" t="str">
        <f>IFERROR(_xll.qlRateHelperQuoteName(J66,Trigger),"--")</f>
        <v>USD3FF3L23Y_LCHQuote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>
        <f>IFERROR(_xll.qlRateHelperEarliestDate(J66,Trigger),"--")</f>
        <v>42303</v>
      </c>
      <c r="Q66" s="99">
        <f>IFERROR(_xll.qlRateHelperPillarDate(J66,Trigger),"--")</f>
        <v>50704</v>
      </c>
      <c r="S66" s="4" t="str">
        <f t="shared" si="14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118</v>
      </c>
      <c r="B67" s="60" t="s">
        <v>63</v>
      </c>
      <c r="C67" s="61">
        <v>2</v>
      </c>
      <c r="D67" s="62" t="str">
        <f t="shared" si="15"/>
        <v>USDFedFunds</v>
      </c>
      <c r="E67" s="63" t="str">
        <f t="shared" si="13"/>
        <v>USD3FF3L20Y_LCHQuote</v>
      </c>
      <c r="F67" s="176">
        <v>0</v>
      </c>
      <c r="G67" s="64" t="str">
        <f>_xll.qlOISRateHelper(,$C67,$B67,$E67,$D67,,Permanent,Trigger,ObjectOverwrite)</f>
        <v>obj_001f3#0002</v>
      </c>
      <c r="I67" s="10" t="str">
        <f t="shared" si="10"/>
        <v>BasSw</v>
      </c>
      <c r="J67" s="94" t="str">
        <f t="shared" si="11"/>
        <v>obj_001e1#0002</v>
      </c>
      <c r="K67" s="146" t="str">
        <f>IFERROR(_xll.qlRateHelperQuoteName(J67,Trigger),"--")</f>
        <v>USD3FF3L24Y_LCHQuote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>
        <f>IFERROR(_xll.qlRateHelperEarliestDate(J67,Trigger),"--")</f>
        <v>42303</v>
      </c>
      <c r="Q67" s="99">
        <f>IFERROR(_xll.qlRateHelperPillarDate(J67,Trigger),"--")</f>
        <v>51069</v>
      </c>
      <c r="S67" s="4" t="str">
        <f t="shared" si="14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118</v>
      </c>
      <c r="B68" s="60" t="s">
        <v>105</v>
      </c>
      <c r="C68" s="61">
        <v>2</v>
      </c>
      <c r="D68" s="62" t="str">
        <f t="shared" si="15"/>
        <v>USDFedFunds</v>
      </c>
      <c r="E68" s="63" t="str">
        <f t="shared" si="13"/>
        <v>USD3FF3L21Y_LCHQuote</v>
      </c>
      <c r="F68" s="176">
        <v>0</v>
      </c>
      <c r="G68" s="64" t="str">
        <f>_xll.qlOISRateHelper(,$C68,$B68,$E68,$D68,,Permanent,Trigger,ObjectOverwrite)</f>
        <v>obj_001f2#0002</v>
      </c>
      <c r="I68" s="10" t="str">
        <f t="shared" si="10"/>
        <v>BasSw</v>
      </c>
      <c r="J68" s="94" t="str">
        <f t="shared" si="11"/>
        <v>obj_001ed#0002</v>
      </c>
      <c r="K68" s="146" t="str">
        <f>IFERROR(_xll.qlRateHelperQuoteName(J68,Trigger),"--")</f>
        <v>USD3FF3L25Y_LCHQuote</v>
      </c>
      <c r="L68" s="98">
        <f>IFERROR(_xll.qlRateHelperQuoteValue($J68,Trigger),"--")</f>
        <v>2.2062666665000001E-2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42303</v>
      </c>
      <c r="Q68" s="99">
        <f>IFERROR(_xll.qlRateHelperPillarDate(J68,Trigger),"--")</f>
        <v>51435</v>
      </c>
      <c r="S68" s="4" t="str">
        <f t="shared" si="14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6">Z68-AC68</f>
        <v>#N/A</v>
      </c>
      <c r="AE68" s="46" t="e">
        <v>#N/A</v>
      </c>
      <c r="AF68" s="173" t="e">
        <f t="shared" ref="AF68:AF77" si="17">AA68-AE68</f>
        <v>#N/A</v>
      </c>
    </row>
    <row r="69" spans="1:32" ht="11.25" customHeight="1" x14ac:dyDescent="0.2">
      <c r="A69" s="59" t="s">
        <v>118</v>
      </c>
      <c r="B69" s="60" t="s">
        <v>106</v>
      </c>
      <c r="C69" s="61">
        <v>2</v>
      </c>
      <c r="D69" s="62" t="str">
        <f t="shared" si="15"/>
        <v>USDFedFunds</v>
      </c>
      <c r="E69" s="63" t="str">
        <f t="shared" si="13"/>
        <v>USD3FF3L22Y_LCHQuote</v>
      </c>
      <c r="F69" s="176">
        <v>0</v>
      </c>
      <c r="G69" s="64" t="str">
        <f>_xll.qlOISRateHelper(,$C69,$B69,$E69,$D69,,Permanent,Trigger,ObjectOverwrite)</f>
        <v>obj_001e9#0002</v>
      </c>
      <c r="I69" s="10" t="str">
        <f t="shared" si="10"/>
        <v>BasSw</v>
      </c>
      <c r="J69" s="94" t="str">
        <f t="shared" si="11"/>
        <v>obj_001e4#0002</v>
      </c>
      <c r="K69" s="146" t="str">
        <f>IFERROR(_xll.qlRateHelperQuoteName(J69,Trigger),"--")</f>
        <v>USD3FF3L26Y_LCHQuote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>
        <f>IFERROR(_xll.qlRateHelperEarliestDate(J69,Trigger),"--")</f>
        <v>42303</v>
      </c>
      <c r="Q69" s="99">
        <f>IFERROR(_xll.qlRateHelperPillarDate(J69,Trigger),"--")</f>
        <v>51802</v>
      </c>
      <c r="S69" s="4" t="str">
        <f t="shared" si="14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6"/>
        <v>#N/A</v>
      </c>
      <c r="AE69" s="46" t="e">
        <v>#N/A</v>
      </c>
      <c r="AF69" s="173" t="e">
        <f t="shared" si="17"/>
        <v>#N/A</v>
      </c>
    </row>
    <row r="70" spans="1:32" ht="11.25" customHeight="1" x14ac:dyDescent="0.2">
      <c r="A70" s="59" t="s">
        <v>118</v>
      </c>
      <c r="B70" s="60" t="s">
        <v>107</v>
      </c>
      <c r="C70" s="61">
        <v>2</v>
      </c>
      <c r="D70" s="62" t="str">
        <f t="shared" si="15"/>
        <v>USDFedFunds</v>
      </c>
      <c r="E70" s="63" t="str">
        <f t="shared" si="13"/>
        <v>USD3FF3L23Y_LCHQuote</v>
      </c>
      <c r="F70" s="176">
        <v>0</v>
      </c>
      <c r="G70" s="64" t="str">
        <f>_xll.qlOISRateHelper(,$C70,$B70,$E70,$D70,,Permanent,Trigger,ObjectOverwrite)</f>
        <v>obj_001e2#0002</v>
      </c>
      <c r="I70" s="10" t="str">
        <f t="shared" si="10"/>
        <v>BasSw</v>
      </c>
      <c r="J70" s="94" t="str">
        <f t="shared" si="11"/>
        <v>obj_001f0#0002</v>
      </c>
      <c r="K70" s="146" t="str">
        <f>IFERROR(_xll.qlRateHelperQuoteName(J70,Trigger),"--")</f>
        <v>USD3FF3L27Y_LCHQuote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>
        <f>IFERROR(_xll.qlRateHelperEarliestDate(J70,Trigger),"--")</f>
        <v>42303</v>
      </c>
      <c r="Q70" s="99">
        <f>IFERROR(_xll.qlRateHelperPillarDate(J70,Trigger),"--")</f>
        <v>52166</v>
      </c>
      <c r="S70" s="4" t="str">
        <f t="shared" si="14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6"/>
        <v>#N/A</v>
      </c>
      <c r="AE70" s="46" t="e">
        <v>#N/A</v>
      </c>
      <c r="AF70" s="173" t="e">
        <f t="shared" si="17"/>
        <v>#N/A</v>
      </c>
    </row>
    <row r="71" spans="1:32" ht="11.25" customHeight="1" x14ac:dyDescent="0.2">
      <c r="A71" s="59" t="s">
        <v>118</v>
      </c>
      <c r="B71" s="60" t="s">
        <v>108</v>
      </c>
      <c r="C71" s="61">
        <v>2</v>
      </c>
      <c r="D71" s="62" t="str">
        <f t="shared" si="15"/>
        <v>USDFedFunds</v>
      </c>
      <c r="E71" s="63" t="str">
        <f t="shared" si="13"/>
        <v>USD3FF3L24Y_LCHQuote</v>
      </c>
      <c r="F71" s="176">
        <v>0</v>
      </c>
      <c r="G71" s="64" t="str">
        <f>_xll.qlOISRateHelper(,$C71,$B71,$E71,$D71,,Permanent,Trigger,ObjectOverwrite)</f>
        <v>obj_001e1#0002</v>
      </c>
      <c r="I71" s="10" t="str">
        <f t="shared" si="10"/>
        <v>BasSw</v>
      </c>
      <c r="J71" s="94" t="str">
        <f t="shared" si="11"/>
        <v>obj_001f1#0002</v>
      </c>
      <c r="K71" s="146" t="str">
        <f>IFERROR(_xll.qlRateHelperQuoteName(J71,Trigger),"--")</f>
        <v>USD3FF3L28Y_LCHQuote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>
        <f>IFERROR(_xll.qlRateHelperEarliestDate(J71,Trigger),"--")</f>
        <v>42303</v>
      </c>
      <c r="Q71" s="99">
        <f>IFERROR(_xll.qlRateHelperPillarDate(J71,Trigger),"--")</f>
        <v>52530</v>
      </c>
      <c r="S71" s="4" t="str">
        <f t="shared" si="14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6"/>
        <v>#N/A</v>
      </c>
      <c r="AE71" s="46" t="e">
        <v>#N/A</v>
      </c>
      <c r="AF71" s="173" t="e">
        <f t="shared" si="17"/>
        <v>#N/A</v>
      </c>
    </row>
    <row r="72" spans="1:32" ht="11.25" customHeight="1" x14ac:dyDescent="0.2">
      <c r="A72" s="59" t="s">
        <v>118</v>
      </c>
      <c r="B72" s="60" t="s">
        <v>64</v>
      </c>
      <c r="C72" s="61">
        <v>2</v>
      </c>
      <c r="D72" s="62" t="str">
        <f t="shared" si="15"/>
        <v>USDFedFunds</v>
      </c>
      <c r="E72" s="63" t="str">
        <f t="shared" si="13"/>
        <v>USD3FF3L25Y_LCHQuote</v>
      </c>
      <c r="F72" s="176">
        <v>0</v>
      </c>
      <c r="G72" s="64" t="str">
        <f>_xll.qlOISRateHelper(,$C72,$B72,$E72,$D72,,Permanent,Trigger,ObjectOverwrite)</f>
        <v>obj_001ed#0002</v>
      </c>
      <c r="I72" s="10" t="str">
        <f t="shared" si="10"/>
        <v>BasSw</v>
      </c>
      <c r="J72" s="94" t="str">
        <f t="shared" si="11"/>
        <v>obj_001e8#0002</v>
      </c>
      <c r="K72" s="146" t="str">
        <f>IFERROR(_xll.qlRateHelperQuoteName(J72,Trigger),"--")</f>
        <v>USD3FF3L29Y_LCHQuote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>
        <f>IFERROR(_xll.qlRateHelperEarliestDate(J72,Trigger),"--")</f>
        <v>42303</v>
      </c>
      <c r="Q72" s="99">
        <f>IFERROR(_xll.qlRateHelperPillarDate(J72,Trigger),"--")</f>
        <v>52896</v>
      </c>
      <c r="S72" s="4" t="str">
        <f t="shared" si="14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6"/>
        <v>#N/A</v>
      </c>
      <c r="AE72" s="46" t="e">
        <v>#N/A</v>
      </c>
      <c r="AF72" s="173" t="e">
        <f t="shared" si="17"/>
        <v>#N/A</v>
      </c>
    </row>
    <row r="73" spans="1:32" ht="11.25" customHeight="1" x14ac:dyDescent="0.2">
      <c r="A73" s="59" t="s">
        <v>118</v>
      </c>
      <c r="B73" s="60" t="s">
        <v>109</v>
      </c>
      <c r="C73" s="61">
        <v>2</v>
      </c>
      <c r="D73" s="62" t="str">
        <f t="shared" si="15"/>
        <v>USDFedFunds</v>
      </c>
      <c r="E73" s="63" t="str">
        <f t="shared" si="13"/>
        <v>USD3FF3L26Y_LCHQuote</v>
      </c>
      <c r="F73" s="176">
        <v>0</v>
      </c>
      <c r="G73" s="64" t="str">
        <f>_xll.qlOISRateHelper(,$C73,$B73,$E73,$D73,,Permanent,Trigger,ObjectOverwrite)</f>
        <v>obj_001e4#0002</v>
      </c>
      <c r="I73" s="10" t="str">
        <f t="shared" si="10"/>
        <v>BasSw</v>
      </c>
      <c r="J73" s="94" t="str">
        <f t="shared" si="11"/>
        <v>obj_001f4#0002</v>
      </c>
      <c r="K73" s="146" t="str">
        <f>IFERROR(_xll.qlRateHelperQuoteName(J73,Trigger),"--")</f>
        <v>USD3FF3L30Y_LCHQuote</v>
      </c>
      <c r="L73" s="98">
        <f>IFERROR(_xll.qlRateHelperQuoteValue($J73,Trigger),"--")</f>
        <v>2.2440624999999902E-2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42303</v>
      </c>
      <c r="Q73" s="99">
        <f>IFERROR(_xll.qlRateHelperPillarDate(J73,Trigger),"--")</f>
        <v>53261</v>
      </c>
      <c r="S73" s="4" t="str">
        <f t="shared" si="14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6"/>
        <v>#N/A</v>
      </c>
      <c r="AE73" s="46" t="e">
        <v>#N/A</v>
      </c>
      <c r="AF73" s="173" t="e">
        <f t="shared" si="17"/>
        <v>#N/A</v>
      </c>
    </row>
    <row r="74" spans="1:32" ht="11.25" customHeight="1" x14ac:dyDescent="0.2">
      <c r="A74" s="59" t="s">
        <v>118</v>
      </c>
      <c r="B74" s="60" t="s">
        <v>65</v>
      </c>
      <c r="C74" s="61">
        <v>2</v>
      </c>
      <c r="D74" s="62" t="str">
        <f t="shared" si="15"/>
        <v>USDFedFunds</v>
      </c>
      <c r="E74" s="63" t="str">
        <f t="shared" si="13"/>
        <v>USD3FF3L27Y_LCHQuote</v>
      </c>
      <c r="F74" s="176">
        <v>0</v>
      </c>
      <c r="G74" s="64" t="str">
        <f>_xll.qlOISRateHelper(,$C74,$B74,$E74,$D74,,Permanent,Trigger,ObjectOverwrite)</f>
        <v>obj_001f0#0002</v>
      </c>
      <c r="I74" s="10" t="str">
        <f t="shared" si="10"/>
        <v>BasSw</v>
      </c>
      <c r="J74" s="94" t="str">
        <f t="shared" si="11"/>
        <v>obj_001f6#0002</v>
      </c>
      <c r="K74" s="146" t="str">
        <f>IFERROR(_xll.qlRateHelperQuoteName(J74,Trigger),"--")</f>
        <v>USD3FF3L35Y_LCHQuote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>
        <f>IFERROR(_xll.qlRateHelperEarliestDate(J74,Trigger),"--")</f>
        <v>42303</v>
      </c>
      <c r="Q74" s="99">
        <f>IFERROR(_xll.qlRateHelperPillarDate(J74,Trigger),"--")</f>
        <v>55087</v>
      </c>
      <c r="S74" s="4" t="str">
        <f t="shared" si="14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6"/>
        <v>#N/A</v>
      </c>
      <c r="AE74" s="46" t="e">
        <v>#N/A</v>
      </c>
      <c r="AF74" s="173" t="e">
        <f t="shared" si="17"/>
        <v>#N/A</v>
      </c>
    </row>
    <row r="75" spans="1:32" ht="11.25" customHeight="1" x14ac:dyDescent="0.2">
      <c r="A75" s="59" t="s">
        <v>118</v>
      </c>
      <c r="B75" s="60" t="s">
        <v>110</v>
      </c>
      <c r="C75" s="61">
        <v>2</v>
      </c>
      <c r="D75" s="62" t="str">
        <f t="shared" si="15"/>
        <v>USDFedFunds</v>
      </c>
      <c r="E75" s="63" t="str">
        <f t="shared" si="13"/>
        <v>USD3FF3L28Y_LCHQuote</v>
      </c>
      <c r="F75" s="176">
        <v>0</v>
      </c>
      <c r="G75" s="64" t="str">
        <f>_xll.qlOISRateHelper(,$C75,$B75,$E75,$D75,,Permanent,Trigger,ObjectOverwrite)</f>
        <v>obj_001f1#0002</v>
      </c>
      <c r="I75" s="10" t="str">
        <f t="shared" si="10"/>
        <v>BasSw</v>
      </c>
      <c r="J75" s="94" t="str">
        <f t="shared" si="11"/>
        <v>obj_001ec#0002</v>
      </c>
      <c r="K75" s="146" t="str">
        <f>IFERROR(_xll.qlRateHelperQuoteName(J75,Trigger),"--")</f>
        <v>USD3FF3L40Y_LCHQuote</v>
      </c>
      <c r="L75" s="98">
        <f>IFERROR(_xll.qlRateHelperQuoteValue($J75,Trigger),"--")</f>
        <v>2.2634999999999999E-2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42303</v>
      </c>
      <c r="Q75" s="99">
        <f>IFERROR(_xll.qlRateHelperPillarDate(J75,Trigger),"--")</f>
        <v>56913</v>
      </c>
      <c r="S75" s="4" t="str">
        <f t="shared" si="14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6"/>
        <v>#N/A</v>
      </c>
      <c r="AE75" s="46" t="e">
        <v>#N/A</v>
      </c>
      <c r="AF75" s="173" t="e">
        <f t="shared" si="17"/>
        <v>#N/A</v>
      </c>
    </row>
    <row r="76" spans="1:32" ht="11.25" customHeight="1" x14ac:dyDescent="0.2">
      <c r="A76" s="59" t="s">
        <v>118</v>
      </c>
      <c r="B76" s="60" t="s">
        <v>111</v>
      </c>
      <c r="C76" s="61">
        <v>2</v>
      </c>
      <c r="D76" s="62" t="str">
        <f t="shared" si="15"/>
        <v>USDFedFunds</v>
      </c>
      <c r="E76" s="63" t="str">
        <f t="shared" si="13"/>
        <v>USD3FF3L29Y_LCHQuote</v>
      </c>
      <c r="F76" s="176">
        <v>0</v>
      </c>
      <c r="G76" s="64" t="str">
        <f>_xll.qlOISRateHelper(,$C76,$B76,$E76,$D76,,Permanent,Trigger,ObjectOverwrite)</f>
        <v>obj_001e8#0002</v>
      </c>
      <c r="I76" s="10" t="str">
        <f t="shared" si="10"/>
        <v>BasSw</v>
      </c>
      <c r="J76" s="94" t="str">
        <f t="shared" si="11"/>
        <v>obj_001e3#0002</v>
      </c>
      <c r="K76" s="146" t="str">
        <f>IFERROR(_xll.qlRateHelperQuoteName(J76,Trigger),"--")</f>
        <v>USD3FF3L50Y_LCHQuote</v>
      </c>
      <c r="L76" s="98">
        <f>IFERROR(_xll.qlRateHelperQuoteValue($J76,Trigger),"--")</f>
        <v>2.2460000000000001E-2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42303</v>
      </c>
      <c r="Q76" s="99">
        <f>IFERROR(_xll.qlRateHelperPillarDate(J76,Trigger),"--")</f>
        <v>60566</v>
      </c>
      <c r="S76" s="4" t="str">
        <f t="shared" si="14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6"/>
        <v>#N/A</v>
      </c>
      <c r="AE76" s="46" t="e">
        <v>#N/A</v>
      </c>
      <c r="AF76" s="173" t="e">
        <f t="shared" si="17"/>
        <v>#N/A</v>
      </c>
    </row>
    <row r="77" spans="1:32" ht="11.25" customHeight="1" x14ac:dyDescent="0.2">
      <c r="A77" s="59" t="s">
        <v>118</v>
      </c>
      <c r="B77" s="60" t="s">
        <v>66</v>
      </c>
      <c r="C77" s="61">
        <v>2</v>
      </c>
      <c r="D77" s="62" t="str">
        <f t="shared" si="15"/>
        <v>USDFedFunds</v>
      </c>
      <c r="E77" s="63" t="str">
        <f t="shared" si="13"/>
        <v>USD3FF3L30Y_LCHQuote</v>
      </c>
      <c r="F77" s="176">
        <v>0</v>
      </c>
      <c r="G77" s="64" t="str">
        <f>_xll.qlOISRateHelper(,$C77,$B77,$E77,$D77,,Permanent,Trigger,ObjectOverwrite)</f>
        <v>obj_001f4#0002</v>
      </c>
      <c r="I77" s="11" t="str">
        <f t="shared" si="10"/>
        <v>BasSw</v>
      </c>
      <c r="J77" s="95" t="str">
        <f t="shared" si="11"/>
        <v>obj_001ef#0002</v>
      </c>
      <c r="K77" s="147" t="str">
        <f>IFERROR(_xll.qlRateHelperQuoteName(J77,Trigger),"--")</f>
        <v>USD3FF3L60Y_LCHQuote</v>
      </c>
      <c r="L77" s="101">
        <f>IFERROR(_xll.qlRateHelperQuoteValue($J77,Trigger),"--")</f>
        <v>2.2405000000000001E-2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42303</v>
      </c>
      <c r="Q77" s="102">
        <f>IFERROR(_xll.qlRateHelperPillarDate(J77,Trigger),"--")</f>
        <v>64220</v>
      </c>
      <c r="S77" s="4" t="str">
        <f t="shared" si="14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6"/>
        <v>#N/A</v>
      </c>
      <c r="AE77" s="46" t="e">
        <v>#N/A</v>
      </c>
      <c r="AF77" s="173" t="e">
        <f t="shared" si="17"/>
        <v>#N/A</v>
      </c>
    </row>
    <row r="78" spans="1:32" ht="11.25" customHeight="1" x14ac:dyDescent="0.2">
      <c r="A78" s="59" t="s">
        <v>118</v>
      </c>
      <c r="B78" s="60" t="s">
        <v>67</v>
      </c>
      <c r="C78" s="61">
        <v>2</v>
      </c>
      <c r="D78" s="62" t="str">
        <f t="shared" si="15"/>
        <v>USDFedFunds</v>
      </c>
      <c r="E78" s="63" t="str">
        <f t="shared" si="13"/>
        <v>USD3FF3L35Y_LCHQuote</v>
      </c>
      <c r="F78" s="176">
        <v>0</v>
      </c>
      <c r="G78" s="64" t="str">
        <f>_xll.qlOISRateHelper(,$C78,$B78,$E78,$D78,,Permanent,Trigger,ObjectOverwrite)</f>
        <v>obj_001f6#0002</v>
      </c>
    </row>
    <row r="79" spans="1:32" ht="11.25" customHeight="1" x14ac:dyDescent="0.2">
      <c r="A79" s="59" t="s">
        <v>118</v>
      </c>
      <c r="B79" s="60" t="s">
        <v>68</v>
      </c>
      <c r="C79" s="61">
        <v>2</v>
      </c>
      <c r="D79" s="62" t="str">
        <f t="shared" si="15"/>
        <v>USDFedFunds</v>
      </c>
      <c r="E79" s="63" t="str">
        <f t="shared" si="13"/>
        <v>USD3FF3L40Y_LCHQuote</v>
      </c>
      <c r="F79" s="176">
        <v>0</v>
      </c>
      <c r="G79" s="64" t="str">
        <f>_xll.qlOISRateHelper(,$C79,$B79,$E79,$D79,,Permanent,Trigger,ObjectOverwrite)</f>
        <v>obj_001ec#0002</v>
      </c>
    </row>
    <row r="80" spans="1:32" ht="11.25" customHeight="1" x14ac:dyDescent="0.2">
      <c r="A80" s="59" t="s">
        <v>118</v>
      </c>
      <c r="B80" s="60" t="s">
        <v>69</v>
      </c>
      <c r="C80" s="61">
        <v>2</v>
      </c>
      <c r="D80" s="62" t="str">
        <f t="shared" si="15"/>
        <v>USDFedFunds</v>
      </c>
      <c r="E80" s="63" t="str">
        <f t="shared" si="13"/>
        <v>USD3FF3L50Y_LCHQuote</v>
      </c>
      <c r="F80" s="176">
        <v>0</v>
      </c>
      <c r="G80" s="64" t="str">
        <f>_xll.qlOISRateHelper(,$C80,$B80,$E80,$D80,,Permanent,Trigger,ObjectOverwrite)</f>
        <v>obj_001e3#0002</v>
      </c>
    </row>
    <row r="81" spans="1:7" x14ac:dyDescent="0.2">
      <c r="A81" s="1" t="s">
        <v>118</v>
      </c>
      <c r="B81" s="8" t="s">
        <v>112</v>
      </c>
      <c r="C81" s="7">
        <v>2</v>
      </c>
      <c r="D81" s="9" t="str">
        <f t="shared" si="15"/>
        <v>USDFedFunds</v>
      </c>
      <c r="E81" s="2" t="str">
        <f t="shared" si="13"/>
        <v>USD3FF3L60Y_LCHQuote</v>
      </c>
      <c r="F81" s="177">
        <v>0</v>
      </c>
      <c r="G81" s="3" t="str">
        <f>_xll.qlOISRateHelper(,$C81,$B81,$E81,$D81,,Permanent,Trigger,ObjectOverwrite)</f>
        <v>obj_001ef#0002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USD3M</v>
      </c>
      <c r="Y1" s="66"/>
      <c r="Z1" s="66"/>
      <c r="AA1" s="66"/>
      <c r="AB1" s="69"/>
      <c r="AC1" s="69"/>
      <c r="AD1" s="66"/>
      <c r="AE1" s="66"/>
      <c r="AF1" s="178" t="s">
        <v>134</v>
      </c>
      <c r="AG1" s="178" t="s">
        <v>141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138</v>
      </c>
      <c r="K2" s="65" t="s">
        <v>139</v>
      </c>
      <c r="M2" s="73" t="s">
        <v>9</v>
      </c>
      <c r="N2" s="73" t="s">
        <v>138</v>
      </c>
      <c r="O2" s="73" t="s">
        <v>139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138</v>
      </c>
      <c r="Z2" s="73" t="s">
        <v>139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65">_xll.qlPiecewiseYieldCurveData(YieldCurve1_3M,Trigger)</f>
        <v>3.2421054894090375E-3</v>
      </c>
      <c r="AG2" s="76">
        <f t="array" ref="AG2:AG65">_xll.qlPiecewiseYieldCurveData(yieldcurve2_3M,Trigger)</f>
        <v>1</v>
      </c>
      <c r="AJ2" s="46" t="s">
        <v>142</v>
      </c>
      <c r="AL2" s="46" t="s">
        <v>143</v>
      </c>
      <c r="AN2" s="217" t="s">
        <v>85</v>
      </c>
      <c r="AO2" s="218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UsdLibor3M</v>
      </c>
      <c r="H3" s="121" t="str">
        <f>IF(LCHQuoteOverwrite,Currency&amp;Tenor&amp;"D"&amp;LCHQuoteSuffix,Currency&amp;Tenor&amp;"D"&amp;QuoteSuffix)</f>
        <v>USD3MD_LCHQuote</v>
      </c>
      <c r="I3" s="124"/>
      <c r="J3" s="3" t="str">
        <f>_xll.qlDepositRateHelper(,H3,G3,Permanent,Trigger,ObjectOverwrite)</f>
        <v>obj_002f3#0002</v>
      </c>
      <c r="K3" s="3" t="str">
        <f>J3</f>
        <v>obj_002f3#0002</v>
      </c>
      <c r="L3" s="49"/>
      <c r="M3" s="11" t="str">
        <f>A3</f>
        <v>Dp</v>
      </c>
      <c r="N3" s="95" t="str">
        <f>IF(ISBLANK(J3),"--",J3)</f>
        <v>obj_002f3#0002</v>
      </c>
      <c r="O3" s="95" t="str">
        <f>IF(ISBLANK(K3),"--",K3)</f>
        <v>obj_002f3#0002</v>
      </c>
      <c r="P3" s="147" t="str">
        <f>IFERROR(_xll.qlRateHelperQuoteName(N3,Trigger),"--")</f>
        <v>USD3MD_LCHQuote</v>
      </c>
      <c r="Q3" s="101">
        <f>IFERROR(_xll.qlRateHelperQuoteValue($N3,Trigger),"--")</f>
        <v>3.199E-3</v>
      </c>
      <c r="R3" s="100" t="b">
        <v>1</v>
      </c>
      <c r="S3" s="95"/>
      <c r="T3" s="95">
        <v>1</v>
      </c>
      <c r="U3" s="102">
        <f>IFERROR(_xll.qlRateHelperEarliestDate(N3,Trigger),"--")</f>
        <v>42303</v>
      </c>
      <c r="V3" s="102">
        <f>IFERROR(_xll.qlRateHelperPillarDate(N3,Trigger),"--")</f>
        <v>42395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obj_002f3</v>
      </c>
      <c r="Z3" s="4" t="str">
        <f t="array" ref="Z3:Z65">_xll.qlRateHelperSelection(_xll.ohFilter(RateHelpers2,IncludeFlag),_xll.ohFilter(Priority,IncludeFlag),$AO$3,$AO$4,$AO$5,$AO$6,_xll.ohFilter(MinDistance,IncludeFlag),Trigger)</f>
        <v>obj_002f3</v>
      </c>
      <c r="AA3" s="4" t="str">
        <f>IFERROR(_xll.qlRateHelperQuoteName(Y3,Trigger),"")</f>
        <v>USD3MD_LCHQuote</v>
      </c>
      <c r="AB3" s="70">
        <f>IFERROR(_xll.qlRateHelperRate(Y3,Trigger),"")</f>
        <v>3.199E-3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42303</v>
      </c>
      <c r="AE3" s="5">
        <f>IFERROR(_xll.qlRateHelperPillarDate(Y3,Trigger),"")</f>
        <v>42395</v>
      </c>
      <c r="AF3" s="70">
        <v>3.2421054894090375E-3</v>
      </c>
      <c r="AG3" s="77">
        <v>0.99914764530469113</v>
      </c>
      <c r="AH3" s="169">
        <f t="array" ref="AH3:AH103">_xll.ohFilter([1]REP00100!$C$2:$C$2000,([1]REP00100!$A$2:$A$2000="USD_LIBOR_3M_EOD"))</f>
        <v>42395</v>
      </c>
      <c r="AI3" s="170">
        <f t="array" ref="AI3:AI103">_xll.ohFilter([1]REP00100!$E$2:$E$2000,([1]REP00100!$A$2:$A$2000="USD_LIBOR_3M_EOD"))</f>
        <v>3.2421054894095601E-3</v>
      </c>
      <c r="AJ3" s="172">
        <f t="shared" ref="AJ3:AJ66" si="1">AF3-AI3</f>
        <v>-5.2258544713801314E-16</v>
      </c>
      <c r="AK3" s="80">
        <f t="array" ref="AK3:AK103">_xll.ohFilter([1]REP00101!$F$2:$F$2000,([1]REP00101!$A$2:$A$2000="USD_LIBOR_3M_EOD"))</f>
        <v>0.99914764530469102</v>
      </c>
      <c r="AL3" s="161">
        <f t="shared" ref="AL3:AL66" si="2">AK3-AG3</f>
        <v>0</v>
      </c>
      <c r="AN3" s="107" t="s">
        <v>86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95</v>
      </c>
      <c r="L4" s="48"/>
      <c r="M4" s="10" t="str">
        <f t="shared" ref="M4:M14" si="3">A6</f>
        <v>FUT</v>
      </c>
      <c r="N4" s="94" t="str">
        <f t="shared" ref="N4:N14" si="4">IF(ISBLANK(J6),"--",J6)</f>
        <v>obj_0027d#0002</v>
      </c>
      <c r="O4" s="94" t="str">
        <f t="shared" ref="O4:O14" si="5">IF(ISBLANK(K6),"--",K6)</f>
        <v>obj_0027d#0002</v>
      </c>
      <c r="P4" s="146" t="str">
        <f>IFERROR(_xll.qlRateHelperQuoteName(N4,Trigger),"--")</f>
        <v>EDZ5_LCHQuote</v>
      </c>
      <c r="Q4" s="150">
        <f>IFERROR(_xll.qlRateHelperQuoteValue($N4,Trigger),"--")</f>
        <v>99.625500000000002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obj_0027d</v>
      </c>
      <c r="Z4" s="4" t="str">
        <v>obj_0027d</v>
      </c>
      <c r="AA4" s="4" t="str">
        <f>IFERROR(_xll.qlRateHelperQuoteName(Y4,Trigger),"")</f>
        <v>EDZ5_LCHQuote</v>
      </c>
      <c r="AB4" s="70">
        <f>IFERROR(_xll.qlRateHelperRate(Y4,Trigger),"")</f>
        <v>3.7449999999999983E-3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3.5868535705546726E-3</v>
      </c>
      <c r="AG4" s="77">
        <v>0.99856628732120023</v>
      </c>
      <c r="AH4" s="169">
        <v>42445</v>
      </c>
      <c r="AI4" s="170">
        <v>3.5868535705683401E-3</v>
      </c>
      <c r="AJ4" s="172">
        <f t="shared" si="1"/>
        <v>-1.3667452586352269E-14</v>
      </c>
      <c r="AK4" s="80">
        <v>0.99856628732120001</v>
      </c>
      <c r="AL4" s="161">
        <f t="shared" si="2"/>
        <v>0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97</v>
      </c>
      <c r="C5" s="65" t="s">
        <v>33</v>
      </c>
      <c r="D5" s="65"/>
      <c r="E5" s="65" t="s">
        <v>136</v>
      </c>
      <c r="F5" s="65" t="s">
        <v>137</v>
      </c>
      <c r="G5" s="65" t="s">
        <v>4</v>
      </c>
      <c r="H5" s="65" t="s">
        <v>1</v>
      </c>
      <c r="I5" s="65" t="s">
        <v>96</v>
      </c>
      <c r="J5" s="65" t="s">
        <v>138</v>
      </c>
      <c r="K5" s="65" t="s">
        <v>139</v>
      </c>
      <c r="L5" s="48"/>
      <c r="M5" s="10" t="str">
        <f t="shared" si="3"/>
        <v>FUT</v>
      </c>
      <c r="N5" s="94" t="str">
        <f t="shared" si="4"/>
        <v>obj_00314#0002</v>
      </c>
      <c r="O5" s="94" t="str">
        <f t="shared" si="5"/>
        <v>obj_00314#0002</v>
      </c>
      <c r="P5" s="146" t="str">
        <f>IFERROR(_xll.qlRateHelperQuoteName(N5,Trigger),"--")</f>
        <v>EDH6_LCHQuote</v>
      </c>
      <c r="Q5" s="150">
        <f>IFERROR(_xll.qlRateHelperQuoteValue($N5,Trigger),"--")</f>
        <v>99.541500180699998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obj_00314</v>
      </c>
      <c r="Z5" s="4" t="str">
        <v>obj_00314</v>
      </c>
      <c r="AA5" s="4" t="str">
        <f>IFERROR(_xll.qlRateHelperQuoteName(Y5,Trigger),"")</f>
        <v>EDH6_LCHQuote</v>
      </c>
      <c r="AB5" s="70">
        <f>IFERROR(_xll.qlRateHelperRate(Y5,Trigger),"")</f>
        <v>4.5849981930000672E-3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3.9935136792107273E-3</v>
      </c>
      <c r="AG5" s="77">
        <v>0.99741031043837391</v>
      </c>
      <c r="AH5" s="169">
        <v>42536</v>
      </c>
      <c r="AI5" s="170">
        <v>3.9935136792185596E-3</v>
      </c>
      <c r="AJ5" s="172">
        <f t="shared" si="1"/>
        <v>-7.832276494035284E-15</v>
      </c>
      <c r="AK5" s="80">
        <v>0.99741031043837503</v>
      </c>
      <c r="AL5" s="161">
        <f t="shared" si="2"/>
        <v>1.1102230246251565E-15</v>
      </c>
      <c r="AM5" s="80"/>
      <c r="AN5" s="107" t="s">
        <v>88</v>
      </c>
      <c r="AO5" s="108">
        <f>AO7+AO8</f>
        <v>10</v>
      </c>
    </row>
    <row r="6" spans="1:41" ht="11.25" customHeight="1" x14ac:dyDescent="0.2">
      <c r="A6" s="59" t="s">
        <v>94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UsdLibor3M</v>
      </c>
      <c r="H6" s="119" t="str">
        <f t="shared" ref="H6:H29" si="7">IF(LCHQuoteOverwrite,"ED"&amp;$C6&amp;LCHQuoteSuffix,Currency&amp;"FUT"&amp;$G$1&amp;$C6&amp;QuoteSuffix)</f>
        <v>EDZ5_LCHQuote</v>
      </c>
      <c r="I6" s="125">
        <f t="shared" ref="I6:I29" si="8">IF(LCHQuoteOverwrite,0,Currency&amp;"FUT"&amp;$G$1&amp;$C6&amp;"ConvAdj"&amp;QuoteSuffix)</f>
        <v>0</v>
      </c>
      <c r="J6" s="64" t="str">
        <f>_xll.qlFuturesRateHelper(,$H6,$H$4,$E6,$G6,$I6,FALSE,"customdate",$F6,Permanent,Trigger,ObjectOverwrite)</f>
        <v>obj_0027d#0002</v>
      </c>
      <c r="K6" s="64" t="str">
        <f>J6</f>
        <v>obj_0027d#0002</v>
      </c>
      <c r="L6" s="48"/>
      <c r="M6" s="10" t="str">
        <f t="shared" si="3"/>
        <v>FUT</v>
      </c>
      <c r="N6" s="94" t="str">
        <f t="shared" si="4"/>
        <v>obj_00319#0002</v>
      </c>
      <c r="O6" s="94" t="str">
        <f t="shared" si="5"/>
        <v>obj_00319#0002</v>
      </c>
      <c r="P6" s="146" t="str">
        <f>IFERROR(_xll.qlRateHelperQuoteName(N6,Trigger),"--")</f>
        <v>EDM6_LCHQuote</v>
      </c>
      <c r="Q6" s="150">
        <f>IFERROR(_xll.qlRateHelperQuoteValue($N6,Trigger),"--")</f>
        <v>99.433200731000014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obj_00319</v>
      </c>
      <c r="Z6" s="4" t="str">
        <v>obj_00319</v>
      </c>
      <c r="AA6" s="4" t="str">
        <f>IFERROR(_xll.qlRateHelperQuoteName(Y6,Trigger),"")</f>
        <v>EDM6_LCHQuote</v>
      </c>
      <c r="AB6" s="70">
        <f>IFERROR(_xll.qlRateHelperRate(Y6,Trigger),"")</f>
        <v>5.6679926899998456E-3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4.5051740561606723E-3</v>
      </c>
      <c r="AG6" s="77">
        <v>0.99587365109223469</v>
      </c>
      <c r="AH6" s="169">
        <v>42634</v>
      </c>
      <c r="AI6" s="170">
        <v>4.5051740561709202E-3</v>
      </c>
      <c r="AJ6" s="172">
        <f t="shared" si="1"/>
        <v>-1.0247878934332988E-14</v>
      </c>
      <c r="AK6" s="80">
        <v>0.99587365109223502</v>
      </c>
      <c r="AL6" s="161">
        <f t="shared" si="2"/>
        <v>0</v>
      </c>
      <c r="AN6" s="107" t="s">
        <v>89</v>
      </c>
      <c r="AO6" s="109" t="s">
        <v>90</v>
      </c>
    </row>
    <row r="7" spans="1:41" ht="11.25" customHeight="1" x14ac:dyDescent="0.2">
      <c r="A7" s="59" t="s">
        <v>94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UsdLibor3M</v>
      </c>
      <c r="H7" s="119" t="str">
        <f t="shared" si="7"/>
        <v>EDH6_LCHQuote</v>
      </c>
      <c r="I7" s="125">
        <f t="shared" si="8"/>
        <v>0</v>
      </c>
      <c r="J7" s="64" t="str">
        <f>_xll.qlFuturesRateHelper(,$H7,$H$4,$E7,$G7,$I7,FALSE,"customdate",$F7,Permanent,Trigger,ObjectOverwrite)</f>
        <v>obj_00314#0002</v>
      </c>
      <c r="K7" s="64" t="str">
        <f t="shared" ref="K7:K16" si="9">J7</f>
        <v>obj_00314#0002</v>
      </c>
      <c r="L7" s="48"/>
      <c r="M7" s="10" t="str">
        <f t="shared" si="3"/>
        <v>FUT</v>
      </c>
      <c r="N7" s="94" t="str">
        <f t="shared" si="4"/>
        <v>obj_00315#0002</v>
      </c>
      <c r="O7" s="94" t="str">
        <f t="shared" si="5"/>
        <v>obj_00315#0002</v>
      </c>
      <c r="P7" s="146" t="str">
        <f>IFERROR(_xll.qlRateHelperQuoteName(N7,Trigger),"--")</f>
        <v>EDU6_LCHQuote</v>
      </c>
      <c r="Q7" s="150">
        <f>IFERROR(_xll.qlRateHelperQuoteValue($N7,Trigger),"--")</f>
        <v>99.300299999999993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obj_00315</v>
      </c>
      <c r="Z7" s="4" t="str">
        <v>obj_00315</v>
      </c>
      <c r="AA7" s="4" t="str">
        <f>IFERROR(_xll.qlRateHelperQuoteName(Y7,Trigger),"")</f>
        <v>EDU6_LCHQuote</v>
      </c>
      <c r="AB7" s="70">
        <f>IFERROR(_xll.qlRateHelperRate(Y7,Trigger),"")</f>
        <v>6.997000000000031E-3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5.0568861641103989E-3</v>
      </c>
      <c r="AG7" s="77">
        <v>0.99411537303909836</v>
      </c>
      <c r="AH7" s="169">
        <v>42725</v>
      </c>
      <c r="AI7" s="170">
        <v>5.0568861641377503E-3</v>
      </c>
      <c r="AJ7" s="172">
        <f t="shared" si="1"/>
        <v>-2.7351385045726317E-14</v>
      </c>
      <c r="AK7" s="80">
        <v>0.99411537303909903</v>
      </c>
      <c r="AL7" s="161">
        <f t="shared" si="2"/>
        <v>0</v>
      </c>
      <c r="AN7" s="107" t="s">
        <v>150</v>
      </c>
      <c r="AO7" s="109">
        <v>2</v>
      </c>
    </row>
    <row r="8" spans="1:41" ht="11.25" customHeight="1" x14ac:dyDescent="0.2">
      <c r="A8" s="59" t="s">
        <v>94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UsdLibor3M</v>
      </c>
      <c r="H8" s="119" t="str">
        <f t="shared" si="7"/>
        <v>EDM6_LCHQuote</v>
      </c>
      <c r="I8" s="125">
        <f t="shared" si="8"/>
        <v>0</v>
      </c>
      <c r="J8" s="64" t="str">
        <f>_xll.qlFuturesRateHelper(,$H8,$H$4,$E8,$G8,$I8,FALSE,"customdate",$F8,Permanent,Trigger,ObjectOverwrite)</f>
        <v>obj_00319#0002</v>
      </c>
      <c r="K8" s="64" t="str">
        <f t="shared" si="9"/>
        <v>obj_00319#0002</v>
      </c>
      <c r="L8" s="48"/>
      <c r="M8" s="10" t="str">
        <f t="shared" si="3"/>
        <v>FUT</v>
      </c>
      <c r="N8" s="94" t="str">
        <f t="shared" si="4"/>
        <v>obj_00323#0002</v>
      </c>
      <c r="O8" s="94" t="str">
        <f t="shared" si="5"/>
        <v>obj_00323#0002</v>
      </c>
      <c r="P8" s="146" t="str">
        <f>IFERROR(_xll.qlRateHelperQuoteName(N8,Trigger),"--")</f>
        <v>EDZ6_LCHQuote</v>
      </c>
      <c r="Q8" s="150">
        <f>IFERROR(_xll.qlRateHelperQuoteValue($N8,Trigger),"--")</f>
        <v>99.157697210799995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obj_00323</v>
      </c>
      <c r="Z8" s="4" t="str">
        <v>obj_00323</v>
      </c>
      <c r="AA8" s="4" t="str">
        <f>IFERROR(_xll.qlRateHelperQuoteName(Y8,Trigger),"")</f>
        <v>EDZ6_LCHQuote</v>
      </c>
      <c r="AB8" s="70">
        <f>IFERROR(_xll.qlRateHelperRate(Y8,Trigger),"")</f>
        <v>8.4230278920000012E-3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5.6290989787310397E-3</v>
      </c>
      <c r="AG8" s="77">
        <v>0.99216553428317544</v>
      </c>
      <c r="AH8" s="169">
        <v>42809</v>
      </c>
      <c r="AI8" s="170">
        <v>5.6290989787837996E-3</v>
      </c>
      <c r="AJ8" s="172">
        <f t="shared" si="1"/>
        <v>-5.2759879798358611E-14</v>
      </c>
      <c r="AK8" s="80">
        <v>0.992165534283176</v>
      </c>
      <c r="AL8" s="161">
        <f t="shared" si="2"/>
        <v>0</v>
      </c>
      <c r="AN8" s="107" t="s">
        <v>151</v>
      </c>
      <c r="AO8" s="109">
        <v>8</v>
      </c>
    </row>
    <row r="9" spans="1:41" ht="11.25" customHeight="1" x14ac:dyDescent="0.2">
      <c r="A9" s="59" t="s">
        <v>94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UsdLibor3M</v>
      </c>
      <c r="H9" s="119" t="str">
        <f t="shared" si="7"/>
        <v>EDU6_LCHQuote</v>
      </c>
      <c r="I9" s="125">
        <f t="shared" si="8"/>
        <v>0</v>
      </c>
      <c r="J9" s="64" t="str">
        <f>_xll.qlFuturesRateHelper(,$H9,$H$4,$E9,$G9,$I9,FALSE,"customdate",$F9,Permanent,Trigger,ObjectOverwrite)</f>
        <v>obj_00315#0002</v>
      </c>
      <c r="K9" s="64" t="str">
        <f t="shared" si="9"/>
        <v>obj_00315#0002</v>
      </c>
      <c r="L9" s="48"/>
      <c r="M9" s="10" t="str">
        <f t="shared" si="3"/>
        <v>FUT</v>
      </c>
      <c r="N9" s="94" t="str">
        <f t="shared" si="4"/>
        <v>obj_0031e#0002</v>
      </c>
      <c r="O9" s="94" t="str">
        <f t="shared" si="5"/>
        <v>obj_0031e#0002</v>
      </c>
      <c r="P9" s="146" t="str">
        <f>IFERROR(_xll.qlRateHelperQuoteName(N9,Trigger),"--")</f>
        <v>EDH7_LCHQuote</v>
      </c>
      <c r="Q9" s="150">
        <f>IFERROR(_xll.qlRateHelperQuoteValue($N9,Trigger),"--")</f>
        <v>99.035802459599992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obj_0031e</v>
      </c>
      <c r="Z9" s="4" t="str">
        <v>obj_0031e</v>
      </c>
      <c r="AA9" s="4" t="str">
        <f>IFERROR(_xll.qlRateHelperQuoteName(Y9,Trigger),"")</f>
        <v>EDH7_LCHQuote</v>
      </c>
      <c r="AB9" s="70">
        <f>IFERROR(_xll.qlRateHelperRate(Y9,Trigger),"")</f>
        <v>9.641975404000025E-3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6.2955583437080955E-3</v>
      </c>
      <c r="AG9" s="77">
        <v>0.98956794740737652</v>
      </c>
      <c r="AH9" s="169">
        <v>42907</v>
      </c>
      <c r="AI9" s="170">
        <v>6.2955583437524698E-3</v>
      </c>
      <c r="AJ9" s="172">
        <f t="shared" si="1"/>
        <v>-4.4374226515486725E-14</v>
      </c>
      <c r="AK9" s="80">
        <v>0.98956794740737697</v>
      </c>
      <c r="AL9" s="161">
        <f t="shared" si="2"/>
        <v>0</v>
      </c>
    </row>
    <row r="10" spans="1:41" ht="11.25" customHeight="1" x14ac:dyDescent="0.2">
      <c r="A10" s="59" t="s">
        <v>94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UsdLibor3M</v>
      </c>
      <c r="H10" s="119" t="str">
        <f t="shared" si="7"/>
        <v>EDZ6_LCHQuote</v>
      </c>
      <c r="I10" s="125">
        <f t="shared" si="8"/>
        <v>0</v>
      </c>
      <c r="J10" s="64" t="str">
        <f>_xll.qlFuturesRateHelper(,$H10,$H$4,$E10,$G10,$I10,FALSE,"customdate",$F10,Permanent,Trigger,ObjectOverwrite)</f>
        <v>obj_00323#0002</v>
      </c>
      <c r="K10" s="64" t="str">
        <f t="shared" si="9"/>
        <v>obj_00323#0002</v>
      </c>
      <c r="L10" s="48"/>
      <c r="M10" s="10" t="str">
        <f t="shared" si="3"/>
        <v>FUT</v>
      </c>
      <c r="N10" s="94" t="str">
        <f t="shared" si="4"/>
        <v>obj_0031d#0002</v>
      </c>
      <c r="O10" s="94" t="str">
        <f t="shared" si="5"/>
        <v>obj_0031d#0002</v>
      </c>
      <c r="P10" s="146" t="str">
        <f>IFERROR(_xll.qlRateHelperQuoteName(N10,Trigger),"--")</f>
        <v>EDM7_LCHQuote</v>
      </c>
      <c r="Q10" s="150">
        <f>IFERROR(_xll.qlRateHelperQuoteValue($N10,Trigger),"--")</f>
        <v>98.904199981299996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obj_0031d</v>
      </c>
      <c r="Z10" s="4" t="str">
        <v>obj_0031d</v>
      </c>
      <c r="AA10" s="4" t="str">
        <f>IFERROR(_xll.qlRateHelperQuoteName(Y10,Trigger),"")</f>
        <v>EDM7_LCHQuote</v>
      </c>
      <c r="AB10" s="70">
        <f>IFERROR(_xll.qlRateHelperRate(Y10,Trigger),"")</f>
        <v>1.0958000186999994E-2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6.9203350389226929E-3</v>
      </c>
      <c r="AG10" s="77">
        <v>0.98683451761620189</v>
      </c>
      <c r="AH10" s="169">
        <v>42998</v>
      </c>
      <c r="AI10" s="170">
        <v>6.9203350389614596E-3</v>
      </c>
      <c r="AJ10" s="172">
        <f t="shared" si="1"/>
        <v>-3.8766732879391697E-14</v>
      </c>
      <c r="AK10" s="80">
        <v>0.986834517616202</v>
      </c>
      <c r="AL10" s="161">
        <f t="shared" si="2"/>
        <v>0</v>
      </c>
      <c r="AO10" s="169"/>
    </row>
    <row r="11" spans="1:41" ht="11.25" customHeight="1" x14ac:dyDescent="0.2">
      <c r="A11" s="59" t="s">
        <v>94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UsdLibor3M</v>
      </c>
      <c r="H11" s="119" t="str">
        <f t="shared" si="7"/>
        <v>EDH7_LCHQuote</v>
      </c>
      <c r="I11" s="125">
        <f t="shared" si="8"/>
        <v>0</v>
      </c>
      <c r="J11" s="64" t="str">
        <f>_xll.qlFuturesRateHelper(,$H11,$H$4,$E11,$G11,$I11,FALSE,"customdate",$F11,Permanent,Trigger,ObjectOverwrite)</f>
        <v>obj_0031e#0002</v>
      </c>
      <c r="K11" s="64" t="str">
        <f t="shared" si="9"/>
        <v>obj_0031e#0002</v>
      </c>
      <c r="L11" s="48"/>
      <c r="M11" s="10" t="str">
        <f t="shared" si="3"/>
        <v>FUT</v>
      </c>
      <c r="N11" s="94" t="str">
        <f t="shared" si="4"/>
        <v>obj_00324#0002</v>
      </c>
      <c r="O11" s="94" t="str">
        <f t="shared" si="5"/>
        <v>obj_00324#0002</v>
      </c>
      <c r="P11" s="146" t="str">
        <f>IFERROR(_xll.qlRateHelperQuoteName(N11,Trigger),"--")</f>
        <v>EDU7_LCHQuote</v>
      </c>
      <c r="Q11" s="150">
        <f>IFERROR(_xll.qlRateHelperQuoteValue($N11,Trigger),"--")</f>
        <v>98.778100000000009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obj_00324</v>
      </c>
      <c r="Z11" s="4" t="str">
        <v>obj_00324</v>
      </c>
      <c r="AA11" s="4" t="str">
        <f>IFERROR(_xll.qlRateHelperQuoteName(Y11,Trigger),"")</f>
        <v>EDU7_LCHQuote</v>
      </c>
      <c r="AB11" s="70">
        <f>IFERROR(_xll.qlRateHelperRate(Y11,Trigger),"")</f>
        <v>1.2218999999999869E-2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7.5480369295541014E-3</v>
      </c>
      <c r="AG11" s="77">
        <v>0.98379587549386294</v>
      </c>
      <c r="AH11" s="169">
        <v>43089</v>
      </c>
      <c r="AI11" s="170">
        <v>7.5480369295883197E-3</v>
      </c>
      <c r="AJ11" s="172">
        <f t="shared" si="1"/>
        <v>-3.4218287925380508E-14</v>
      </c>
      <c r="AK11" s="80">
        <v>0.98379587549386305</v>
      </c>
      <c r="AL11" s="161">
        <f t="shared" si="2"/>
        <v>0</v>
      </c>
      <c r="AO11" s="169"/>
    </row>
    <row r="12" spans="1:41" ht="11.25" customHeight="1" x14ac:dyDescent="0.2">
      <c r="A12" s="59" t="s">
        <v>94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UsdLibor3M</v>
      </c>
      <c r="H12" s="119" t="str">
        <f t="shared" si="7"/>
        <v>EDM7_LCHQuote</v>
      </c>
      <c r="I12" s="125">
        <f t="shared" si="8"/>
        <v>0</v>
      </c>
      <c r="J12" s="64" t="str">
        <f>_xll.qlFuturesRateHelper(,$H12,$H$4,$E12,$G12,$I12,FALSE,"customdate",$F12,Permanent,Trigger,ObjectOverwrite)</f>
        <v>obj_0031d#0002</v>
      </c>
      <c r="K12" s="64" t="str">
        <f t="shared" si="9"/>
        <v>obj_0031d#0002</v>
      </c>
      <c r="L12" s="48" t="s">
        <v>36</v>
      </c>
      <c r="M12" s="10" t="str">
        <f t="shared" si="3"/>
        <v>FUT</v>
      </c>
      <c r="N12" s="94" t="str">
        <f t="shared" si="4"/>
        <v>obj_00325#0002</v>
      </c>
      <c r="O12" s="94" t="str">
        <f t="shared" si="5"/>
        <v>obj_00325#0002</v>
      </c>
      <c r="P12" s="146" t="str">
        <f>IFERROR(_xll.qlRateHelperQuoteName(N12,Trigger),"--")</f>
        <v>EDZ7_LCHQuote</v>
      </c>
      <c r="Q12" s="150">
        <f>IFERROR(_xll.qlRateHelperQuoteValue($N12,Trigger),"--")</f>
        <v>98.652400029500001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obj_00325</v>
      </c>
      <c r="Z12" s="4" t="str">
        <v>obj_00325</v>
      </c>
      <c r="AA12" s="4" t="str">
        <f>IFERROR(_xll.qlRateHelperQuoteName(Y12,Trigger),"")</f>
        <v>EDZ7_LCHQuote</v>
      </c>
      <c r="AB12" s="70">
        <f>IFERROR(_xll.qlRateHelperRate(Y12,Trigger),"")</f>
        <v>1.3475999705000019E-2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8.1773071352036712E-3</v>
      </c>
      <c r="AG12" s="77">
        <v>0.98045595527735352</v>
      </c>
      <c r="AH12" s="169">
        <v>43180</v>
      </c>
      <c r="AI12" s="170">
        <v>8.1773071352343792E-3</v>
      </c>
      <c r="AJ12" s="172">
        <f t="shared" si="1"/>
        <v>-3.0708074971741439E-14</v>
      </c>
      <c r="AK12" s="80">
        <v>0.98045595527735396</v>
      </c>
      <c r="AL12" s="161">
        <f t="shared" si="2"/>
        <v>0</v>
      </c>
    </row>
    <row r="13" spans="1:41" ht="11.25" customHeight="1" x14ac:dyDescent="0.2">
      <c r="A13" s="59" t="s">
        <v>94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UsdLibor3M</v>
      </c>
      <c r="H13" s="119" t="str">
        <f t="shared" si="7"/>
        <v>EDU7_LCHQuote</v>
      </c>
      <c r="I13" s="125">
        <f t="shared" si="8"/>
        <v>0</v>
      </c>
      <c r="J13" s="64" t="str">
        <f>_xll.qlFuturesRateHelper(,$H13,$H$4,$E13,$G13,$I13,FALSE,"customdate",$F13,Permanent,Trigger,ObjectOverwrite)</f>
        <v>obj_00324#0002</v>
      </c>
      <c r="K13" s="64" t="str">
        <f t="shared" si="9"/>
        <v>obj_00324#0002</v>
      </c>
      <c r="L13" s="48"/>
      <c r="M13" s="10" t="str">
        <f t="shared" si="3"/>
        <v>FUT</v>
      </c>
      <c r="N13" s="94" t="str">
        <f t="shared" si="4"/>
        <v>obj_00317#0002</v>
      </c>
      <c r="O13" s="94" t="str">
        <f t="shared" si="5"/>
        <v>obj_00317#0002</v>
      </c>
      <c r="P13" s="146" t="str">
        <f>IFERROR(_xll.qlRateHelperQuoteName(N13,Trigger),"--")</f>
        <v>EDH8_LCHQuote</v>
      </c>
      <c r="Q13" s="150">
        <f>IFERROR(_xll.qlRateHelperQuoteValue($N13,Trigger),"--")</f>
        <v>98.541999964700011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obj_00317</v>
      </c>
      <c r="Z13" s="4" t="str">
        <v>obj_00317</v>
      </c>
      <c r="AA13" s="4" t="str">
        <f>IFERROR(_xll.qlRateHelperQuoteName(Y13,Trigger),"")</f>
        <v>EDH8_LCHQuote</v>
      </c>
      <c r="AB13" s="70">
        <f>IFERROR(_xll.qlRateHelperRate(Y13,Trigger),"")</f>
        <v>1.4580000352999889E-2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8.7931226387277257E-3</v>
      </c>
      <c r="AG13" s="77">
        <v>0.97685582585673003</v>
      </c>
      <c r="AH13" s="169">
        <v>43271</v>
      </c>
      <c r="AI13" s="170">
        <v>8.79312263876403E-3</v>
      </c>
      <c r="AJ13" s="172">
        <f t="shared" si="1"/>
        <v>-3.6304292905242619E-14</v>
      </c>
      <c r="AK13" s="80">
        <v>0.97685582585673003</v>
      </c>
      <c r="AL13" s="161">
        <f t="shared" si="2"/>
        <v>0</v>
      </c>
    </row>
    <row r="14" spans="1:41" ht="11.25" customHeight="1" x14ac:dyDescent="0.2">
      <c r="A14" s="59" t="s">
        <v>94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UsdLibor3M</v>
      </c>
      <c r="H14" s="119" t="str">
        <f t="shared" si="7"/>
        <v>EDZ7_LCHQuote</v>
      </c>
      <c r="I14" s="125">
        <f t="shared" si="8"/>
        <v>0</v>
      </c>
      <c r="J14" s="64" t="str">
        <f>_xll.qlFuturesRateHelper(,$H14,$H$4,$E14,$G14,$I14,FALSE,"customdate",$F14,Permanent,Trigger,ObjectOverwrite)</f>
        <v>obj_00325#0002</v>
      </c>
      <c r="K14" s="64" t="str">
        <f t="shared" si="9"/>
        <v>obj_00325#0002</v>
      </c>
      <c r="L14" s="48"/>
      <c r="M14" s="10" t="str">
        <f t="shared" si="3"/>
        <v>FUT</v>
      </c>
      <c r="N14" s="94" t="str">
        <f t="shared" si="4"/>
        <v>obj_0031a#0002</v>
      </c>
      <c r="O14" s="94" t="str">
        <f t="shared" si="5"/>
        <v>obj_0031a#0002</v>
      </c>
      <c r="P14" s="146" t="str">
        <f>IFERROR(_xll.qlRateHelperQuoteName(N14,Trigger),"--")</f>
        <v>EDM8_LCHQuote</v>
      </c>
      <c r="Q14" s="150">
        <f>IFERROR(_xll.qlRateHelperQuoteValue($N14,Trigger),"--")</f>
        <v>98.427099958100001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obj_0031a</v>
      </c>
      <c r="Z14" s="4" t="str">
        <v>obj_0031a</v>
      </c>
      <c r="AA14" s="4" t="str">
        <f>IFERROR(_xll.qlRateHelperQuoteName(Y14,Trigger),"")</f>
        <v>EDM8_LCHQuote</v>
      </c>
      <c r="AB14" s="70">
        <f>IFERROR(_xll.qlRateHelperRate(Y14,Trigger),"")</f>
        <v>1.5729000418999939E-2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9.4028457767109767E-3</v>
      </c>
      <c r="AG14" s="77">
        <v>0.97298736912888906</v>
      </c>
      <c r="AH14" s="169">
        <v>43362</v>
      </c>
      <c r="AI14" s="170">
        <v>9.4028457767451005E-3</v>
      </c>
      <c r="AJ14" s="172">
        <f t="shared" si="1"/>
        <v>-3.4123745495939772E-14</v>
      </c>
      <c r="AK14" s="80">
        <v>0.97298736912888995</v>
      </c>
      <c r="AL14" s="161">
        <f t="shared" si="2"/>
        <v>8.8817841970012523E-16</v>
      </c>
    </row>
    <row r="15" spans="1:41" ht="11.25" customHeight="1" x14ac:dyDescent="0.2">
      <c r="A15" s="59" t="s">
        <v>94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UsdLibor3M</v>
      </c>
      <c r="H15" s="119" t="str">
        <f t="shared" si="7"/>
        <v>EDH8_LCHQuote</v>
      </c>
      <c r="I15" s="125">
        <f t="shared" si="8"/>
        <v>0</v>
      </c>
      <c r="J15" s="64" t="str">
        <f>_xll.qlFuturesRateHelper(,$H15,$H$4,$E15,$G15,$I15,FALSE,"customdate",$F15,Permanent,Trigger,ObjectOverwrite)</f>
        <v>obj_00317#0002</v>
      </c>
      <c r="K15" s="64" t="str">
        <f t="shared" si="9"/>
        <v>obj_00317#0002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obj_00318#0002</v>
      </c>
      <c r="O15" s="94" t="str">
        <f t="shared" ref="O15:O16" si="12">IF(ISBLANK(K17),"--",K17)</f>
        <v>obj_00318#0002</v>
      </c>
      <c r="P15" s="146" t="str">
        <f>IFERROR(_xll.qlRateHelperQuoteName(N15,Trigger),"--")</f>
        <v>EDU8_LCHQuote</v>
      </c>
      <c r="Q15" s="150">
        <f>IFERROR(_xll.qlRateHelperQuoteValue($N15,Trigger),"--")</f>
        <v>98.327600000000018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obj_00318</v>
      </c>
      <c r="Z15" s="4" t="str">
        <v>obj_00318</v>
      </c>
      <c r="AA15" s="4" t="str">
        <f>IFERROR(_xll.qlRateHelperQuoteName(Y15,Trigger),"")</f>
        <v>EDU8_LCHQuote</v>
      </c>
      <c r="AB15" s="70">
        <f>IFERROR(_xll.qlRateHelperRate(Y15,Trigger),"")</f>
        <v>1.672399999999985E-2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9.9956620228597599E-3</v>
      </c>
      <c r="AG15" s="77">
        <v>0.96889142369705095</v>
      </c>
      <c r="AH15" s="169">
        <v>43453</v>
      </c>
      <c r="AI15" s="170">
        <v>9.9956620229192591E-3</v>
      </c>
      <c r="AJ15" s="172">
        <f t="shared" si="1"/>
        <v>-5.9499280502528507E-14</v>
      </c>
      <c r="AK15" s="80">
        <v>0.96889142369705195</v>
      </c>
      <c r="AL15" s="161">
        <f t="shared" si="2"/>
        <v>9.9920072216264089E-16</v>
      </c>
    </row>
    <row r="16" spans="1:41" ht="11.25" customHeight="1" x14ac:dyDescent="0.2">
      <c r="A16" s="59" t="s">
        <v>94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UsdLibor3M</v>
      </c>
      <c r="H16" s="119" t="str">
        <f t="shared" si="7"/>
        <v>EDM8_LCHQuote</v>
      </c>
      <c r="I16" s="125">
        <f t="shared" si="8"/>
        <v>0</v>
      </c>
      <c r="J16" s="64" t="str">
        <f>_xll.qlFuturesRateHelper(,$H16,$H$4,$E16,$G16,$I16,FALSE,"customdate",$F16,Permanent,Trigger,ObjectOverwrite)</f>
        <v>obj_0031a#0002</v>
      </c>
      <c r="K16" s="64" t="str">
        <f t="shared" si="9"/>
        <v>obj_0031a#0002</v>
      </c>
      <c r="L16" s="48"/>
      <c r="M16" s="10" t="str">
        <f t="shared" si="10"/>
        <v>FUT</v>
      </c>
      <c r="N16" s="94" t="str">
        <f t="shared" si="11"/>
        <v>obj_00322#0002</v>
      </c>
      <c r="O16" s="94" t="str">
        <f t="shared" si="12"/>
        <v>obj_00322#0002</v>
      </c>
      <c r="P16" s="146" t="str">
        <f>IFERROR(_xll.qlRateHelperQuoteName(N16,Trigger),"--")</f>
        <v>EDZ8_LCHQuote</v>
      </c>
      <c r="Q16" s="150" t="str">
        <f>IFERROR(_xll.qlRateHelperQuoteValue($N16,Trigger),"--")</f>
        <v>--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Sw</v>
      </c>
      <c r="Y16" s="4" t="str">
        <v>obj_00250</v>
      </c>
      <c r="Z16" s="4" t="str">
        <v>obj_00250</v>
      </c>
      <c r="AA16" s="4" t="str">
        <f>IFERROR(_xll.qlRateHelperQuoteName(Y16,Trigger),"")</f>
        <v>USDAM3L4Y_LCHQuote</v>
      </c>
      <c r="AB16" s="70">
        <f>IFERROR(_xll.qlRateHelperRate(Y16,Trigger),"")</f>
        <v>1.16816E-2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42303</v>
      </c>
      <c r="AE16" s="5">
        <f>IFERROR(_xll.qlRateHelperPillarDate(Y16,Trigger),"")</f>
        <v>43766</v>
      </c>
      <c r="AF16" s="70">
        <v>1.1813189558756369E-2</v>
      </c>
      <c r="AG16" s="77">
        <v>0.95362983665388845</v>
      </c>
      <c r="AH16" s="169">
        <v>43766</v>
      </c>
      <c r="AI16" s="170">
        <v>1.18131895587554E-2</v>
      </c>
      <c r="AJ16" s="172">
        <f t="shared" si="1"/>
        <v>9.6971042307103517E-16</v>
      </c>
      <c r="AK16" s="80">
        <v>0.95362852092708295</v>
      </c>
      <c r="AL16" s="161">
        <f t="shared" si="2"/>
        <v>-1.3157268055064009E-6</v>
      </c>
    </row>
    <row r="17" spans="1:38" ht="11.25" customHeight="1" x14ac:dyDescent="0.2">
      <c r="A17" s="59" t="s">
        <v>94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UsdLibor3M</v>
      </c>
      <c r="H17" s="119" t="str">
        <f t="shared" si="7"/>
        <v>EDU8_LCHQuote</v>
      </c>
      <c r="I17" s="125">
        <f t="shared" si="8"/>
        <v>0</v>
      </c>
      <c r="J17" s="64" t="str">
        <f>_xll.qlFuturesRateHelper(,$H17,$H$4,$E17,$G17,$I17,FALSE,"customdate",$F17,Permanent,Trigger,ObjectOverwrite)</f>
        <v>obj_00318#0002</v>
      </c>
      <c r="K17" s="64" t="str">
        <f t="shared" ref="K17:K25" si="13">J17</f>
        <v>obj_00318#0002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obj_00321#0002</v>
      </c>
      <c r="O17" s="94" t="str">
        <f t="shared" ref="O17:O27" si="16">IF(ISBLANK(K19),"--",K19)</f>
        <v>obj_00321#0002</v>
      </c>
      <c r="P17" s="146" t="str">
        <f>IFERROR(_xll.qlRateHelperQuoteName(N17,Trigger),"--")</f>
        <v>EDH9_LCHQuote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Sw</v>
      </c>
      <c r="Y17" s="4" t="str">
        <v>obj_00214</v>
      </c>
      <c r="Z17" s="4" t="str">
        <v>obj_00214</v>
      </c>
      <c r="AA17" s="4" t="str">
        <f>IFERROR(_xll.qlRateHelperQuoteName(Y17,Trigger),"")</f>
        <v>USDAM3L5Y_LCHQuote</v>
      </c>
      <c r="AB17" s="70">
        <f>IFERROR(_xll.qlRateHelperRate(Y17,Trigger),"")</f>
        <v>1.3569875E-2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42303</v>
      </c>
      <c r="AE17" s="5">
        <f>IFERROR(_xll.qlRateHelperPillarDate(Y17,Trigger),"")</f>
        <v>44130</v>
      </c>
      <c r="AF17" s="70">
        <v>1.3747756861826672E-2</v>
      </c>
      <c r="AG17" s="77">
        <v>0.93336190087989923</v>
      </c>
      <c r="AH17" s="169">
        <v>44130</v>
      </c>
      <c r="AI17" s="170">
        <v>1.3747756861699999E-2</v>
      </c>
      <c r="AJ17" s="172">
        <f t="shared" si="1"/>
        <v>1.2667297766277841E-13</v>
      </c>
      <c r="AK17" s="80">
        <v>0.93335956378394902</v>
      </c>
      <c r="AL17" s="161">
        <f t="shared" si="2"/>
        <v>-2.3370959502111432E-6</v>
      </c>
    </row>
    <row r="18" spans="1:38" ht="11.25" customHeight="1" x14ac:dyDescent="0.2">
      <c r="A18" s="59" t="s">
        <v>94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UsdLibor3M</v>
      </c>
      <c r="H18" s="119" t="str">
        <f t="shared" si="7"/>
        <v>EDZ8_LCHQuote</v>
      </c>
      <c r="I18" s="125">
        <f t="shared" si="8"/>
        <v>0</v>
      </c>
      <c r="J18" s="64" t="str">
        <f>_xll.qlFuturesRateHelper(,$H18,$H$4,$E18,$G18,$I18,FALSE,"customdate",$F18,Permanent,Trigger,ObjectOverwrite)</f>
        <v>obj_00322#0002</v>
      </c>
      <c r="K18" s="64" t="str">
        <f t="shared" si="13"/>
        <v>obj_00322#0002</v>
      </c>
      <c r="L18" s="48"/>
      <c r="M18" s="10" t="str">
        <f t="shared" si="14"/>
        <v>FUT</v>
      </c>
      <c r="N18" s="94" t="str">
        <f t="shared" si="15"/>
        <v>obj_0031f#0002</v>
      </c>
      <c r="O18" s="94" t="str">
        <f t="shared" si="16"/>
        <v>obj_0031f#0002</v>
      </c>
      <c r="P18" s="146" t="str">
        <f>IFERROR(_xll.qlRateHelperQuoteName(N18,Trigger),"--")</f>
        <v>EDM9_LCHQuote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Sw</v>
      </c>
      <c r="Y18" s="4" t="str">
        <v>obj_002ad</v>
      </c>
      <c r="Z18" s="4" t="str">
        <v>obj_002ad</v>
      </c>
      <c r="AA18" s="4" t="str">
        <f>IFERROR(_xll.qlRateHelperQuoteName(Y18,Trigger),"")</f>
        <v>USDAM3L6Y_LCHQuote</v>
      </c>
      <c r="AB18" s="70">
        <f>IFERROR(_xll.qlRateHelperRate(Y18,Trigger),"")</f>
        <v>1.5275624999999999E-2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42303</v>
      </c>
      <c r="AE18" s="5">
        <f>IFERROR(_xll.qlRateHelperPillarDate(Y18,Trigger),"")</f>
        <v>44495</v>
      </c>
      <c r="AF18" s="70">
        <v>1.5508340585056752E-2</v>
      </c>
      <c r="AG18" s="77">
        <v>0.91091991186785193</v>
      </c>
      <c r="AH18" s="169">
        <v>44495</v>
      </c>
      <c r="AI18" s="170">
        <v>1.55083405848504E-2</v>
      </c>
      <c r="AJ18" s="172">
        <f t="shared" si="1"/>
        <v>2.0635229636134511E-13</v>
      </c>
      <c r="AK18" s="80">
        <v>0.91091535528352197</v>
      </c>
      <c r="AL18" s="161">
        <f t="shared" si="2"/>
        <v>-4.5565843299621989E-6</v>
      </c>
    </row>
    <row r="19" spans="1:38" ht="11.25" customHeight="1" x14ac:dyDescent="0.2">
      <c r="A19" s="59" t="s">
        <v>94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UsdLibor3M</v>
      </c>
      <c r="H19" s="119" t="str">
        <f t="shared" si="7"/>
        <v>EDH9_LCHQuote</v>
      </c>
      <c r="I19" s="125">
        <f t="shared" si="8"/>
        <v>0</v>
      </c>
      <c r="J19" s="64" t="str">
        <f>_xll.qlFuturesRateHelper(,$H19,$H$4,$E19,$G19,$I19,FALSE,"customdate",$F19,Permanent,Trigger,ObjectOverwrite)</f>
        <v>obj_00321#0002</v>
      </c>
      <c r="K19" s="64" t="str">
        <f t="shared" si="13"/>
        <v>obj_00321#0002</v>
      </c>
      <c r="L19" s="48"/>
      <c r="M19" s="10" t="str">
        <f t="shared" si="14"/>
        <v>FUT</v>
      </c>
      <c r="N19" s="94" t="str">
        <f t="shared" si="15"/>
        <v>obj_0031b#0002</v>
      </c>
      <c r="O19" s="94" t="str">
        <f t="shared" si="16"/>
        <v>obj_0031b#0002</v>
      </c>
      <c r="P19" s="146" t="str">
        <f>IFERROR(_xll.qlRateHelperQuoteName(N19,Trigger),"--")</f>
        <v>EDU9_LCHQuote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Sw</v>
      </c>
      <c r="Y19" s="4" t="str">
        <v>obj_00213</v>
      </c>
      <c r="Z19" s="4" t="str">
        <v>obj_00213</v>
      </c>
      <c r="AA19" s="4" t="str">
        <f>IFERROR(_xll.qlRateHelperQuoteName(Y19,Trigger),"")</f>
        <v>USDAM3L7Y_LCHQuote</v>
      </c>
      <c r="AB19" s="70">
        <f>IFERROR(_xll.qlRateHelperRate(Y19,Trigger),"")</f>
        <v>1.6710300000000001E-2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42303</v>
      </c>
      <c r="AE19" s="5">
        <f>IFERROR(_xll.qlRateHelperPillarDate(Y19,Trigger),"")</f>
        <v>44860</v>
      </c>
      <c r="AF19" s="70">
        <v>1.700003645561611E-2</v>
      </c>
      <c r="AG19" s="77">
        <v>0.88756657467762545</v>
      </c>
      <c r="AH19" s="169">
        <v>44860</v>
      </c>
      <c r="AI19" s="170">
        <v>1.70000364554393E-2</v>
      </c>
      <c r="AJ19" s="172">
        <f t="shared" si="1"/>
        <v>1.7680995556546009E-13</v>
      </c>
      <c r="AK19" s="80">
        <v>0.88755931739593596</v>
      </c>
      <c r="AL19" s="161">
        <f t="shared" si="2"/>
        <v>-7.2572816894878045E-6</v>
      </c>
    </row>
    <row r="20" spans="1:38" ht="11.25" customHeight="1" x14ac:dyDescent="0.2">
      <c r="A20" s="59" t="s">
        <v>94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UsdLibor3M</v>
      </c>
      <c r="H20" s="119" t="str">
        <f t="shared" si="7"/>
        <v>EDM9_LCHQuote</v>
      </c>
      <c r="I20" s="125">
        <f t="shared" si="8"/>
        <v>0</v>
      </c>
      <c r="J20" s="64" t="str">
        <f>_xll.qlFuturesRateHelper(,$H20,$H$4,$E20,$G20,$I20,FALSE,"customdate",$F20,Permanent,Trigger,ObjectOverwrite)</f>
        <v>obj_0031f#0002</v>
      </c>
      <c r="K20" s="64" t="str">
        <f t="shared" si="13"/>
        <v>obj_0031f#0002</v>
      </c>
      <c r="L20" s="48"/>
      <c r="M20" s="10" t="str">
        <f t="shared" si="14"/>
        <v>FUT</v>
      </c>
      <c r="N20" s="94" t="str">
        <f t="shared" si="15"/>
        <v>obj_0031c#0002</v>
      </c>
      <c r="O20" s="94" t="str">
        <f t="shared" si="16"/>
        <v>obj_0031c#0002</v>
      </c>
      <c r="P20" s="146" t="str">
        <f>IFERROR(_xll.qlRateHelperQuoteName(N20,Trigger),"--")</f>
        <v>EDZ9_LCHQuote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Sw</v>
      </c>
      <c r="Y20" s="4" t="str">
        <v>obj_00212</v>
      </c>
      <c r="Z20" s="4" t="str">
        <v>obj_00212</v>
      </c>
      <c r="AA20" s="4" t="str">
        <f>IFERROR(_xll.qlRateHelperQuoteName(Y20,Trigger),"")</f>
        <v>USDAM3L8Y_LCHQuote</v>
      </c>
      <c r="AB20" s="70">
        <f>IFERROR(_xll.qlRateHelperRate(Y20,Trigger),"")</f>
        <v>1.7888999999999999E-2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42303</v>
      </c>
      <c r="AE20" s="5">
        <f>IFERROR(_xll.qlRateHelperPillarDate(Y20,Trigger),"")</f>
        <v>45225</v>
      </c>
      <c r="AF20" s="70">
        <v>1.823377140153537E-2</v>
      </c>
      <c r="AG20" s="77">
        <v>0.86402053989404881</v>
      </c>
      <c r="AH20" s="169">
        <v>45225</v>
      </c>
      <c r="AI20" s="170">
        <v>1.8233771401379498E-2</v>
      </c>
      <c r="AJ20" s="172">
        <f t="shared" si="1"/>
        <v>1.5587184321042002E-13</v>
      </c>
      <c r="AK20" s="80">
        <v>0.86401083341440499</v>
      </c>
      <c r="AL20" s="161">
        <f t="shared" si="2"/>
        <v>-9.706479643822874E-6</v>
      </c>
    </row>
    <row r="21" spans="1:38" ht="11.25" customHeight="1" x14ac:dyDescent="0.2">
      <c r="A21" s="59" t="s">
        <v>94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UsdLibor3M</v>
      </c>
      <c r="H21" s="119" t="str">
        <f t="shared" si="7"/>
        <v>EDU9_LCHQuote</v>
      </c>
      <c r="I21" s="125">
        <f t="shared" si="8"/>
        <v>0</v>
      </c>
      <c r="J21" s="64" t="str">
        <f>_xll.qlFuturesRateHelper(,$H21,$H$4,$E21,$G21,$I21,FALSE,"customdate",$F21,Permanent,Trigger,ObjectOverwrite)</f>
        <v>obj_0031b#0002</v>
      </c>
      <c r="K21" s="64" t="str">
        <f t="shared" si="13"/>
        <v>obj_0031b#0002</v>
      </c>
      <c r="L21" s="48"/>
      <c r="M21" s="10" t="str">
        <f t="shared" si="14"/>
        <v>FUT</v>
      </c>
      <c r="N21" s="94" t="str">
        <f t="shared" si="15"/>
        <v>obj_00326#0002</v>
      </c>
      <c r="O21" s="94" t="str">
        <f t="shared" si="16"/>
        <v>obj_00326#0002</v>
      </c>
      <c r="P21" s="146" t="str">
        <f>IFERROR(_xll.qlRateHelperQuoteName(N21,Trigger),"--")</f>
        <v>EDH0_LCHQuote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Sw</v>
      </c>
      <c r="Y21" s="4" t="str">
        <v>obj_0028c</v>
      </c>
      <c r="Z21" s="4" t="str">
        <v>obj_0028c</v>
      </c>
      <c r="AA21" s="4" t="str">
        <f>IFERROR(_xll.qlRateHelperQuoteName(Y21,Trigger),"")</f>
        <v>USDAM3L9Y_LCHQuote</v>
      </c>
      <c r="AB21" s="70">
        <f>IFERROR(_xll.qlRateHelperRate(Y21,Trigger),"")</f>
        <v>1.8884250000000002E-2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42303</v>
      </c>
      <c r="AE21" s="5">
        <f>IFERROR(_xll.qlRateHelperPillarDate(Y21,Trigger),"")</f>
        <v>45593</v>
      </c>
      <c r="AF21" s="70">
        <v>1.9282553819125161E-2</v>
      </c>
      <c r="AG21" s="77">
        <v>0.84029319322646345</v>
      </c>
      <c r="AH21" s="169">
        <v>45593</v>
      </c>
      <c r="AI21" s="170">
        <v>1.92825538189847E-2</v>
      </c>
      <c r="AJ21" s="172">
        <f t="shared" si="1"/>
        <v>1.4046055984984207E-13</v>
      </c>
      <c r="AK21" s="80">
        <v>0.84028099291667901</v>
      </c>
      <c r="AL21" s="161">
        <f t="shared" si="2"/>
        <v>-1.220030978443809E-5</v>
      </c>
    </row>
    <row r="22" spans="1:38" ht="11.25" customHeight="1" x14ac:dyDescent="0.2">
      <c r="A22" s="59" t="s">
        <v>94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UsdLibor3M</v>
      </c>
      <c r="H22" s="119" t="str">
        <f t="shared" si="7"/>
        <v>EDZ9_LCHQuote</v>
      </c>
      <c r="I22" s="125">
        <f t="shared" si="8"/>
        <v>0</v>
      </c>
      <c r="J22" s="64" t="str">
        <f>_xll.qlFuturesRateHelper(,$H22,$H$4,$E22,$G22,$I22,FALSE,"customdate",$F22,Permanent,Trigger,ObjectOverwrite)</f>
        <v>obj_0031c#0002</v>
      </c>
      <c r="K22" s="64" t="str">
        <f t="shared" si="13"/>
        <v>obj_0031c#0002</v>
      </c>
      <c r="L22" s="48"/>
      <c r="M22" s="10" t="str">
        <f t="shared" si="14"/>
        <v>FUT</v>
      </c>
      <c r="N22" s="94" t="str">
        <f t="shared" si="15"/>
        <v>obj_00320#0002</v>
      </c>
      <c r="O22" s="94" t="str">
        <f t="shared" si="16"/>
        <v>obj_00320#0002</v>
      </c>
      <c r="P22" s="146" t="str">
        <f>IFERROR(_xll.qlRateHelperQuoteName(N22,Trigger),"--")</f>
        <v>EDM0_LCHQuote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Sw</v>
      </c>
      <c r="Y22" s="4" t="str">
        <v>obj_00204</v>
      </c>
      <c r="Z22" s="4" t="str">
        <v>obj_00204</v>
      </c>
      <c r="AA22" s="4" t="str">
        <f>IFERROR(_xll.qlRateHelperQuoteName(Y22,Trigger),"")</f>
        <v>USDAM3L10Y_LCHQuote</v>
      </c>
      <c r="AB22" s="70">
        <f>IFERROR(_xll.qlRateHelperRate(Y22,Trigger),"")</f>
        <v>1.9726250000000001E-2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42303</v>
      </c>
      <c r="AE22" s="5">
        <f>IFERROR(_xll.qlRateHelperPillarDate(Y22,Trigger),"")</f>
        <v>45957</v>
      </c>
      <c r="AF22" s="70">
        <v>2.0176664480388205E-2</v>
      </c>
      <c r="AG22" s="77">
        <v>0.81694000515022203</v>
      </c>
      <c r="AH22" s="169">
        <v>45957</v>
      </c>
      <c r="AI22" s="170">
        <v>2.0176664479933899E-2</v>
      </c>
      <c r="AJ22" s="172">
        <f t="shared" si="1"/>
        <v>4.5430673112356601E-13</v>
      </c>
      <c r="AK22" s="80">
        <v>0.81692628186721505</v>
      </c>
      <c r="AL22" s="161">
        <f t="shared" si="2"/>
        <v>-1.3723283006972231E-5</v>
      </c>
    </row>
    <row r="23" spans="1:38" ht="11.25" customHeight="1" x14ac:dyDescent="0.2">
      <c r="A23" s="59" t="s">
        <v>94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UsdLibor3M</v>
      </c>
      <c r="H23" s="119" t="str">
        <f t="shared" si="7"/>
        <v>EDH0_LCHQuote</v>
      </c>
      <c r="I23" s="125">
        <f t="shared" si="8"/>
        <v>0</v>
      </c>
      <c r="J23" s="64" t="str">
        <f>_xll.qlFuturesRateHelper(,$H23,$H$4,$E23,$G23,$I23,FALSE,"customdate",$F23,Permanent,Trigger,ObjectOverwrite)</f>
        <v>obj_00326#0002</v>
      </c>
      <c r="K23" s="64" t="str">
        <f t="shared" si="13"/>
        <v>obj_00326#0002</v>
      </c>
      <c r="L23" s="48"/>
      <c r="M23" s="10" t="str">
        <f t="shared" si="14"/>
        <v>FUT</v>
      </c>
      <c r="N23" s="94" t="str">
        <f t="shared" si="15"/>
        <v>obj_00327#0002</v>
      </c>
      <c r="O23" s="94" t="str">
        <f t="shared" si="16"/>
        <v>obj_00327#0002</v>
      </c>
      <c r="P23" s="146" t="str">
        <f>IFERROR(_xll.qlRateHelperQuoteName(N23,Trigger),"--")</f>
        <v>EDU0_LCHQuote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Sw</v>
      </c>
      <c r="Y23" s="4" t="str">
        <v>obj_002ac</v>
      </c>
      <c r="Z23" s="4" t="str">
        <v>obj_002ac</v>
      </c>
      <c r="AA23" s="4" t="str">
        <f>IFERROR(_xll.qlRateHelperQuoteName(Y23,Trigger),"")</f>
        <v>USDAM3L12Y_LCHQuote</v>
      </c>
      <c r="AB23" s="70">
        <f>IFERROR(_xll.qlRateHelperRate(Y23,Trigger),"")</f>
        <v>2.11282E-2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42303</v>
      </c>
      <c r="AE23" s="5">
        <f>IFERROR(_xll.qlRateHelperPillarDate(Y23,Trigger),"")</f>
        <v>46686</v>
      </c>
      <c r="AF23" s="70">
        <v>2.1682855900286693E-2</v>
      </c>
      <c r="AG23" s="77">
        <v>0.77061103710634316</v>
      </c>
      <c r="AH23" s="169">
        <v>46686</v>
      </c>
      <c r="AI23" s="170">
        <v>2.16828558995661E-2</v>
      </c>
      <c r="AJ23" s="172">
        <f t="shared" si="1"/>
        <v>7.2059372357990981E-13</v>
      </c>
      <c r="AK23" s="80">
        <v>0.77059060852928296</v>
      </c>
      <c r="AL23" s="161">
        <f t="shared" si="2"/>
        <v>-2.0428577060194186E-5</v>
      </c>
    </row>
    <row r="24" spans="1:38" ht="11.25" customHeight="1" x14ac:dyDescent="0.2">
      <c r="A24" s="59" t="s">
        <v>94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UsdLibor3M</v>
      </c>
      <c r="H24" s="119" t="str">
        <f t="shared" si="7"/>
        <v>EDM0_LCHQuote</v>
      </c>
      <c r="I24" s="125">
        <f t="shared" si="8"/>
        <v>0</v>
      </c>
      <c r="J24" s="64" t="str">
        <f>_xll.qlFuturesRateHelper(,$H24,$H$4,$E24,$G24,$I24,FALSE,"customdate",$F24,Permanent,Trigger,ObjectOverwrite)</f>
        <v>obj_00320#0002</v>
      </c>
      <c r="K24" s="64" t="str">
        <f t="shared" si="13"/>
        <v>obj_00320#0002</v>
      </c>
      <c r="L24" s="48"/>
      <c r="M24" s="10" t="str">
        <f t="shared" si="14"/>
        <v>FUT</v>
      </c>
      <c r="N24" s="94" t="str">
        <f t="shared" si="15"/>
        <v>obj_00316#0002</v>
      </c>
      <c r="O24" s="94" t="str">
        <f t="shared" si="16"/>
        <v>obj_00316#0002</v>
      </c>
      <c r="P24" s="146" t="str">
        <f>IFERROR(_xll.qlRateHelperQuoteName(N24,Trigger),"--")</f>
        <v>EDZ0_LCHQuote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Sw</v>
      </c>
      <c r="Y24" s="4" t="str">
        <v>obj_0024a</v>
      </c>
      <c r="Z24" s="4" t="str">
        <v>obj_0024a</v>
      </c>
      <c r="AA24" s="4" t="str">
        <f>IFERROR(_xll.qlRateHelperQuoteName(Y24,Trigger),"")</f>
        <v>USDAM3L15Y_LCHQuote</v>
      </c>
      <c r="AB24" s="70">
        <f>IFERROR(_xll.qlRateHelperRate(Y24,Trigger),"")</f>
        <v>2.25261E-2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42303</v>
      </c>
      <c r="AE24" s="5">
        <f>IFERROR(_xll.qlRateHelperPillarDate(Y24,Trigger),"")</f>
        <v>47784</v>
      </c>
      <c r="AF24" s="70">
        <v>2.3201378584204513E-2</v>
      </c>
      <c r="AG24" s="77">
        <v>0.7057070715463889</v>
      </c>
      <c r="AH24" s="169">
        <v>47784</v>
      </c>
      <c r="AI24" s="170">
        <v>2.3201378583628401E-2</v>
      </c>
      <c r="AJ24" s="172">
        <f t="shared" si="1"/>
        <v>5.761120747127535E-13</v>
      </c>
      <c r="AK24" s="80">
        <v>0.70567422389689705</v>
      </c>
      <c r="AL24" s="161">
        <f t="shared" si="2"/>
        <v>-3.2847649491851705E-5</v>
      </c>
    </row>
    <row r="25" spans="1:38" ht="11.25" customHeight="1" x14ac:dyDescent="0.2">
      <c r="A25" s="59" t="s">
        <v>94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UsdLibor3M</v>
      </c>
      <c r="H25" s="119" t="str">
        <f t="shared" si="7"/>
        <v>EDU0_LCHQuote</v>
      </c>
      <c r="I25" s="125">
        <f t="shared" si="8"/>
        <v>0</v>
      </c>
      <c r="J25" s="64" t="str">
        <f>_xll.qlFuturesRateHelper(,$H25,$H$4,$E25,$G25,$I25,FALSE,"customdate",$F25,Permanent,Trigger,ObjectOverwrite)</f>
        <v>obj_00327#0002</v>
      </c>
      <c r="K25" s="64" t="str">
        <f t="shared" si="13"/>
        <v>obj_00327#0002</v>
      </c>
      <c r="L25" s="48"/>
      <c r="M25" s="10" t="str">
        <f t="shared" si="14"/>
        <v>FUT</v>
      </c>
      <c r="N25" s="94" t="str">
        <f t="shared" si="15"/>
        <v>obj_00328#0002</v>
      </c>
      <c r="O25" s="94" t="str">
        <f t="shared" si="16"/>
        <v>obj_00328#0002</v>
      </c>
      <c r="P25" s="146" t="str">
        <f>IFERROR(_xll.qlRateHelperQuoteName(N25,Trigger),"--")</f>
        <v>EDH1_LCHQuote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Sw</v>
      </c>
      <c r="Y25" s="4" t="str">
        <v>obj_0023b</v>
      </c>
      <c r="Z25" s="4" t="str">
        <v>obj_0023b</v>
      </c>
      <c r="AA25" s="4" t="str">
        <f>IFERROR(_xll.qlRateHelperQuoteName(Y25,Trigger),"")</f>
        <v>USDAM3L20Y_LCHQuote</v>
      </c>
      <c r="AB25" s="70">
        <f>IFERROR(_xll.qlRateHelperRate(Y25,Trigger),"")</f>
        <v>2.3886625000000002E-2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42303</v>
      </c>
      <c r="AE25" s="5">
        <f>IFERROR(_xll.qlRateHelperPillarDate(Y25,Trigger),"")</f>
        <v>49608</v>
      </c>
      <c r="AF25" s="70">
        <v>2.4701310068257636E-2</v>
      </c>
      <c r="AG25" s="77">
        <v>0.60997548937840573</v>
      </c>
      <c r="AH25" s="169">
        <v>49608</v>
      </c>
      <c r="AI25" s="170">
        <v>2.4701310067825898E-2</v>
      </c>
      <c r="AJ25" s="172">
        <f t="shared" si="1"/>
        <v>4.3173797870110775E-13</v>
      </c>
      <c r="AK25" s="80">
        <v>0.60992403292395703</v>
      </c>
      <c r="AL25" s="161">
        <f t="shared" si="2"/>
        <v>-5.1456454448706168E-5</v>
      </c>
    </row>
    <row r="26" spans="1:38" ht="11.25" customHeight="1" x14ac:dyDescent="0.2">
      <c r="A26" s="59" t="s">
        <v>94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UsdLibor3M</v>
      </c>
      <c r="H26" s="119" t="str">
        <f t="shared" si="7"/>
        <v>EDZ0_LCHQuote</v>
      </c>
      <c r="I26" s="125">
        <f t="shared" si="8"/>
        <v>0</v>
      </c>
      <c r="J26" s="64" t="str">
        <f>_xll.qlFuturesRateHelper(,$H26,$H$4,$E26,$G26,$I26,FALSE,"customdate",$F26,Permanent,Trigger,ObjectOverwrite)</f>
        <v>obj_00316#0002</v>
      </c>
      <c r="K26" s="64" t="str">
        <f t="shared" ref="K26:K29" si="17">J26</f>
        <v>obj_00316#0002</v>
      </c>
      <c r="L26" s="48"/>
      <c r="M26" s="10" t="str">
        <f t="shared" si="14"/>
        <v>FUT</v>
      </c>
      <c r="N26" s="94" t="str">
        <f t="shared" si="15"/>
        <v>obj_00329#0002</v>
      </c>
      <c r="O26" s="94" t="str">
        <f t="shared" si="16"/>
        <v>obj_00329#0002</v>
      </c>
      <c r="P26" s="146" t="str">
        <f>IFERROR(_xll.qlRateHelperQuoteName(N26,Trigger),"--")</f>
        <v>EDM1_LCHQuote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Sw</v>
      </c>
      <c r="Y26" s="4" t="str">
        <v>obj_0029d</v>
      </c>
      <c r="Z26" s="4" t="str">
        <v>obj_0029d</v>
      </c>
      <c r="AA26" s="4" t="str">
        <f>IFERROR(_xll.qlRateHelperQuoteName(Y26,Trigger),"")</f>
        <v>USDAM3L25Y_LCHQuote</v>
      </c>
      <c r="AB26" s="70">
        <f>IFERROR(_xll.qlRateHelperRate(Y26,Trigger),"")</f>
        <v>2.4537666664999999E-2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42303</v>
      </c>
      <c r="AE26" s="5">
        <f>IFERROR(_xll.qlRateHelperPillarDate(Y26,Trigger),"")</f>
        <v>51435</v>
      </c>
      <c r="AF26" s="70">
        <v>2.539910844583838E-2</v>
      </c>
      <c r="AG26" s="77">
        <v>0.52975755759611609</v>
      </c>
      <c r="AH26" s="169">
        <v>51435</v>
      </c>
      <c r="AI26" s="170">
        <v>2.5399108445493E-2</v>
      </c>
      <c r="AJ26" s="172">
        <f t="shared" si="1"/>
        <v>3.4537997462003034E-13</v>
      </c>
      <c r="AK26" s="80">
        <v>0.52970867064336902</v>
      </c>
      <c r="AL26" s="161">
        <f t="shared" si="2"/>
        <v>-4.8886952747073664E-5</v>
      </c>
    </row>
    <row r="27" spans="1:38" ht="11.25" customHeight="1" x14ac:dyDescent="0.2">
      <c r="A27" s="59" t="s">
        <v>94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UsdLibor3M</v>
      </c>
      <c r="H27" s="119" t="str">
        <f t="shared" si="7"/>
        <v>EDH1_LCHQuote</v>
      </c>
      <c r="I27" s="125">
        <f t="shared" si="8"/>
        <v>0</v>
      </c>
      <c r="J27" s="64" t="str">
        <f>_xll.qlFuturesRateHelper(,$H27,$H$4,$E27,$G27,$I27,FALSE,"customdate",$F27,Permanent,Trigger,ObjectOverwrite)</f>
        <v>obj_00328#0002</v>
      </c>
      <c r="K27" s="64" t="str">
        <f t="shared" si="17"/>
        <v>obj_00328#0002</v>
      </c>
      <c r="L27" s="48"/>
      <c r="M27" s="10" t="str">
        <f t="shared" si="14"/>
        <v>FUT</v>
      </c>
      <c r="N27" s="94" t="str">
        <f t="shared" si="15"/>
        <v>obj_0032b#0002</v>
      </c>
      <c r="O27" s="94" t="str">
        <f t="shared" si="16"/>
        <v>obj_0032b#0002</v>
      </c>
      <c r="P27" s="146" t="str">
        <f>IFERROR(_xll.qlRateHelperQuoteName(N27,Trigger),"--")</f>
        <v>EDU1_LCHQuote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Sw</v>
      </c>
      <c r="Y27" s="4" t="str">
        <v>obj_001ff</v>
      </c>
      <c r="Z27" s="4" t="str">
        <v>obj_001ff</v>
      </c>
      <c r="AA27" s="4" t="str">
        <f>IFERROR(_xll.qlRateHelperQuoteName(Y27,Trigger),"")</f>
        <v>USDAM3L30Y_LCHQuote</v>
      </c>
      <c r="AB27" s="70">
        <f>IFERROR(_xll.qlRateHelperRate(Y27,Trigger),"")</f>
        <v>2.4940625000000001E-2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42303</v>
      </c>
      <c r="AE27" s="5">
        <f>IFERROR(_xll.qlRateHelperPillarDate(Y27,Trigger),"")</f>
        <v>53261</v>
      </c>
      <c r="AF27" s="70">
        <v>2.5828475202409086E-2</v>
      </c>
      <c r="AG27" s="77">
        <v>0.46059881165246463</v>
      </c>
      <c r="AH27" s="169">
        <v>53261</v>
      </c>
      <c r="AI27" s="170">
        <v>2.58284752021209E-2</v>
      </c>
      <c r="AJ27" s="172">
        <f t="shared" si="1"/>
        <v>2.8818614161707501E-13</v>
      </c>
      <c r="AK27" s="80">
        <v>0.46055676157789899</v>
      </c>
      <c r="AL27" s="161">
        <f t="shared" si="2"/>
        <v>-4.2050074565647133E-5</v>
      </c>
    </row>
    <row r="28" spans="1:38" ht="11.25" customHeight="1" x14ac:dyDescent="0.2">
      <c r="A28" s="59" t="s">
        <v>94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UsdLibor3M</v>
      </c>
      <c r="H28" s="119" t="str">
        <f t="shared" si="7"/>
        <v>EDM1_LCHQuote</v>
      </c>
      <c r="I28" s="125">
        <f t="shared" si="8"/>
        <v>0</v>
      </c>
      <c r="J28" s="64" t="str">
        <f>_xll.qlFuturesRateHelper(,$H28,$H$4,$E28,$G28,$I28,FALSE,"customdate",$F28,Permanent,Trigger,ObjectOverwrite)</f>
        <v>obj_00329#0002</v>
      </c>
      <c r="K28" s="64" t="str">
        <f t="shared" si="17"/>
        <v>obj_00329#0002</v>
      </c>
      <c r="L28" s="48"/>
      <c r="M28" s="135" t="str">
        <f t="shared" ref="M28:M65" si="18">A32</f>
        <v>Sw</v>
      </c>
      <c r="N28" s="136" t="str">
        <f t="shared" ref="N28:N65" si="19">IF(ISBLANK(J32),"--",J32)</f>
        <v>obj_00237#0002</v>
      </c>
      <c r="O28" s="136" t="str">
        <f t="shared" ref="O28:O65" si="20">IF(ISBLANK(K32),"--",K32)</f>
        <v>obj_00237#0002</v>
      </c>
      <c r="P28" s="148" t="str">
        <f>IFERROR(_xll.qlRateHelperQuoteName(N28,Trigger),"--")</f>
        <v>USDAM3L6M_LCHQuote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>
        <f>IFERROR(_xll.qlRateHelperEarliestDate(N28,Trigger),"--")</f>
        <v>42303</v>
      </c>
      <c r="V28" s="139">
        <f>IFERROR(_xll.qlRateHelperPillarDate(N28,Trigger),"--")</f>
        <v>42486</v>
      </c>
      <c r="X28" s="4" t="str">
        <f t="shared" si="0"/>
        <v>Sw</v>
      </c>
      <c r="Y28" s="4" t="str">
        <v>obj_00247</v>
      </c>
      <c r="Z28" s="4" t="str">
        <v>obj_00247</v>
      </c>
      <c r="AA28" s="4" t="str">
        <f>IFERROR(_xll.qlRateHelperQuoteName(Y28,Trigger),"")</f>
        <v>USDAM3L40Y_LCHQuote</v>
      </c>
      <c r="AB28" s="70">
        <f>IFERROR(_xll.qlRateHelperRate(Y28,Trigger),"")</f>
        <v>2.5135000000000001E-2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42303</v>
      </c>
      <c r="AE28" s="5">
        <f>IFERROR(_xll.qlRateHelperPillarDate(Y28,Trigger),"")</f>
        <v>56913</v>
      </c>
      <c r="AF28" s="70">
        <v>2.5912344066499147E-2</v>
      </c>
      <c r="AG28" s="77">
        <v>0.3547392745272725</v>
      </c>
      <c r="AH28" s="169">
        <v>56913</v>
      </c>
      <c r="AI28" s="170">
        <v>2.5912344066283299E-2</v>
      </c>
      <c r="AJ28" s="172">
        <f t="shared" si="1"/>
        <v>2.1584817266884215E-13</v>
      </c>
      <c r="AK28" s="80">
        <v>0.35469888361024499</v>
      </c>
      <c r="AL28" s="161">
        <f t="shared" si="2"/>
        <v>-4.0390917027510742E-5</v>
      </c>
    </row>
    <row r="29" spans="1:38" ht="11.25" customHeight="1" x14ac:dyDescent="0.2">
      <c r="A29" s="1" t="s">
        <v>94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UsdLibor3M</v>
      </c>
      <c r="H29" s="120" t="str">
        <f t="shared" si="7"/>
        <v>EDU1_LCHQuote</v>
      </c>
      <c r="I29" s="128">
        <f t="shared" si="8"/>
        <v>0</v>
      </c>
      <c r="J29" s="3" t="str">
        <f>_xll.qlFuturesRateHelper(,$H29,$H$4,$E29,$G29,$I29,FALSE,"customdate",$F29,Permanent,Trigger,ObjectOverwrite)</f>
        <v>obj_0032b#0002</v>
      </c>
      <c r="K29" s="3" t="str">
        <f t="shared" si="17"/>
        <v>obj_0032b#0002</v>
      </c>
      <c r="L29" s="48"/>
      <c r="M29" s="71" t="str">
        <f t="shared" si="18"/>
        <v>Sw</v>
      </c>
      <c r="N29" s="140" t="str">
        <f t="shared" si="19"/>
        <v>obj_0027c#0002</v>
      </c>
      <c r="O29" s="140" t="str">
        <f t="shared" si="20"/>
        <v>obj_0027c#0002</v>
      </c>
      <c r="P29" s="149" t="str">
        <f>IFERROR(_xll.qlRateHelperQuoteName(N29,Trigger),"--")</f>
        <v>USDAM3L1Y_LCHQuote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>
        <f>IFERROR(_xll.qlRateHelperEarliestDate(N29,Trigger),"--")</f>
        <v>42303</v>
      </c>
      <c r="V29" s="143">
        <f>IFERROR(_xll.qlRateHelperPillarDate(N29,Trigger),"--")</f>
        <v>42669</v>
      </c>
      <c r="X29" s="4" t="str">
        <f t="shared" si="0"/>
        <v>Sw</v>
      </c>
      <c r="Y29" s="4" t="str">
        <v>obj_00233</v>
      </c>
      <c r="Z29" s="4" t="str">
        <v>obj_00233</v>
      </c>
      <c r="AA29" s="4" t="str">
        <f>IFERROR(_xll.qlRateHelperQuoteName(Y29,Trigger),"")</f>
        <v>USDAM3L50Y_LCHQuote</v>
      </c>
      <c r="AB29" s="70">
        <f>IFERROR(_xll.qlRateHelperRate(Y29,Trigger),"")</f>
        <v>2.496E-2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42303</v>
      </c>
      <c r="AE29" s="5">
        <f>IFERROR(_xll.qlRateHelperPillarDate(Y29,Trigger),"")</f>
        <v>60566</v>
      </c>
      <c r="AF29" s="70">
        <v>2.5466756970605117E-2</v>
      </c>
      <c r="AG29" s="77">
        <v>0.27986912821163434</v>
      </c>
      <c r="AH29" s="169">
        <v>60566</v>
      </c>
      <c r="AI29" s="170">
        <v>2.54667569708945E-2</v>
      </c>
      <c r="AJ29" s="172">
        <f t="shared" si="1"/>
        <v>-2.8938310081549901E-13</v>
      </c>
      <c r="AK29" s="80">
        <v>0.27983112461767201</v>
      </c>
      <c r="AL29" s="161">
        <f t="shared" si="2"/>
        <v>-3.8003593962332438E-5</v>
      </c>
    </row>
    <row r="30" spans="1:38" ht="11.25" customHeight="1" x14ac:dyDescent="0.2">
      <c r="G30" s="50" t="s">
        <v>161</v>
      </c>
      <c r="H30" s="50" t="s">
        <v>162</v>
      </c>
      <c r="L30" s="48"/>
      <c r="M30" s="71" t="str">
        <f t="shared" si="18"/>
        <v>Sw</v>
      </c>
      <c r="N30" s="140" t="str">
        <f t="shared" si="19"/>
        <v>obj_002ab#0002</v>
      </c>
      <c r="O30" s="140" t="str">
        <f t="shared" si="20"/>
        <v>obj_002ab#0002</v>
      </c>
      <c r="P30" s="149" t="str">
        <f>IFERROR(_xll.qlRateHelperQuoteName(N30,Trigger),"--")</f>
        <v>USDAM3L15M_LCHQuote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>
        <f>IFERROR(_xll.qlRateHelperEarliestDate(N30,Trigger),"--")</f>
        <v>42303</v>
      </c>
      <c r="V30" s="143">
        <f>IFERROR(_xll.qlRateHelperPillarDate(N30,Trigger),"--")</f>
        <v>42761</v>
      </c>
      <c r="X30" s="4" t="str">
        <f t="shared" si="0"/>
        <v>Sw</v>
      </c>
      <c r="Y30" s="4" t="str">
        <v>obj_0023d</v>
      </c>
      <c r="Z30" s="4" t="str">
        <v>obj_0023d</v>
      </c>
      <c r="AA30" s="4" t="str">
        <f>IFERROR(_xll.qlRateHelperQuoteName(Y30,Trigger),"")</f>
        <v>USDAM3L60Y_LCHQuote</v>
      </c>
      <c r="AB30" s="70">
        <f>IFERROR(_xll.qlRateHelperRate(Y30,Trigger),"")</f>
        <v>2.4905E-2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42303</v>
      </c>
      <c r="AE30" s="5">
        <f>IFERROR(_xll.qlRateHelperPillarDate(Y30,Trigger),"")</f>
        <v>64220</v>
      </c>
      <c r="AF30" s="70">
        <v>2.5284588835010662E-2</v>
      </c>
      <c r="AG30" s="77">
        <v>0.21921949330314569</v>
      </c>
      <c r="AH30" s="169">
        <v>64220</v>
      </c>
      <c r="AI30" s="170">
        <v>2.5284588835354699E-2</v>
      </c>
      <c r="AJ30" s="172">
        <f t="shared" si="1"/>
        <v>-3.4403729864962429E-13</v>
      </c>
      <c r="AK30" s="80">
        <v>0.219187289337023</v>
      </c>
      <c r="AL30" s="161">
        <f t="shared" si="2"/>
        <v>-3.2203966122690275E-5</v>
      </c>
    </row>
    <row r="31" spans="1:38" ht="11.25" customHeight="1" x14ac:dyDescent="0.2">
      <c r="A31" s="65" t="s">
        <v>9</v>
      </c>
      <c r="B31" s="65" t="s">
        <v>29</v>
      </c>
      <c r="C31" s="65" t="s">
        <v>114</v>
      </c>
      <c r="D31" s="65" t="s">
        <v>5</v>
      </c>
      <c r="E31" s="65" t="s">
        <v>34</v>
      </c>
      <c r="F31" s="65" t="s">
        <v>115</v>
      </c>
      <c r="G31" s="65" t="s">
        <v>4</v>
      </c>
      <c r="H31" s="65" t="s">
        <v>1</v>
      </c>
      <c r="I31" s="65" t="s">
        <v>113</v>
      </c>
      <c r="J31" s="65" t="s">
        <v>138</v>
      </c>
      <c r="K31" s="65" t="s">
        <v>139</v>
      </c>
      <c r="L31" s="48"/>
      <c r="M31" s="71" t="str">
        <f t="shared" si="18"/>
        <v>Sw</v>
      </c>
      <c r="N31" s="140" t="str">
        <f t="shared" si="19"/>
        <v>obj_0020c#0002</v>
      </c>
      <c r="O31" s="140" t="str">
        <f t="shared" si="20"/>
        <v>obj_0020c#0002</v>
      </c>
      <c r="P31" s="149" t="str">
        <f>IFERROR(_xll.qlRateHelperQuoteName(N31,Trigger),"--")</f>
        <v>USDAM3L18M_LCHQuote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>
        <f>IFERROR(_xll.qlRateHelperEarliestDate(N31,Trigger),"--")</f>
        <v>42303</v>
      </c>
      <c r="V31" s="143">
        <f>IFERROR(_xll.qlRateHelperPillarDate(N31,Trigger),"--")</f>
        <v>42851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27</v>
      </c>
      <c r="G32" s="61" t="str">
        <f t="shared" ref="G32:G69" si="21">PROPER(Currency)&amp;FamilyName&amp;Tenor</f>
        <v>UsdLibor3M</v>
      </c>
      <c r="H32" s="59" t="str">
        <f t="shared" ref="H32:H69" si="22">IF(LCHQuoteOverwrite,Currency&amp;$G$30&amp;$H$30&amp;$B32&amp;LCHQuoteSuffix,Currency&amp;$G$30&amp;$H$30&amp;$B32&amp;QuoteSuffix)</f>
        <v>USDAM3L6M_LCHQuote</v>
      </c>
      <c r="I32" s="126">
        <v>0</v>
      </c>
      <c r="J32" s="58" t="str">
        <f>_xll.qlSwapRateHelper2(,H32,2,B32,Calendar,D32,E32,F32,G32,I32,C32,Discounting1,PillarDate,,Permanent,Trigger,ObjectOverwrite)</f>
        <v>obj_00237#0002</v>
      </c>
      <c r="K32" s="58" t="str">
        <f>J32</f>
        <v>obj_00237#0002</v>
      </c>
      <c r="L32" s="48"/>
      <c r="M32" s="71" t="str">
        <f t="shared" si="18"/>
        <v>Sw</v>
      </c>
      <c r="N32" s="140" t="str">
        <f t="shared" si="19"/>
        <v>obj_00263#0002</v>
      </c>
      <c r="O32" s="140" t="str">
        <f t="shared" si="20"/>
        <v>obj_00263#0002</v>
      </c>
      <c r="P32" s="149" t="str">
        <f>IFERROR(_xll.qlRateHelperQuoteName(N32,Trigger),"--")</f>
        <v>USDAM3L21M_LCHQuote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>
        <f>IFERROR(_xll.qlRateHelperEarliestDate(N32,Trigger),"--")</f>
        <v>42303</v>
      </c>
      <c r="V32" s="143">
        <f>IFERROR(_xll.qlRateHelperPillarDate(N32,Trigger),"--")</f>
        <v>42942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UsdLibor3M</v>
      </c>
      <c r="H33" s="59" t="str">
        <f t="shared" si="22"/>
        <v>USDAM3L1Y_LCHQuote</v>
      </c>
      <c r="I33" s="127">
        <v>0</v>
      </c>
      <c r="J33" s="64" t="str">
        <f>_xll.qlSwapRateHelper2(,H33,2,B33,Calendar,D33,E33,F33,G33,I33,C33,Discounting1,PillarDate,,Permanent,Trigger,ObjectOverwrite)</f>
        <v>obj_0027c#0002</v>
      </c>
      <c r="K33" s="64" t="str">
        <f t="shared" ref="K33:K69" si="23">J33</f>
        <v>obj_0027c#0002</v>
      </c>
      <c r="L33" s="48"/>
      <c r="M33" s="71" t="str">
        <f t="shared" si="18"/>
        <v>Sw</v>
      </c>
      <c r="N33" s="140" t="str">
        <f t="shared" si="19"/>
        <v>obj_0022b#0002</v>
      </c>
      <c r="O33" s="140" t="str">
        <f t="shared" si="20"/>
        <v>obj_0022b#0002</v>
      </c>
      <c r="P33" s="149" t="str">
        <f>IFERROR(_xll.qlRateHelperQuoteName(N33,Trigger),"--")</f>
        <v>USDAM3L2Y_LCHQuote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>
        <f>IFERROR(_xll.qlRateHelperEarliestDate(N33,Trigger),"--")</f>
        <v>42303</v>
      </c>
      <c r="V33" s="143">
        <f>IFERROR(_xll.qlRateHelperPillarDate(N33,Trigger),"--")</f>
        <v>43034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UsdLibor3M</v>
      </c>
      <c r="H34" s="59" t="str">
        <f t="shared" si="22"/>
        <v>USDAM3L15M_LCHQuote</v>
      </c>
      <c r="I34" s="127">
        <v>0</v>
      </c>
      <c r="J34" s="64" t="str">
        <f>_xll.qlSwapRateHelper2(,H34,2,B34,Calendar,D34,E34,F34,G34,I34,C34,Discounting1,PillarDate,,Permanent,Trigger,ObjectOverwrite)</f>
        <v>obj_002ab#0002</v>
      </c>
      <c r="K34" s="64" t="str">
        <f t="shared" si="23"/>
        <v>obj_002ab#0002</v>
      </c>
      <c r="L34" s="48"/>
      <c r="M34" s="71" t="str">
        <f t="shared" si="18"/>
        <v>Sw</v>
      </c>
      <c r="N34" s="140" t="str">
        <f t="shared" si="19"/>
        <v>obj_00270#0002</v>
      </c>
      <c r="O34" s="140" t="str">
        <f t="shared" si="20"/>
        <v>obj_00270#0002</v>
      </c>
      <c r="P34" s="149" t="str">
        <f>IFERROR(_xll.qlRateHelperQuoteName(N34,Trigger),"--")</f>
        <v>USDAM3L3Y_LCHQuote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>
        <f>IFERROR(_xll.qlRateHelperEarliestDate(N34,Trigger),"--")</f>
        <v>42303</v>
      </c>
      <c r="V34" s="143">
        <f>IFERROR(_xll.qlRateHelperPillarDate(N34,Trigger),"--")</f>
        <v>43399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UsdLibor3M</v>
      </c>
      <c r="H35" s="59" t="str">
        <f t="shared" si="22"/>
        <v>USDAM3L18M_LCHQuote</v>
      </c>
      <c r="I35" s="127">
        <v>0</v>
      </c>
      <c r="J35" s="64" t="str">
        <f>_xll.qlSwapRateHelper2(,H35,2,B35,Calendar,D35,E35,F35,G35,I35,C35,Discounting1,PillarDate,,Permanent,Trigger,ObjectOverwrite)</f>
        <v>obj_0020c#0002</v>
      </c>
      <c r="K35" s="64" t="str">
        <f t="shared" si="23"/>
        <v>obj_0020c#0002</v>
      </c>
      <c r="L35" s="48"/>
      <c r="M35" s="71" t="str">
        <f t="shared" si="18"/>
        <v>Sw</v>
      </c>
      <c r="N35" s="140" t="str">
        <f t="shared" si="19"/>
        <v>obj_00250#0002</v>
      </c>
      <c r="O35" s="140" t="str">
        <f t="shared" si="20"/>
        <v>obj_00250#0002</v>
      </c>
      <c r="P35" s="149" t="str">
        <f>IFERROR(_xll.qlRateHelperQuoteName(N35,Trigger),"--")</f>
        <v>USDAM3L4Y_LCHQuote</v>
      </c>
      <c r="Q35" s="142">
        <f>IFERROR(_xll.qlRateHelperQuoteValue($N35,Trigger),"--")</f>
        <v>1.16816E-2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42303</v>
      </c>
      <c r="V35" s="143">
        <f>IFERROR(_xll.qlRateHelperPillarDate(N35,Trigger),"--")</f>
        <v>43766</v>
      </c>
      <c r="X35" s="4" t="str">
        <f t="shared" ref="X35:X65" si="24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UsdLibor3M</v>
      </c>
      <c r="H36" s="59" t="str">
        <f t="shared" si="22"/>
        <v>USDAM3L21M_LCHQuote</v>
      </c>
      <c r="I36" s="127">
        <v>0</v>
      </c>
      <c r="J36" s="64" t="str">
        <f>_xll.qlSwapRateHelper2(,H36,2,B36,Calendar,D36,E36,F36,G36,I36,C36,Discounting1,PillarDate,,Permanent,Trigger,ObjectOverwrite)</f>
        <v>obj_00263#0002</v>
      </c>
      <c r="K36" s="64" t="str">
        <f t="shared" si="23"/>
        <v>obj_00263#0002</v>
      </c>
      <c r="L36" s="48"/>
      <c r="M36" s="71" t="str">
        <f t="shared" si="18"/>
        <v>Sw</v>
      </c>
      <c r="N36" s="140" t="str">
        <f t="shared" si="19"/>
        <v>obj_00214#0002</v>
      </c>
      <c r="O36" s="140" t="str">
        <f t="shared" si="20"/>
        <v>obj_00214#0002</v>
      </c>
      <c r="P36" s="149" t="str">
        <f>IFERROR(_xll.qlRateHelperQuoteName(N36,Trigger),"--")</f>
        <v>USDAM3L5Y_LCHQuote</v>
      </c>
      <c r="Q36" s="142">
        <f>IFERROR(_xll.qlRateHelperQuoteValue($N36,Trigger),"--")</f>
        <v>1.3569875E-2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42303</v>
      </c>
      <c r="V36" s="143">
        <f>IFERROR(_xll.qlRateHelperPillarDate(N36,Trigger),"--")</f>
        <v>44130</v>
      </c>
      <c r="X36" s="4" t="str">
        <f t="shared" si="2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UsdLibor3M</v>
      </c>
      <c r="H37" s="59" t="str">
        <f t="shared" si="22"/>
        <v>USDAM3L2Y_LCHQuote</v>
      </c>
      <c r="I37" s="127">
        <v>0</v>
      </c>
      <c r="J37" s="64" t="str">
        <f>_xll.qlSwapRateHelper2(,H37,2,B37,Calendar,D37,E37,F37,G37,I37,C37,Discounting1,PillarDate,,Permanent,Trigger,ObjectOverwrite)</f>
        <v>obj_0022b#0002</v>
      </c>
      <c r="K37" s="64" t="str">
        <f t="shared" si="23"/>
        <v>obj_0022b#0002</v>
      </c>
      <c r="L37" s="48"/>
      <c r="M37" s="71" t="str">
        <f t="shared" si="18"/>
        <v>Sw</v>
      </c>
      <c r="N37" s="140" t="str">
        <f t="shared" si="19"/>
        <v>obj_002ad#0002</v>
      </c>
      <c r="O37" s="140" t="str">
        <f t="shared" si="20"/>
        <v>obj_002ad#0002</v>
      </c>
      <c r="P37" s="149" t="str">
        <f>IFERROR(_xll.qlRateHelperQuoteName(N37,Trigger),"--")</f>
        <v>USDAM3L6Y_LCHQuote</v>
      </c>
      <c r="Q37" s="142">
        <f>IFERROR(_xll.qlRateHelperQuoteValue($N37,Trigger),"--")</f>
        <v>1.5275624999999999E-2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42303</v>
      </c>
      <c r="V37" s="143">
        <f>IFERROR(_xll.qlRateHelperPillarDate(N37,Trigger),"--")</f>
        <v>44495</v>
      </c>
      <c r="X37" s="4" t="str">
        <f t="shared" si="2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UsdLibor3M</v>
      </c>
      <c r="H38" s="59" t="str">
        <f t="shared" si="22"/>
        <v>USDAM3L3Y_LCHQuote</v>
      </c>
      <c r="I38" s="127">
        <v>0</v>
      </c>
      <c r="J38" s="64" t="str">
        <f>_xll.qlSwapRateHelper2(,H38,2,B38,Calendar,D38,E38,F38,G38,I38,C38,Discounting1,PillarDate,,Permanent,Trigger,ObjectOverwrite)</f>
        <v>obj_00270#0002</v>
      </c>
      <c r="K38" s="64" t="str">
        <f t="shared" si="23"/>
        <v>obj_00270#0002</v>
      </c>
      <c r="L38" s="48"/>
      <c r="M38" s="71" t="str">
        <f t="shared" si="18"/>
        <v>Sw</v>
      </c>
      <c r="N38" s="140" t="str">
        <f t="shared" si="19"/>
        <v>obj_00213#0002</v>
      </c>
      <c r="O38" s="140" t="str">
        <f t="shared" si="20"/>
        <v>obj_00213#0002</v>
      </c>
      <c r="P38" s="149" t="str">
        <f>IFERROR(_xll.qlRateHelperQuoteName(N38,Trigger),"--")</f>
        <v>USDAM3L7Y_LCHQuote</v>
      </c>
      <c r="Q38" s="142">
        <f>IFERROR(_xll.qlRateHelperQuoteValue($N38,Trigger),"--")</f>
        <v>1.6710300000000001E-2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42303</v>
      </c>
      <c r="V38" s="143">
        <f>IFERROR(_xll.qlRateHelperPillarDate(N38,Trigger),"--")</f>
        <v>44860</v>
      </c>
      <c r="X38" s="4" t="str">
        <f t="shared" si="2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UsdLibor3M</v>
      </c>
      <c r="H39" s="59" t="str">
        <f t="shared" si="22"/>
        <v>USDAM3L4Y_LCHQuote</v>
      </c>
      <c r="I39" s="127">
        <v>0</v>
      </c>
      <c r="J39" s="64" t="str">
        <f>_xll.qlSwapRateHelper2(,H39,2,B39,Calendar,D39,E39,F39,G39,I39,C39,Discounting1,PillarDate,,Permanent,Trigger,ObjectOverwrite)</f>
        <v>obj_00250#0002</v>
      </c>
      <c r="K39" s="64" t="str">
        <f t="shared" si="23"/>
        <v>obj_00250#0002</v>
      </c>
      <c r="L39" s="48"/>
      <c r="M39" s="71" t="str">
        <f t="shared" si="18"/>
        <v>Sw</v>
      </c>
      <c r="N39" s="140" t="str">
        <f t="shared" si="19"/>
        <v>obj_00212#0002</v>
      </c>
      <c r="O39" s="140" t="str">
        <f t="shared" si="20"/>
        <v>obj_00212#0002</v>
      </c>
      <c r="P39" s="149" t="str">
        <f>IFERROR(_xll.qlRateHelperQuoteName(N39,Trigger),"--")</f>
        <v>USDAM3L8Y_LCHQuote</v>
      </c>
      <c r="Q39" s="142">
        <f>IFERROR(_xll.qlRateHelperQuoteValue($N39,Trigger),"--")</f>
        <v>1.7888999999999999E-2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42303</v>
      </c>
      <c r="V39" s="143">
        <f>IFERROR(_xll.qlRateHelperPillarDate(N39,Trigger),"--")</f>
        <v>45225</v>
      </c>
      <c r="X39" s="4" t="str">
        <f t="shared" si="2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UsdLibor3M</v>
      </c>
      <c r="H40" s="59" t="str">
        <f t="shared" si="22"/>
        <v>USDAM3L5Y_LCHQuote</v>
      </c>
      <c r="I40" s="127">
        <v>0</v>
      </c>
      <c r="J40" s="64" t="str">
        <f>_xll.qlSwapRateHelper2(,H40,2,B40,Calendar,D40,E40,F40,G40,I40,C40,Discounting1,PillarDate,,Permanent,Trigger,ObjectOverwrite)</f>
        <v>obj_00214#0002</v>
      </c>
      <c r="K40" s="64" t="str">
        <f t="shared" si="23"/>
        <v>obj_00214#0002</v>
      </c>
      <c r="L40" s="48"/>
      <c r="M40" s="71" t="str">
        <f t="shared" si="18"/>
        <v>Sw</v>
      </c>
      <c r="N40" s="140" t="str">
        <f t="shared" si="19"/>
        <v>obj_0028c#0002</v>
      </c>
      <c r="O40" s="140" t="str">
        <f t="shared" si="20"/>
        <v>obj_0028c#0002</v>
      </c>
      <c r="P40" s="149" t="str">
        <f>IFERROR(_xll.qlRateHelperQuoteName(N40,Trigger),"--")</f>
        <v>USDAM3L9Y_LCHQuote</v>
      </c>
      <c r="Q40" s="142">
        <f>IFERROR(_xll.qlRateHelperQuoteValue($N40,Trigger),"--")</f>
        <v>1.8884250000000002E-2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42303</v>
      </c>
      <c r="V40" s="143">
        <f>IFERROR(_xll.qlRateHelperPillarDate(N40,Trigger),"--")</f>
        <v>45593</v>
      </c>
      <c r="X40" s="4" t="str">
        <f t="shared" si="2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UsdLibor3M</v>
      </c>
      <c r="H41" s="59" t="str">
        <f t="shared" si="22"/>
        <v>USDAM3L6Y_LCHQuote</v>
      </c>
      <c r="I41" s="127">
        <v>0</v>
      </c>
      <c r="J41" s="64" t="str">
        <f>_xll.qlSwapRateHelper2(,H41,2,B41,Calendar,D41,E41,F41,G41,I41,C41,Discounting1,PillarDate,,Permanent,Trigger,ObjectOverwrite)</f>
        <v>obj_002ad#0002</v>
      </c>
      <c r="K41" s="64" t="str">
        <f t="shared" si="23"/>
        <v>obj_002ad#0002</v>
      </c>
      <c r="M41" s="71" t="str">
        <f t="shared" si="18"/>
        <v>Sw</v>
      </c>
      <c r="N41" s="141" t="str">
        <f t="shared" si="19"/>
        <v>obj_00204#0002</v>
      </c>
      <c r="O41" s="141" t="str">
        <f t="shared" si="20"/>
        <v>obj_00204#0002</v>
      </c>
      <c r="P41" s="149" t="str">
        <f>IFERROR(_xll.qlRateHelperQuoteName(N41,Trigger),"--")</f>
        <v>USDAM3L10Y_LCHQuote</v>
      </c>
      <c r="Q41" s="142">
        <f>IFERROR(_xll.qlRateHelperQuoteValue($N41,Trigger),"--")</f>
        <v>1.9726250000000001E-2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42303</v>
      </c>
      <c r="V41" s="143">
        <f>IFERROR(_xll.qlRateHelperPillarDate(N41,Trigger),"--")</f>
        <v>45957</v>
      </c>
      <c r="X41" s="4" t="str">
        <f t="shared" si="2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UsdLibor3M</v>
      </c>
      <c r="H42" s="59" t="str">
        <f t="shared" si="22"/>
        <v>USDAM3L7Y_LCHQuote</v>
      </c>
      <c r="I42" s="127">
        <v>0</v>
      </c>
      <c r="J42" s="64" t="str">
        <f>_xll.qlSwapRateHelper2(,H42,2,B42,Calendar,D42,E42,F42,G42,I42,C42,Discounting1,PillarDate,,Permanent,Trigger,ObjectOverwrite)</f>
        <v>obj_00213#0002</v>
      </c>
      <c r="K42" s="64" t="str">
        <f t="shared" si="23"/>
        <v>obj_00213#0002</v>
      </c>
      <c r="M42" s="71" t="str">
        <f t="shared" si="18"/>
        <v>Sw</v>
      </c>
      <c r="N42" s="141" t="str">
        <f t="shared" si="19"/>
        <v>obj_00260#0002</v>
      </c>
      <c r="O42" s="141" t="str">
        <f t="shared" si="20"/>
        <v>obj_00260#0002</v>
      </c>
      <c r="P42" s="149" t="str">
        <f>IFERROR(_xll.qlRateHelperQuoteName(N42,Trigger),"--")</f>
        <v>USDAM3L11Y_LCHQuote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>
        <f>IFERROR(_xll.qlRateHelperEarliestDate(N42,Trigger),"--")</f>
        <v>42303</v>
      </c>
      <c r="V42" s="143">
        <f>IFERROR(_xll.qlRateHelperPillarDate(N42,Trigger),"--")</f>
        <v>46321</v>
      </c>
      <c r="X42" s="4" t="str">
        <f t="shared" si="2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UsdLibor3M</v>
      </c>
      <c r="H43" s="59" t="str">
        <f t="shared" si="22"/>
        <v>USDAM3L8Y_LCHQuote</v>
      </c>
      <c r="I43" s="127">
        <v>0</v>
      </c>
      <c r="J43" s="64" t="str">
        <f>_xll.qlSwapRateHelper2(,H43,2,B43,Calendar,D43,E43,F43,G43,I43,C43,Discounting1,PillarDate,,Permanent,Trigger,ObjectOverwrite)</f>
        <v>obj_00212#0002</v>
      </c>
      <c r="K43" s="64" t="str">
        <f t="shared" si="23"/>
        <v>obj_00212#0002</v>
      </c>
      <c r="M43" s="71" t="str">
        <f t="shared" si="18"/>
        <v>Sw</v>
      </c>
      <c r="N43" s="141" t="str">
        <f t="shared" si="19"/>
        <v>obj_002ac#0002</v>
      </c>
      <c r="O43" s="141" t="str">
        <f t="shared" si="20"/>
        <v>obj_002ac#0002</v>
      </c>
      <c r="P43" s="149" t="str">
        <f>IFERROR(_xll.qlRateHelperQuoteName(N43,Trigger),"--")</f>
        <v>USDAM3L12Y_LCHQuote</v>
      </c>
      <c r="Q43" s="142">
        <f>IFERROR(_xll.qlRateHelperQuoteValue($N43,Trigger),"--")</f>
        <v>2.11282E-2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42303</v>
      </c>
      <c r="V43" s="143">
        <f>IFERROR(_xll.qlRateHelperPillarDate(N43,Trigger),"--")</f>
        <v>46686</v>
      </c>
      <c r="X43" s="4" t="str">
        <f t="shared" si="2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UsdLibor3M</v>
      </c>
      <c r="H44" s="59" t="str">
        <f t="shared" si="22"/>
        <v>USDAM3L9Y_LCHQuote</v>
      </c>
      <c r="I44" s="127">
        <v>0</v>
      </c>
      <c r="J44" s="64" t="str">
        <f>_xll.qlSwapRateHelper2(,H44,2,B44,Calendar,D44,E44,F44,G44,I44,C44,Discounting1,PillarDate,,Permanent,Trigger,ObjectOverwrite)</f>
        <v>obj_0028c#0002</v>
      </c>
      <c r="K44" s="64" t="str">
        <f t="shared" si="23"/>
        <v>obj_0028c#0002</v>
      </c>
      <c r="M44" s="71" t="str">
        <f t="shared" si="18"/>
        <v>Sw</v>
      </c>
      <c r="N44" s="141" t="str">
        <f t="shared" si="19"/>
        <v>obj_002b1#0002</v>
      </c>
      <c r="O44" s="141" t="str">
        <f t="shared" si="20"/>
        <v>obj_002b1#0002</v>
      </c>
      <c r="P44" s="149" t="str">
        <f>IFERROR(_xll.qlRateHelperQuoteName(N44,Trigger),"--")</f>
        <v>USDAM3L13Y_LCHQuote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>
        <f>IFERROR(_xll.qlRateHelperEarliestDate(N44,Trigger),"--")</f>
        <v>42303</v>
      </c>
      <c r="V44" s="143">
        <f>IFERROR(_xll.qlRateHelperPillarDate(N44,Trigger),"--")</f>
        <v>47052</v>
      </c>
      <c r="X44" s="4" t="str">
        <f t="shared" si="2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UsdLibor3M</v>
      </c>
      <c r="H45" s="59" t="str">
        <f t="shared" si="22"/>
        <v>USDAM3L10Y_LCHQuote</v>
      </c>
      <c r="I45" s="127">
        <v>0</v>
      </c>
      <c r="J45" s="64" t="str">
        <f>_xll.qlSwapRateHelper2(,H45,2,B45,Calendar,D45,E45,F45,G45,I45,C45,Discounting1,PillarDate,,Permanent,Trigger,ObjectOverwrite)</f>
        <v>obj_00204#0002</v>
      </c>
      <c r="K45" s="64" t="str">
        <f t="shared" si="23"/>
        <v>obj_00204#0002</v>
      </c>
      <c r="M45" s="71" t="str">
        <f t="shared" si="18"/>
        <v>Sw</v>
      </c>
      <c r="N45" s="141" t="str">
        <f t="shared" si="19"/>
        <v>obj_0027f#0002</v>
      </c>
      <c r="O45" s="141" t="str">
        <f t="shared" si="20"/>
        <v>obj_0027f#0002</v>
      </c>
      <c r="P45" s="149" t="str">
        <f>IFERROR(_xll.qlRateHelperQuoteName(N45,Trigger),"--")</f>
        <v>USDAM3L14Y_LCHQuote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>
        <f>IFERROR(_xll.qlRateHelperEarliestDate(N45,Trigger),"--")</f>
        <v>42303</v>
      </c>
      <c r="V45" s="143">
        <f>IFERROR(_xll.qlRateHelperPillarDate(N45,Trigger),"--")</f>
        <v>47417</v>
      </c>
      <c r="X45" s="4" t="str">
        <f t="shared" si="2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98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UsdLibor3M</v>
      </c>
      <c r="H46" s="59" t="str">
        <f t="shared" si="22"/>
        <v>USDAM3L11Y_LCHQuote</v>
      </c>
      <c r="I46" s="127">
        <v>0</v>
      </c>
      <c r="J46" s="64" t="str">
        <f>_xll.qlSwapRateHelper2(,H46,2,B46,Calendar,D46,E46,F46,G46,I46,C46,Discounting1,PillarDate,,Permanent,Trigger,ObjectOverwrite)</f>
        <v>obj_00260#0002</v>
      </c>
      <c r="K46" s="64" t="str">
        <f t="shared" si="23"/>
        <v>obj_00260#0002</v>
      </c>
      <c r="M46" s="71" t="str">
        <f t="shared" si="18"/>
        <v>Sw</v>
      </c>
      <c r="N46" s="141" t="str">
        <f t="shared" si="19"/>
        <v>obj_0024a#0002</v>
      </c>
      <c r="O46" s="141" t="str">
        <f t="shared" si="20"/>
        <v>obj_0024a#0002</v>
      </c>
      <c r="P46" s="149" t="str">
        <f>IFERROR(_xll.qlRateHelperQuoteName(N46,Trigger),"--")</f>
        <v>USDAM3L15Y_LCHQuote</v>
      </c>
      <c r="Q46" s="142">
        <f>IFERROR(_xll.qlRateHelperQuoteValue($N46,Trigger),"--")</f>
        <v>2.25261E-2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42303</v>
      </c>
      <c r="V46" s="143">
        <f>IFERROR(_xll.qlRateHelperPillarDate(N46,Trigger),"--")</f>
        <v>47784</v>
      </c>
      <c r="X46" s="4" t="str">
        <f t="shared" si="2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UsdLibor3M</v>
      </c>
      <c r="H47" s="59" t="str">
        <f t="shared" si="22"/>
        <v>USDAM3L12Y_LCHQuote</v>
      </c>
      <c r="I47" s="127">
        <v>0</v>
      </c>
      <c r="J47" s="64" t="str">
        <f>_xll.qlSwapRateHelper2(,H47,2,B47,Calendar,D47,E47,F47,G47,I47,C47,Discounting1,PillarDate,,Permanent,Trigger,ObjectOverwrite)</f>
        <v>obj_002ac#0002</v>
      </c>
      <c r="K47" s="64" t="str">
        <f t="shared" si="23"/>
        <v>obj_002ac#0002</v>
      </c>
      <c r="M47" s="71" t="str">
        <f t="shared" si="18"/>
        <v>Sw</v>
      </c>
      <c r="N47" s="141" t="str">
        <f t="shared" si="19"/>
        <v>obj_0024e#0002</v>
      </c>
      <c r="O47" s="141" t="str">
        <f t="shared" si="20"/>
        <v>obj_0024e#0002</v>
      </c>
      <c r="P47" s="149" t="str">
        <f>IFERROR(_xll.qlRateHelperQuoteName(N47,Trigger),"--")</f>
        <v>USDAM3L16Y_LCHQuote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>
        <f>IFERROR(_xll.qlRateHelperEarliestDate(N47,Trigger),"--")</f>
        <v>42303</v>
      </c>
      <c r="V47" s="143">
        <f>IFERROR(_xll.qlRateHelperPillarDate(N47,Trigger),"--")</f>
        <v>48148</v>
      </c>
      <c r="X47" s="4" t="str">
        <f t="shared" si="2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99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UsdLibor3M</v>
      </c>
      <c r="H48" s="59" t="str">
        <f t="shared" si="22"/>
        <v>USDAM3L13Y_LCHQuote</v>
      </c>
      <c r="I48" s="127">
        <v>0</v>
      </c>
      <c r="J48" s="64" t="str">
        <f>_xll.qlSwapRateHelper2(,H48,2,B48,Calendar,D48,E48,F48,G48,I48,C48,Discounting1,PillarDate,,Permanent,Trigger,ObjectOverwrite)</f>
        <v>obj_002b1#0002</v>
      </c>
      <c r="K48" s="64" t="str">
        <f t="shared" si="23"/>
        <v>obj_002b1#0002</v>
      </c>
      <c r="M48" s="71" t="str">
        <f t="shared" si="18"/>
        <v>Sw</v>
      </c>
      <c r="N48" s="141" t="str">
        <f t="shared" si="19"/>
        <v>obj_001fd#0002</v>
      </c>
      <c r="O48" s="141" t="str">
        <f t="shared" si="20"/>
        <v>obj_001fd#0002</v>
      </c>
      <c r="P48" s="149" t="str">
        <f>IFERROR(_xll.qlRateHelperQuoteName(N48,Trigger),"--")</f>
        <v>USDAM3L17Y_LCHQuote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>
        <f>IFERROR(_xll.qlRateHelperEarliestDate(N48,Trigger),"--")</f>
        <v>42303</v>
      </c>
      <c r="V48" s="143">
        <f>IFERROR(_xll.qlRateHelperPillarDate(N48,Trigger),"--")</f>
        <v>48513</v>
      </c>
      <c r="X48" s="4" t="str">
        <f t="shared" si="2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100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UsdLibor3M</v>
      </c>
      <c r="H49" s="59" t="str">
        <f t="shared" si="22"/>
        <v>USDAM3L14Y_LCHQuote</v>
      </c>
      <c r="I49" s="127">
        <v>0</v>
      </c>
      <c r="J49" s="64" t="str">
        <f>_xll.qlSwapRateHelper2(,H49,2,B49,Calendar,D49,E49,F49,G49,I49,C49,Discounting1,PillarDate,,Permanent,Trigger,ObjectOverwrite)</f>
        <v>obj_0027f#0002</v>
      </c>
      <c r="K49" s="64" t="str">
        <f t="shared" si="23"/>
        <v>obj_0027f#0002</v>
      </c>
      <c r="M49" s="71" t="str">
        <f t="shared" si="18"/>
        <v>Sw</v>
      </c>
      <c r="N49" s="141" t="str">
        <f t="shared" si="19"/>
        <v>obj_00200#0002</v>
      </c>
      <c r="O49" s="141" t="str">
        <f t="shared" si="20"/>
        <v>obj_00200#0002</v>
      </c>
      <c r="P49" s="149" t="str">
        <f>IFERROR(_xll.qlRateHelperQuoteName(N49,Trigger),"--")</f>
        <v>USDAM3L18Y_LCHQuote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>
        <f>IFERROR(_xll.qlRateHelperEarliestDate(N49,Trigger),"--")</f>
        <v>42303</v>
      </c>
      <c r="V49" s="143">
        <f>IFERROR(_xll.qlRateHelperPillarDate(N49,Trigger),"--")</f>
        <v>48878</v>
      </c>
      <c r="X49" s="4" t="str">
        <f t="shared" si="2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UsdLibor3M</v>
      </c>
      <c r="H50" s="59" t="str">
        <f t="shared" si="22"/>
        <v>USDAM3L15Y_LCHQuote</v>
      </c>
      <c r="I50" s="127">
        <v>0</v>
      </c>
      <c r="J50" s="64" t="str">
        <f>_xll.qlSwapRateHelper2(,H50,2,B50,Calendar,D50,E50,F50,G50,I50,C50,Discounting1,PillarDate,,Permanent,Trigger,ObjectOverwrite)</f>
        <v>obj_0024a#0002</v>
      </c>
      <c r="K50" s="64" t="str">
        <f t="shared" si="23"/>
        <v>obj_0024a#0002</v>
      </c>
      <c r="M50" s="71" t="str">
        <f t="shared" si="18"/>
        <v>Sw</v>
      </c>
      <c r="N50" s="141" t="str">
        <f t="shared" si="19"/>
        <v>obj_002aa#0002</v>
      </c>
      <c r="O50" s="141" t="str">
        <f t="shared" si="20"/>
        <v>obj_002aa#0002</v>
      </c>
      <c r="P50" s="149" t="str">
        <f>IFERROR(_xll.qlRateHelperQuoteName(N50,Trigger),"--")</f>
        <v>USDAM3L19Y_LCHQuote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>
        <f>IFERROR(_xll.qlRateHelperEarliestDate(N50,Trigger),"--")</f>
        <v>42303</v>
      </c>
      <c r="V50" s="143">
        <f>IFERROR(_xll.qlRateHelperPillarDate(N50,Trigger),"--")</f>
        <v>49243</v>
      </c>
      <c r="X50" s="4" t="str">
        <f t="shared" si="2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101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UsdLibor3M</v>
      </c>
      <c r="H51" s="59" t="str">
        <f t="shared" si="22"/>
        <v>USDAM3L16Y_LCHQuote</v>
      </c>
      <c r="I51" s="127">
        <v>0</v>
      </c>
      <c r="J51" s="64" t="str">
        <f>_xll.qlSwapRateHelper2(,H51,2,B51,Calendar,D51,E51,F51,G51,I51,C51,Discounting1,PillarDate,,Permanent,Trigger,ObjectOverwrite)</f>
        <v>obj_0024e#0002</v>
      </c>
      <c r="K51" s="64" t="str">
        <f t="shared" si="23"/>
        <v>obj_0024e#0002</v>
      </c>
      <c r="M51" s="71" t="str">
        <f t="shared" si="18"/>
        <v>Sw</v>
      </c>
      <c r="N51" s="141" t="str">
        <f t="shared" si="19"/>
        <v>obj_0023b#0002</v>
      </c>
      <c r="O51" s="141" t="str">
        <f t="shared" si="20"/>
        <v>obj_0023b#0002</v>
      </c>
      <c r="P51" s="149" t="str">
        <f>IFERROR(_xll.qlRateHelperQuoteName(N51,Trigger),"--")</f>
        <v>USDAM3L20Y_LCHQuote</v>
      </c>
      <c r="Q51" s="142">
        <f>IFERROR(_xll.qlRateHelperQuoteValue($N51,Trigger),"--")</f>
        <v>2.3886625000000002E-2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42303</v>
      </c>
      <c r="V51" s="143">
        <f>IFERROR(_xll.qlRateHelperPillarDate(N51,Trigger),"--")</f>
        <v>49608</v>
      </c>
      <c r="X51" s="4" t="str">
        <f t="shared" si="2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102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UsdLibor3M</v>
      </c>
      <c r="H52" s="59" t="str">
        <f t="shared" si="22"/>
        <v>USDAM3L17Y_LCHQuote</v>
      </c>
      <c r="I52" s="127">
        <v>0</v>
      </c>
      <c r="J52" s="64" t="str">
        <f>_xll.qlSwapRateHelper2(,H52,2,B52,Calendar,D52,E52,F52,G52,I52,C52,Discounting1,PillarDate,,Permanent,Trigger,ObjectOverwrite)</f>
        <v>obj_001fd#0002</v>
      </c>
      <c r="K52" s="64" t="str">
        <f t="shared" si="23"/>
        <v>obj_001fd#0002</v>
      </c>
      <c r="M52" s="71" t="str">
        <f t="shared" si="18"/>
        <v>Sw</v>
      </c>
      <c r="N52" s="141" t="str">
        <f t="shared" si="19"/>
        <v>obj_00241#0002</v>
      </c>
      <c r="O52" s="141" t="str">
        <f t="shared" si="20"/>
        <v>obj_00241#0002</v>
      </c>
      <c r="P52" s="149" t="str">
        <f>IFERROR(_xll.qlRateHelperQuoteName(N52,Trigger),"--")</f>
        <v>USDAM3L21Y_LCHQuote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>
        <f>IFERROR(_xll.qlRateHelperEarliestDate(N52,Trigger),"--")</f>
        <v>42303</v>
      </c>
      <c r="V52" s="143">
        <f>IFERROR(_xll.qlRateHelperPillarDate(N52,Trigger),"--")</f>
        <v>49975</v>
      </c>
      <c r="X52" s="4" t="str">
        <f t="shared" si="2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103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UsdLibor3M</v>
      </c>
      <c r="H53" s="59" t="str">
        <f t="shared" si="22"/>
        <v>USDAM3L18Y_LCHQuote</v>
      </c>
      <c r="I53" s="127">
        <v>0</v>
      </c>
      <c r="J53" s="64" t="str">
        <f>_xll.qlSwapRateHelper2(,H53,2,B53,Calendar,D53,E53,F53,G53,I53,C53,Discounting1,PillarDate,,Permanent,Trigger,ObjectOverwrite)</f>
        <v>obj_00200#0002</v>
      </c>
      <c r="K53" s="64" t="str">
        <f t="shared" si="23"/>
        <v>obj_00200#0002</v>
      </c>
      <c r="M53" s="71" t="str">
        <f t="shared" si="18"/>
        <v>Sw</v>
      </c>
      <c r="N53" s="141" t="str">
        <f t="shared" si="19"/>
        <v>obj_002b2#0002</v>
      </c>
      <c r="O53" s="141" t="str">
        <f t="shared" si="20"/>
        <v>obj_002b2#0002</v>
      </c>
      <c r="P53" s="149" t="str">
        <f>IFERROR(_xll.qlRateHelperQuoteName(N53,Trigger),"--")</f>
        <v>USDAM3L22Y_LCHQuote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>
        <f>IFERROR(_xll.qlRateHelperEarliestDate(N53,Trigger),"--")</f>
        <v>42303</v>
      </c>
      <c r="V53" s="143">
        <f>IFERROR(_xll.qlRateHelperPillarDate(N53,Trigger),"--")</f>
        <v>50339</v>
      </c>
      <c r="X53" s="4" t="str">
        <f t="shared" si="2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UsdLibor3M</v>
      </c>
      <c r="H54" s="59" t="str">
        <f t="shared" si="22"/>
        <v>USDAM3L19Y_LCHQuote</v>
      </c>
      <c r="I54" s="127">
        <v>0</v>
      </c>
      <c r="J54" s="64" t="str">
        <f>_xll.qlSwapRateHelper2(,H54,2,B54,Calendar,D54,E54,F54,G54,I54,C54,Discounting1,PillarDate,,Permanent,Trigger,ObjectOverwrite)</f>
        <v>obj_002aa#0002</v>
      </c>
      <c r="K54" s="64" t="str">
        <f t="shared" si="23"/>
        <v>obj_002aa#0002</v>
      </c>
      <c r="M54" s="71" t="str">
        <f t="shared" si="18"/>
        <v>Sw</v>
      </c>
      <c r="N54" s="141" t="str">
        <f t="shared" si="19"/>
        <v>obj_0021d#0002</v>
      </c>
      <c r="O54" s="141" t="str">
        <f t="shared" si="20"/>
        <v>obj_0021d#0002</v>
      </c>
      <c r="P54" s="149" t="str">
        <f>IFERROR(_xll.qlRateHelperQuoteName(N54,Trigger),"--")</f>
        <v>USDAM3L23Y_LCHQuote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>
        <f>IFERROR(_xll.qlRateHelperEarliestDate(N54,Trigger),"--")</f>
        <v>42303</v>
      </c>
      <c r="V54" s="143">
        <f>IFERROR(_xll.qlRateHelperPillarDate(N54,Trigger),"--")</f>
        <v>50704</v>
      </c>
      <c r="X54" s="4" t="str">
        <f t="shared" si="2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UsdLibor3M</v>
      </c>
      <c r="H55" s="59" t="str">
        <f t="shared" si="22"/>
        <v>USDAM3L20Y_LCHQuote</v>
      </c>
      <c r="I55" s="127">
        <v>0</v>
      </c>
      <c r="J55" s="64" t="str">
        <f>_xll.qlSwapRateHelper2(,H55,2,B55,Calendar,D55,E55,F55,G55,I55,C55,Discounting1,PillarDate,,Permanent,Trigger,ObjectOverwrite)</f>
        <v>obj_0023b#0002</v>
      </c>
      <c r="K55" s="64" t="str">
        <f t="shared" si="23"/>
        <v>obj_0023b#0002</v>
      </c>
      <c r="M55" s="71" t="str">
        <f t="shared" si="18"/>
        <v>Sw</v>
      </c>
      <c r="N55" s="141" t="str">
        <f t="shared" si="19"/>
        <v>obj_0029c#0002</v>
      </c>
      <c r="O55" s="141" t="str">
        <f t="shared" si="20"/>
        <v>obj_0029c#0002</v>
      </c>
      <c r="P55" s="149" t="str">
        <f>IFERROR(_xll.qlRateHelperQuoteName(N55,Trigger),"--")</f>
        <v>USDAM3L24Y_LCHQuote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>
        <f>IFERROR(_xll.qlRateHelperEarliestDate(N55,Trigger),"--")</f>
        <v>42303</v>
      </c>
      <c r="V55" s="143">
        <f>IFERROR(_xll.qlRateHelperPillarDate(N55,Trigger),"--")</f>
        <v>51069</v>
      </c>
      <c r="X55" s="4" t="str">
        <f t="shared" si="2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UsdLibor3M</v>
      </c>
      <c r="H56" s="59" t="str">
        <f t="shared" si="22"/>
        <v>USDAM3L21Y_LCHQuote</v>
      </c>
      <c r="I56" s="127">
        <v>0</v>
      </c>
      <c r="J56" s="64" t="str">
        <f>_xll.qlSwapRateHelper2(,H56,2,B56,Calendar,D56,E56,F56,G56,I56,C56,Discounting1,PillarDate,,Permanent,Trigger,ObjectOverwrite)</f>
        <v>obj_00241#0002</v>
      </c>
      <c r="K56" s="64" t="str">
        <f t="shared" si="23"/>
        <v>obj_00241#0002</v>
      </c>
      <c r="M56" s="71" t="str">
        <f t="shared" si="18"/>
        <v>Sw</v>
      </c>
      <c r="N56" s="141" t="str">
        <f t="shared" si="19"/>
        <v>obj_0029d#0002</v>
      </c>
      <c r="O56" s="141" t="str">
        <f t="shared" si="20"/>
        <v>obj_0029d#0002</v>
      </c>
      <c r="P56" s="149" t="str">
        <f>IFERROR(_xll.qlRateHelperQuoteName(N56,Trigger),"--")</f>
        <v>USDAM3L25Y_LCHQuote</v>
      </c>
      <c r="Q56" s="142">
        <f>IFERROR(_xll.qlRateHelperQuoteValue($N56,Trigger),"--")</f>
        <v>2.4537666664999999E-2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42303</v>
      </c>
      <c r="V56" s="143">
        <f>IFERROR(_xll.qlRateHelperPillarDate(N56,Trigger),"--")</f>
        <v>51435</v>
      </c>
      <c r="X56" s="4" t="str">
        <f t="shared" si="2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106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21"/>
        <v>UsdLibor3M</v>
      </c>
      <c r="H57" s="59" t="str">
        <f t="shared" si="22"/>
        <v>USDAM3L22Y_LCHQuote</v>
      </c>
      <c r="I57" s="127">
        <v>0</v>
      </c>
      <c r="J57" s="64" t="str">
        <f>_xll.qlSwapRateHelper2(,H57,2,B57,Calendar,D57,E57,F57,G57,I57,C57,Discounting1,PillarDate,,Permanent,Trigger,ObjectOverwrite)</f>
        <v>obj_002b2#0002</v>
      </c>
      <c r="K57" s="64" t="str">
        <f t="shared" si="23"/>
        <v>obj_002b2#0002</v>
      </c>
      <c r="M57" s="71" t="str">
        <f t="shared" si="18"/>
        <v>Sw</v>
      </c>
      <c r="N57" s="141" t="str">
        <f t="shared" si="19"/>
        <v>obj_00299#0002</v>
      </c>
      <c r="O57" s="141" t="str">
        <f t="shared" si="20"/>
        <v>obj_00299#0002</v>
      </c>
      <c r="P57" s="149" t="str">
        <f>IFERROR(_xll.qlRateHelperQuoteName(N57,Trigger),"--")</f>
        <v>USDAM3L26Y_LCHQuote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>
        <f>IFERROR(_xll.qlRateHelperEarliestDate(N57,Trigger),"--")</f>
        <v>42303</v>
      </c>
      <c r="V57" s="143">
        <f>IFERROR(_xll.qlRateHelperPillarDate(N57,Trigger),"--")</f>
        <v>51802</v>
      </c>
      <c r="X57" s="4" t="str">
        <f t="shared" si="2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107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21"/>
        <v>UsdLibor3M</v>
      </c>
      <c r="H58" s="59" t="str">
        <f t="shared" si="22"/>
        <v>USDAM3L23Y_LCHQuote</v>
      </c>
      <c r="I58" s="127">
        <v>0</v>
      </c>
      <c r="J58" s="64" t="str">
        <f>_xll.qlSwapRateHelper2(,H58,2,B58,Calendar,D58,E58,F58,G58,I58,C58,Discounting1,PillarDate,,Permanent,Trigger,ObjectOverwrite)</f>
        <v>obj_0021d#0002</v>
      </c>
      <c r="K58" s="64" t="str">
        <f t="shared" si="23"/>
        <v>obj_0021d#0002</v>
      </c>
      <c r="M58" s="71" t="str">
        <f t="shared" si="18"/>
        <v>Sw</v>
      </c>
      <c r="N58" s="141" t="str">
        <f t="shared" si="19"/>
        <v>obj_0025b#0002</v>
      </c>
      <c r="O58" s="141" t="str">
        <f t="shared" si="20"/>
        <v>obj_0025b#0002</v>
      </c>
      <c r="P58" s="149" t="str">
        <f>IFERROR(_xll.qlRateHelperQuoteName(N58,Trigger),"--")</f>
        <v>USDAM3L27Y_LCHQuote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>
        <f>IFERROR(_xll.qlRateHelperEarliestDate(N58,Trigger),"--")</f>
        <v>42303</v>
      </c>
      <c r="V58" s="143">
        <f>IFERROR(_xll.qlRateHelperPillarDate(N58,Trigger),"--")</f>
        <v>52166</v>
      </c>
      <c r="X58" s="4" t="str">
        <f t="shared" si="2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108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21"/>
        <v>UsdLibor3M</v>
      </c>
      <c r="H59" s="59" t="str">
        <f t="shared" si="22"/>
        <v>USDAM3L24Y_LCHQuote</v>
      </c>
      <c r="I59" s="127">
        <v>0</v>
      </c>
      <c r="J59" s="64" t="str">
        <f>_xll.qlSwapRateHelper2(,H59,2,B59,Calendar,D59,E59,F59,G59,I59,C59,Discounting1,PillarDate,,Permanent,Trigger,ObjectOverwrite)</f>
        <v>obj_0029c#0002</v>
      </c>
      <c r="K59" s="64" t="str">
        <f t="shared" si="23"/>
        <v>obj_0029c#0002</v>
      </c>
      <c r="M59" s="71" t="str">
        <f t="shared" si="18"/>
        <v>Sw</v>
      </c>
      <c r="N59" s="141" t="str">
        <f t="shared" si="19"/>
        <v>obj_001fe#0002</v>
      </c>
      <c r="O59" s="141" t="str">
        <f t="shared" si="20"/>
        <v>obj_001fe#0002</v>
      </c>
      <c r="P59" s="149" t="str">
        <f>IFERROR(_xll.qlRateHelperQuoteName(N59,Trigger),"--")</f>
        <v>USDAM3L28Y_LCHQuote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>
        <f>IFERROR(_xll.qlRateHelperEarliestDate(N59,Trigger),"--")</f>
        <v>42303</v>
      </c>
      <c r="V59" s="143">
        <f>IFERROR(_xll.qlRateHelperPillarDate(N59,Trigger),"--")</f>
        <v>52530</v>
      </c>
      <c r="X59" s="4" t="str">
        <f t="shared" si="2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21"/>
        <v>UsdLibor3M</v>
      </c>
      <c r="H60" s="59" t="str">
        <f t="shared" si="22"/>
        <v>USDAM3L25Y_LCHQuote</v>
      </c>
      <c r="I60" s="127">
        <v>0</v>
      </c>
      <c r="J60" s="64" t="str">
        <f>_xll.qlSwapRateHelper2(,H60,2,B60,Calendar,D60,E60,F60,G60,I60,C60,Discounting1,PillarDate,,Permanent,Trigger,ObjectOverwrite)</f>
        <v>obj_0029d#0002</v>
      </c>
      <c r="K60" s="64" t="str">
        <f t="shared" si="23"/>
        <v>obj_0029d#0002</v>
      </c>
      <c r="M60" s="71" t="str">
        <f t="shared" si="18"/>
        <v>Sw</v>
      </c>
      <c r="N60" s="141" t="str">
        <f t="shared" si="19"/>
        <v>obj_00251#0002</v>
      </c>
      <c r="O60" s="141" t="str">
        <f t="shared" si="20"/>
        <v>obj_00251#0002</v>
      </c>
      <c r="P60" s="149" t="str">
        <f>IFERROR(_xll.qlRateHelperQuoteName(N60,Trigger),"--")</f>
        <v>USDAM3L29Y_LCHQuote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>
        <f>IFERROR(_xll.qlRateHelperEarliestDate(N60,Trigger),"--")</f>
        <v>42303</v>
      </c>
      <c r="V60" s="143">
        <f>IFERROR(_xll.qlRateHelperPillarDate(N60,Trigger),"--")</f>
        <v>52896</v>
      </c>
      <c r="X60" s="4" t="str">
        <f t="shared" si="2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109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21"/>
        <v>UsdLibor3M</v>
      </c>
      <c r="H61" s="59" t="str">
        <f t="shared" si="22"/>
        <v>USDAM3L26Y_LCHQuote</v>
      </c>
      <c r="I61" s="127">
        <v>0</v>
      </c>
      <c r="J61" s="64" t="str">
        <f>_xll.qlSwapRateHelper2(,H61,2,B61,Calendar,D61,E61,F61,G61,I61,C61,Discounting1,PillarDate,,Permanent,Trigger,ObjectOverwrite)</f>
        <v>obj_00299#0002</v>
      </c>
      <c r="K61" s="64" t="str">
        <f t="shared" si="23"/>
        <v>obj_00299#0002</v>
      </c>
      <c r="M61" s="71" t="str">
        <f t="shared" si="18"/>
        <v>Sw</v>
      </c>
      <c r="N61" s="141" t="str">
        <f t="shared" si="19"/>
        <v>obj_001ff#0002</v>
      </c>
      <c r="O61" s="141" t="str">
        <f t="shared" si="20"/>
        <v>obj_001ff#0002</v>
      </c>
      <c r="P61" s="149" t="str">
        <f>IFERROR(_xll.qlRateHelperQuoteName(N61,Trigger),"--")</f>
        <v>USDAM3L30Y_LCHQuote</v>
      </c>
      <c r="Q61" s="142">
        <f>IFERROR(_xll.qlRateHelperQuoteValue($N61,Trigger),"--")</f>
        <v>2.4940625000000001E-2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42303</v>
      </c>
      <c r="V61" s="143">
        <f>IFERROR(_xll.qlRateHelperPillarDate(N61,Trigger),"--")</f>
        <v>53261</v>
      </c>
      <c r="X61" s="4" t="str">
        <f t="shared" si="2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21"/>
        <v>UsdLibor3M</v>
      </c>
      <c r="H62" s="59" t="str">
        <f t="shared" si="22"/>
        <v>USDAM3L27Y_LCHQuote</v>
      </c>
      <c r="I62" s="127">
        <v>0</v>
      </c>
      <c r="J62" s="64" t="str">
        <f>_xll.qlSwapRateHelper2(,H62,2,B62,Calendar,D62,E62,F62,G62,I62,C62,Discounting1,PillarDate,,Permanent,Trigger,ObjectOverwrite)</f>
        <v>obj_0025b#0002</v>
      </c>
      <c r="K62" s="64" t="str">
        <f t="shared" si="23"/>
        <v>obj_0025b#0002</v>
      </c>
      <c r="M62" s="71" t="str">
        <f t="shared" si="18"/>
        <v>Sw</v>
      </c>
      <c r="N62" s="141" t="str">
        <f t="shared" si="19"/>
        <v>obj_00259#0002</v>
      </c>
      <c r="O62" s="141" t="str">
        <f t="shared" si="20"/>
        <v>obj_00259#0002</v>
      </c>
      <c r="P62" s="149" t="str">
        <f>IFERROR(_xll.qlRateHelperQuoteName(N62,Trigger),"--")</f>
        <v>USDAM3L35Y_LCHQuote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>
        <f>IFERROR(_xll.qlRateHelperEarliestDate(N62,Trigger),"--")</f>
        <v>42303</v>
      </c>
      <c r="V62" s="143">
        <f>IFERROR(_xll.qlRateHelperPillarDate(N62,Trigger),"--")</f>
        <v>55087</v>
      </c>
      <c r="X62" s="4" t="str">
        <f t="shared" si="2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110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21"/>
        <v>UsdLibor3M</v>
      </c>
      <c r="H63" s="59" t="str">
        <f t="shared" si="22"/>
        <v>USDAM3L28Y_LCHQuote</v>
      </c>
      <c r="I63" s="127">
        <v>0</v>
      </c>
      <c r="J63" s="64" t="str">
        <f>_xll.qlSwapRateHelper2(,H63,2,B63,Calendar,D63,E63,F63,G63,I63,C63,Discounting1,PillarDate,,Permanent,Trigger,ObjectOverwrite)</f>
        <v>obj_001fe#0002</v>
      </c>
      <c r="K63" s="64" t="str">
        <f t="shared" si="23"/>
        <v>obj_001fe#0002</v>
      </c>
      <c r="M63" s="71" t="str">
        <f t="shared" si="18"/>
        <v>Sw</v>
      </c>
      <c r="N63" s="141" t="str">
        <f t="shared" si="19"/>
        <v>obj_00247#0002</v>
      </c>
      <c r="O63" s="141" t="str">
        <f t="shared" si="20"/>
        <v>obj_00247#0002</v>
      </c>
      <c r="P63" s="149" t="str">
        <f>IFERROR(_xll.qlRateHelperQuoteName(N63,Trigger),"--")</f>
        <v>USDAM3L40Y_LCHQuote</v>
      </c>
      <c r="Q63" s="142">
        <f>IFERROR(_xll.qlRateHelperQuoteValue($N63,Trigger),"--")</f>
        <v>2.5135000000000001E-2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42303</v>
      </c>
      <c r="V63" s="143">
        <f>IFERROR(_xll.qlRateHelperPillarDate(N63,Trigger),"--")</f>
        <v>56913</v>
      </c>
      <c r="X63" s="4" t="str">
        <f t="shared" si="2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111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21"/>
        <v>UsdLibor3M</v>
      </c>
      <c r="H64" s="59" t="str">
        <f t="shared" si="22"/>
        <v>USDAM3L29Y_LCHQuote</v>
      </c>
      <c r="I64" s="127">
        <v>0</v>
      </c>
      <c r="J64" s="64" t="str">
        <f>_xll.qlSwapRateHelper2(,H64,2,B64,Calendar,D64,E64,F64,G64,I64,C64,Discounting1,PillarDate,,Permanent,Trigger,ObjectOverwrite)</f>
        <v>obj_00251#0002</v>
      </c>
      <c r="K64" s="64" t="str">
        <f t="shared" si="23"/>
        <v>obj_00251#0002</v>
      </c>
      <c r="M64" s="71" t="str">
        <f t="shared" si="18"/>
        <v>Sw</v>
      </c>
      <c r="N64" s="141" t="str">
        <f t="shared" si="19"/>
        <v>obj_00233#0002</v>
      </c>
      <c r="O64" s="141" t="str">
        <f t="shared" si="20"/>
        <v>obj_00233#0002</v>
      </c>
      <c r="P64" s="149" t="str">
        <f>IFERROR(_xll.qlRateHelperQuoteName(N64,Trigger),"--")</f>
        <v>USDAM3L50Y_LCHQuote</v>
      </c>
      <c r="Q64" s="142">
        <f>IFERROR(_xll.qlRateHelperQuoteValue($N64,Trigger),"--")</f>
        <v>2.496E-2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42303</v>
      </c>
      <c r="V64" s="143">
        <f>IFERROR(_xll.qlRateHelperPillarDate(N64,Trigger),"--")</f>
        <v>60566</v>
      </c>
      <c r="X64" s="4" t="str">
        <f t="shared" si="2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21"/>
        <v>UsdLibor3M</v>
      </c>
      <c r="H65" s="59" t="str">
        <f t="shared" si="22"/>
        <v>USDAM3L30Y_LCHQuote</v>
      </c>
      <c r="I65" s="127">
        <v>0</v>
      </c>
      <c r="J65" s="64" t="str">
        <f>_xll.qlSwapRateHelper2(,H65,2,B65,Calendar,D65,E65,F65,G65,I65,C65,Discounting1,PillarDate,,Permanent,Trigger,ObjectOverwrite)</f>
        <v>obj_001ff#0002</v>
      </c>
      <c r="K65" s="64" t="str">
        <f t="shared" si="23"/>
        <v>obj_001ff#0002</v>
      </c>
      <c r="M65" s="72" t="str">
        <f t="shared" si="18"/>
        <v>Sw</v>
      </c>
      <c r="N65" s="144" t="str">
        <f t="shared" si="19"/>
        <v>obj_0023d#0002</v>
      </c>
      <c r="O65" s="144" t="str">
        <f t="shared" si="20"/>
        <v>obj_0023d#0002</v>
      </c>
      <c r="P65" s="152" t="str">
        <f>IFERROR(_xll.qlRateHelperQuoteName(N65,Trigger),"--")</f>
        <v>USDAM3L60Y_LCHQuote</v>
      </c>
      <c r="Q65" s="153">
        <f>IFERROR(_xll.qlRateHelperQuoteValue($N65,Trigger),"--")</f>
        <v>2.4905E-2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42303</v>
      </c>
      <c r="V65" s="151">
        <f>IFERROR(_xll.qlRateHelperPillarDate(N65,Trigger),"--")</f>
        <v>64220</v>
      </c>
      <c r="X65" s="6" t="str">
        <f t="shared" si="24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21"/>
        <v>UsdLibor3M</v>
      </c>
      <c r="H66" s="59" t="str">
        <f t="shared" si="22"/>
        <v>USDAM3L35Y_LCHQuote</v>
      </c>
      <c r="I66" s="125">
        <v>0</v>
      </c>
      <c r="J66" s="64" t="str">
        <f>_xll.qlSwapRateHelper2(,H66,2,B66,Calendar,D66,E66,F66,G66,I66,C66,Discounting1,PillarDate,,Permanent,Trigger,ObjectOverwrite)</f>
        <v>obj_00259#0002</v>
      </c>
      <c r="K66" s="64" t="str">
        <f t="shared" si="23"/>
        <v>obj_00259#0002</v>
      </c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21"/>
        <v>UsdLibor3M</v>
      </c>
      <c r="H67" s="59" t="str">
        <f t="shared" si="22"/>
        <v>USDAM3L40Y_LCHQuote</v>
      </c>
      <c r="I67" s="125">
        <v>0</v>
      </c>
      <c r="J67" s="64" t="str">
        <f>_xll.qlSwapRateHelper2(,H67,2,B67,Calendar,D67,E67,F67,G67,I67,C67,Discounting1,PillarDate,,Permanent,Trigger,ObjectOverwrite)</f>
        <v>obj_00247#0002</v>
      </c>
      <c r="K67" s="64" t="str">
        <f t="shared" si="23"/>
        <v>obj_00247#0002</v>
      </c>
      <c r="M67" s="160"/>
      <c r="AH67" s="169" t="e">
        <v>#N/A</v>
      </c>
      <c r="AI67" s="170" t="e">
        <v>#N/A</v>
      </c>
      <c r="AJ67" s="172" t="e">
        <f t="shared" ref="AJ67:AJ103" si="25">AF67-AI67</f>
        <v>#N/A</v>
      </c>
      <c r="AK67" s="80" t="e">
        <v>#N/A</v>
      </c>
      <c r="AL67" s="161" t="e">
        <f t="shared" ref="AL67:AL103" si="26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21"/>
        <v>UsdLibor3M</v>
      </c>
      <c r="H68" s="59" t="str">
        <f t="shared" si="22"/>
        <v>USDAM3L50Y_LCHQuote</v>
      </c>
      <c r="I68" s="125">
        <v>0</v>
      </c>
      <c r="J68" s="64" t="str">
        <f>_xll.qlSwapRateHelper2(,H68,2,B68,Calendar,D68,E68,F68,G68,I68,C68,Discounting1,PillarDate,,Permanent,Trigger,ObjectOverwrite)</f>
        <v>obj_00233#0002</v>
      </c>
      <c r="K68" s="64" t="str">
        <f t="shared" si="23"/>
        <v>obj_00233#0002</v>
      </c>
      <c r="M68" s="160"/>
      <c r="AH68" s="169" t="e">
        <v>#N/A</v>
      </c>
      <c r="AI68" s="170" t="e">
        <v>#N/A</v>
      </c>
      <c r="AJ68" s="172" t="e">
        <f t="shared" si="25"/>
        <v>#N/A</v>
      </c>
      <c r="AK68" s="80" t="e">
        <v>#N/A</v>
      </c>
      <c r="AL68" s="161" t="e">
        <f t="shared" si="26"/>
        <v>#N/A</v>
      </c>
    </row>
    <row r="69" spans="1:38" ht="11.25" customHeight="1" x14ac:dyDescent="0.2">
      <c r="A69" s="1" t="s">
        <v>25</v>
      </c>
      <c r="B69" s="8" t="s">
        <v>112</v>
      </c>
      <c r="C69" s="7" t="s">
        <v>6</v>
      </c>
      <c r="D69" s="7" t="s">
        <v>8</v>
      </c>
      <c r="E69" s="7" t="s">
        <v>7</v>
      </c>
      <c r="F69" s="7" t="s">
        <v>27</v>
      </c>
      <c r="G69" s="7" t="str">
        <f t="shared" si="21"/>
        <v>UsdLibor3M</v>
      </c>
      <c r="H69" s="1" t="str">
        <f t="shared" si="22"/>
        <v>USDAM3L60Y_LCHQuote</v>
      </c>
      <c r="I69" s="128">
        <v>0</v>
      </c>
      <c r="J69" s="3" t="str">
        <f>_xll.qlSwapRateHelper2(,H69,2,B69,Calendar,D69,E69,F69,G69,I69,C69,Discounting1,PillarDate,,Permanent,Trigger,ObjectOverwrite)</f>
        <v>obj_0023d#0002</v>
      </c>
      <c r="K69" s="3" t="str">
        <f t="shared" si="23"/>
        <v>obj_0023d#0002</v>
      </c>
      <c r="M69" s="160"/>
      <c r="AH69" s="169" t="e">
        <v>#N/A</v>
      </c>
      <c r="AI69" s="170" t="e">
        <v>#N/A</v>
      </c>
      <c r="AJ69" s="172" t="e">
        <f t="shared" si="25"/>
        <v>#N/A</v>
      </c>
      <c r="AK69" s="80" t="e">
        <v>#N/A</v>
      </c>
      <c r="AL69" s="161" t="e">
        <f t="shared" si="26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5"/>
        <v>#N/A</v>
      </c>
      <c r="AK70" s="80" t="e">
        <v>#N/A</v>
      </c>
      <c r="AL70" s="161" t="e">
        <f t="shared" si="26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5"/>
        <v>#N/A</v>
      </c>
      <c r="AK71" s="80" t="e">
        <v>#N/A</v>
      </c>
      <c r="AL71" s="161" t="e">
        <f t="shared" si="26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5"/>
        <v>#N/A</v>
      </c>
      <c r="AK72" s="80" t="e">
        <v>#N/A</v>
      </c>
      <c r="AL72" s="161" t="e">
        <f t="shared" si="26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5"/>
        <v>#N/A</v>
      </c>
      <c r="AK73" s="80" t="e">
        <v>#N/A</v>
      </c>
      <c r="AL73" s="161" t="e">
        <f t="shared" si="26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5"/>
        <v>#N/A</v>
      </c>
      <c r="AK74" s="80" t="e">
        <v>#N/A</v>
      </c>
      <c r="AL74" s="161" t="e">
        <f t="shared" si="26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5"/>
        <v>#N/A</v>
      </c>
      <c r="AK75" s="80" t="e">
        <v>#N/A</v>
      </c>
      <c r="AL75" s="161" t="e">
        <f t="shared" si="26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5"/>
        <v>#N/A</v>
      </c>
      <c r="AK76" s="80" t="e">
        <v>#N/A</v>
      </c>
      <c r="AL76" s="161" t="e">
        <f t="shared" si="26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5"/>
        <v>#N/A</v>
      </c>
      <c r="AK77" s="80" t="e">
        <v>#N/A</v>
      </c>
      <c r="AL77" s="161" t="e">
        <f t="shared" si="26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5"/>
        <v>#N/A</v>
      </c>
      <c r="AK78" s="80" t="e">
        <v>#N/A</v>
      </c>
      <c r="AL78" s="161" t="e">
        <f t="shared" si="26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5"/>
        <v>#N/A</v>
      </c>
      <c r="AK79" s="80" t="e">
        <v>#N/A</v>
      </c>
      <c r="AL79" s="161" t="e">
        <f t="shared" si="26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5"/>
        <v>#N/A</v>
      </c>
      <c r="AK80" s="80" t="e">
        <v>#N/A</v>
      </c>
      <c r="AL80" s="161" t="e">
        <f t="shared" si="26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5"/>
        <v>#N/A</v>
      </c>
      <c r="AK81" s="80" t="e">
        <v>#N/A</v>
      </c>
      <c r="AL81" s="161" t="e">
        <f t="shared" si="26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5"/>
        <v>#N/A</v>
      </c>
      <c r="AK82" s="80" t="e">
        <v>#N/A</v>
      </c>
      <c r="AL82" s="161" t="e">
        <f t="shared" si="26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5"/>
        <v>#N/A</v>
      </c>
      <c r="AK83" s="80" t="e">
        <v>#N/A</v>
      </c>
      <c r="AL83" s="161" t="e">
        <f t="shared" si="26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5"/>
        <v>#N/A</v>
      </c>
      <c r="AK84" s="80" t="e">
        <v>#N/A</v>
      </c>
      <c r="AL84" s="161" t="e">
        <f t="shared" si="26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5"/>
        <v>#N/A</v>
      </c>
      <c r="AK85" s="80" t="e">
        <v>#N/A</v>
      </c>
      <c r="AL85" s="161" t="e">
        <f t="shared" si="26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5"/>
        <v>#N/A</v>
      </c>
      <c r="AK86" s="80" t="e">
        <v>#N/A</v>
      </c>
      <c r="AL86" s="161" t="e">
        <f t="shared" si="26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5"/>
        <v>#N/A</v>
      </c>
      <c r="AK87" s="80" t="e">
        <v>#N/A</v>
      </c>
      <c r="AL87" s="161" t="e">
        <f t="shared" si="26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5"/>
        <v>#N/A</v>
      </c>
      <c r="AK88" s="80" t="e">
        <v>#N/A</v>
      </c>
      <c r="AL88" s="161" t="e">
        <f t="shared" si="26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5"/>
        <v>#N/A</v>
      </c>
      <c r="AK89" s="80" t="e">
        <v>#N/A</v>
      </c>
      <c r="AL89" s="161" t="e">
        <f t="shared" si="26"/>
        <v>#N/A</v>
      </c>
    </row>
    <row r="90" spans="12:38" x14ac:dyDescent="0.2">
      <c r="L90" s="46" t="s">
        <v>36</v>
      </c>
      <c r="AH90" s="169" t="e">
        <v>#N/A</v>
      </c>
      <c r="AI90" s="170" t="e">
        <v>#N/A</v>
      </c>
      <c r="AJ90" s="172" t="e">
        <f t="shared" si="25"/>
        <v>#N/A</v>
      </c>
      <c r="AK90" s="80" t="e">
        <v>#N/A</v>
      </c>
      <c r="AL90" s="161" t="e">
        <f t="shared" si="26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5"/>
        <v>#N/A</v>
      </c>
      <c r="AK91" s="46" t="e">
        <v>#N/A</v>
      </c>
      <c r="AL91" s="161" t="e">
        <f t="shared" si="26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5"/>
        <v>#N/A</v>
      </c>
      <c r="AK92" s="46" t="e">
        <v>#N/A</v>
      </c>
      <c r="AL92" s="161" t="e">
        <f t="shared" si="26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5"/>
        <v>#N/A</v>
      </c>
      <c r="AK93" s="46" t="e">
        <v>#N/A</v>
      </c>
      <c r="AL93" s="161" t="e">
        <f t="shared" si="26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5"/>
        <v>#N/A</v>
      </c>
      <c r="AK94" s="46" t="e">
        <v>#N/A</v>
      </c>
      <c r="AL94" s="161" t="e">
        <f t="shared" si="26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5"/>
        <v>#N/A</v>
      </c>
      <c r="AK95" s="46" t="e">
        <v>#N/A</v>
      </c>
      <c r="AL95" s="161" t="e">
        <f t="shared" si="26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5"/>
        <v>#N/A</v>
      </c>
      <c r="AK96" s="46" t="e">
        <v>#N/A</v>
      </c>
      <c r="AL96" s="161" t="e">
        <f t="shared" si="26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5"/>
        <v>#N/A</v>
      </c>
      <c r="AK97" s="46" t="e">
        <v>#N/A</v>
      </c>
      <c r="AL97" s="161" t="e">
        <f t="shared" si="26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5"/>
        <v>#N/A</v>
      </c>
      <c r="AK98" s="46" t="e">
        <v>#N/A</v>
      </c>
      <c r="AL98" s="161" t="e">
        <f t="shared" si="26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5"/>
        <v>#N/A</v>
      </c>
      <c r="AK99" s="46" t="e">
        <v>#N/A</v>
      </c>
      <c r="AL99" s="161" t="e">
        <f t="shared" si="26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5"/>
        <v>#N/A</v>
      </c>
      <c r="AK100" s="46" t="e">
        <v>#N/A</v>
      </c>
      <c r="AL100" s="161" t="e">
        <f t="shared" si="26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5"/>
        <v>#N/A</v>
      </c>
      <c r="AK101" s="46" t="e">
        <v>#N/A</v>
      </c>
      <c r="AL101" s="161" t="e">
        <f t="shared" si="26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5"/>
        <v>#N/A</v>
      </c>
      <c r="AK102" s="46" t="e">
        <v>#N/A</v>
      </c>
      <c r="AL102" s="161" t="e">
        <f t="shared" si="26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5"/>
        <v>#N/A</v>
      </c>
      <c r="AK103" s="46" t="e">
        <v>#N/A</v>
      </c>
      <c r="AL103" s="161" t="e">
        <f t="shared" si="26"/>
        <v>#N/A</v>
      </c>
    </row>
  </sheetData>
  <mergeCells count="1">
    <mergeCell ref="AN2:AO2"/>
  </mergeCells>
  <dataValidations disablePrompts="1"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USD6M</v>
      </c>
      <c r="Y1" s="66"/>
      <c r="Z1" s="66"/>
      <c r="AA1" s="66"/>
      <c r="AB1" s="69"/>
      <c r="AC1" s="69"/>
      <c r="AD1" s="66"/>
      <c r="AE1" s="66"/>
      <c r="AF1" s="178" t="s">
        <v>134</v>
      </c>
      <c r="AG1" s="178" t="s">
        <v>141</v>
      </c>
      <c r="AN1" s="46" t="s">
        <v>122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138</v>
      </c>
      <c r="K2" s="65" t="s">
        <v>140</v>
      </c>
      <c r="M2" s="73" t="s">
        <v>9</v>
      </c>
      <c r="N2" s="73" t="s">
        <v>138</v>
      </c>
      <c r="O2" s="73" t="s">
        <v>139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138</v>
      </c>
      <c r="Z2" s="73" t="s">
        <v>139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9">_xll.qlPiecewiseYieldCurveData(YieldCurve1_6M,Trigger)</f>
        <v>5.3502066843317238E-3</v>
      </c>
      <c r="AG2" s="77">
        <f t="array" ref="AG2:AG59">_xll.qlPiecewiseYieldCurveData(YieldCurve2_6M,Trigger)</f>
        <v>1</v>
      </c>
      <c r="AJ2" s="46" t="s">
        <v>142</v>
      </c>
      <c r="AL2" s="46" t="s">
        <v>143</v>
      </c>
      <c r="AN2" s="217" t="s">
        <v>85</v>
      </c>
      <c r="AO2" s="218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UsdLibor6M</v>
      </c>
      <c r="H3" s="121" t="str">
        <f>IF(LCHQuoteOverwrite,Currency&amp;$B3&amp;"D"&amp;LCHQuoteSuffix,Currency&amp;$B3&amp;"D"&amp;QuoteSuffix)</f>
        <v>USD6MD_LCHQuote</v>
      </c>
      <c r="I3" s="124"/>
      <c r="J3" s="3" t="str">
        <f>_xll.qlDepositRateHelper(,H3,G3,Permanent,Trigger,ObjectOverwrite)</f>
        <v>obj_002f7#0002</v>
      </c>
      <c r="K3" s="3" t="str">
        <f>J3</f>
        <v>obj_002f7#0002</v>
      </c>
      <c r="L3" s="49"/>
      <c r="M3" s="11" t="str">
        <f>A3</f>
        <v>Dp</v>
      </c>
      <c r="N3" s="95" t="str">
        <f>IF(ISBLANK(J3),"--",J3)</f>
        <v>obj_002f7#0002</v>
      </c>
      <c r="O3" s="95" t="str">
        <f>IF(ISBLANK(K3),"--",K3)</f>
        <v>obj_002f7#0002</v>
      </c>
      <c r="P3" s="147" t="str">
        <f>IFERROR(_xll.qlRateHelperQuoteName(N3,Trigger),"--")</f>
        <v>USD6MD_LCHQuote</v>
      </c>
      <c r="Q3" s="101">
        <f>IFERROR(_xll.qlRateHelperQuoteValue($N3,Trigger),"--")</f>
        <v>5.2839999999999996E-3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42303</v>
      </c>
      <c r="V3" s="102">
        <f>IFERROR(_xll.qlRateHelperPillarDate(N3,Trigger),"--")</f>
        <v>42486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obj_002f7</v>
      </c>
      <c r="Z3" s="4" t="str">
        <f t="array" ref="Z3:Z59">_xll.qlRateHelperSelection(_xll.ohFilter(RateHelpers1,IncludeFlag),_xll.ohFilter(Priority,IncludeFlag),$AO$3,$AO$4,$AO$5,$AO$6,_xll.ohFilter(MinDistance,IncludeFlag),Trigger)</f>
        <v>obj_002f7</v>
      </c>
      <c r="AA3" s="4" t="str">
        <f>IFERROR(_xll.qlRateHelperQuoteName(Y3,Trigger),"")</f>
        <v>USD6MD_LCHQuote</v>
      </c>
      <c r="AB3" s="70">
        <f>IFERROR(_xll.qlRateHelperRate(Y3,Trigger),"")</f>
        <v>5.2839999999999996E-3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42303</v>
      </c>
      <c r="AE3" s="5">
        <f>IFERROR(_xll.qlRateHelperPillarDate(Y3,Trigger),"")</f>
        <v>42486</v>
      </c>
      <c r="AF3" s="70">
        <v>5.3502066843317238E-3</v>
      </c>
      <c r="AG3" s="77">
        <v>0.99726268849344457</v>
      </c>
      <c r="AH3" s="169">
        <f t="array" ref="AH3:AH59">_xll.ohFilter([1]REP00100!$C$2:$C$2000,([1]REP00100!$A$2:$A$2000="USD_LIBOR_6M_EOD"))</f>
        <v>42486</v>
      </c>
      <c r="AI3" s="170">
        <f t="array" ref="AI3:AI59">_xll.ohFilter([1]REP00100!$E$2:$E$2000,([1]REP00100!$A$2:$A$2000="USD_LIBOR_6M_EOD"))</f>
        <v>5.3502066845405203E-3</v>
      </c>
      <c r="AJ3" s="172">
        <f>AF3-AI3</f>
        <v>-2.0879652173899643E-13</v>
      </c>
      <c r="AK3" s="80">
        <f t="array" ref="AK3:AK59">_xll.ohFilter([1]REP00101!$F$2:$F$2000,([1]REP00101!$A$2:$A$2000="USD_LIBOR_6M_EOD"))</f>
        <v>0.99726268849344002</v>
      </c>
      <c r="AL3" s="161">
        <f>AG3-AK3</f>
        <v>4.5519144009631418E-15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obj_002f1#0002</v>
      </c>
      <c r="O4" s="131" t="str">
        <f t="shared" si="1"/>
        <v>obj_002f1#0002</v>
      </c>
      <c r="P4" s="145" t="str">
        <f>IFERROR(_xll.qlRateHelperQuoteName(N4,Trigger),"--")</f>
        <v>USD1x7F_LCHQuote</v>
      </c>
      <c r="Q4" s="133">
        <f>IFERROR(_xll.qlRateHelperQuoteValue($N4,Trigger),"--")</f>
        <v>5.438333335E-3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42334</v>
      </c>
      <c r="V4" s="134">
        <f>IFERROR(_xll.qlRateHelperPillarDate(N4,Trigger),"--")</f>
        <v>42516</v>
      </c>
      <c r="X4" s="4" t="str">
        <f t="shared" ref="X4:X59" si="2">IFERROR(INDEX($M$3:$M$59,MATCH(AA4,$P$3:$P$59,0),1),"")</f>
        <v>FRA</v>
      </c>
      <c r="Y4" s="4" t="str">
        <v>obj_002f1</v>
      </c>
      <c r="Z4" s="4" t="str">
        <v>obj_002f1</v>
      </c>
      <c r="AA4" s="4" t="str">
        <f>IFERROR(_xll.qlRateHelperQuoteName(Y4,Trigger),"")</f>
        <v>USD1x7F_LCHQuote</v>
      </c>
      <c r="AB4" s="70">
        <f>IFERROR(_xll.qlRateHelperRate(Y4,Trigger),"")</f>
        <v>5.438333335E-3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42334</v>
      </c>
      <c r="AE4" s="5">
        <f>IFERROR(_xll.qlRateHelperPillarDate(Y4,Trigger),"")</f>
        <v>42516</v>
      </c>
      <c r="AF4" s="70">
        <v>5.4763372311651013E-3</v>
      </c>
      <c r="AG4" s="77">
        <v>0.99674935320799218</v>
      </c>
      <c r="AH4" s="169">
        <v>42516</v>
      </c>
      <c r="AI4" s="170">
        <v>5.4763372311992502E-3</v>
      </c>
      <c r="AJ4" s="172">
        <f t="shared" ref="AJ4:AJ59" si="3">AF4-AI4</f>
        <v>-3.4148898986341436E-14</v>
      </c>
      <c r="AK4" s="80">
        <v>0.99674935320820801</v>
      </c>
      <c r="AL4" s="161">
        <f t="shared" ref="AL4:AL59" si="4">AG4-AK4</f>
        <v>-2.1582735598713043E-13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138</v>
      </c>
      <c r="K5" s="65" t="s">
        <v>140</v>
      </c>
      <c r="L5" s="48"/>
      <c r="M5" s="10" t="str">
        <f t="shared" ref="M5:M21" si="5">A7</f>
        <v>FRA</v>
      </c>
      <c r="N5" s="94" t="str">
        <f t="shared" ref="N5:N21" si="6">IF(ISBLANK(J7),"--",J7)</f>
        <v>obj_0017c#0002</v>
      </c>
      <c r="O5" s="94" t="str">
        <f t="shared" ref="O5:O21" si="7">IF(ISBLANK(K7),"--",K7)</f>
        <v>obj_0017c#0002</v>
      </c>
      <c r="P5" s="146" t="str">
        <f>IFERROR(_xll.qlRateHelperQuoteName(N5,Trigger),"--")</f>
        <v>USD2x8F_LCHQuote</v>
      </c>
      <c r="Q5" s="98">
        <f>IFERROR(_xll.qlRateHelperQuoteValue($N5,Trigger),"--")</f>
        <v>5.6499999999999996E-3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42367</v>
      </c>
      <c r="V5" s="99">
        <f>IFERROR(_xll.qlRateHelperPillarDate(N5,Trigger),"--")</f>
        <v>42548</v>
      </c>
      <c r="X5" s="4" t="str">
        <f t="shared" si="2"/>
        <v>FRA</v>
      </c>
      <c r="Y5" s="4" t="str">
        <v>obj_0017c</v>
      </c>
      <c r="Z5" s="4" t="str">
        <v>obj_0017c</v>
      </c>
      <c r="AA5" s="4" t="str">
        <f>IFERROR(_xll.qlRateHelperQuoteName(Y5,Trigger),"")</f>
        <v>USD2x8F_LCHQuote</v>
      </c>
      <c r="AB5" s="70">
        <f>IFERROR(_xll.qlRateHelperRate(Y5,Trigger),"")</f>
        <v>5.6499999999999996E-3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42367</v>
      </c>
      <c r="AE5" s="5">
        <f>IFERROR(_xll.qlRateHelperPillarDate(Y5,Trigger),"")</f>
        <v>42548</v>
      </c>
      <c r="AF5" s="70">
        <v>5.6102791191400669E-3</v>
      </c>
      <c r="AG5" s="77">
        <v>0.99617988417520742</v>
      </c>
      <c r="AH5" s="169">
        <v>42548</v>
      </c>
      <c r="AI5" s="170">
        <v>5.6102791191959796E-3</v>
      </c>
      <c r="AJ5" s="172">
        <f t="shared" si="3"/>
        <v>-5.5912739715946458E-14</v>
      </c>
      <c r="AK5" s="80">
        <v>0.99617988417594405</v>
      </c>
      <c r="AL5" s="161">
        <f t="shared" si="4"/>
        <v>-7.3663297683879136E-13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UsdLibor6M</v>
      </c>
      <c r="H6" s="118" t="str">
        <f t="shared" ref="H6" si="10">IF(LCHQuoteOverwrite,Currency&amp;B6&amp;C6&amp;LCHQuoteSuffix,Currency&amp;B6&amp;C6&amp;QuoteSuffix)</f>
        <v>USD1x7F_LCHQuote</v>
      </c>
      <c r="I6" s="129"/>
      <c r="J6" s="58" t="str">
        <f>_xll.qlFraRateHelper(,H6,B6&amp;"M",G6,PillarDate,,Permanent,Trigger,ObjectOverwrite)</f>
        <v>obj_002f1#0002</v>
      </c>
      <c r="K6" s="58" t="str">
        <f>J6</f>
        <v>obj_002f1#0002</v>
      </c>
      <c r="L6" s="48"/>
      <c r="M6" s="10" t="str">
        <f t="shared" si="5"/>
        <v>FRA</v>
      </c>
      <c r="N6" s="94" t="str">
        <f t="shared" si="6"/>
        <v>obj_00183#0002</v>
      </c>
      <c r="O6" s="94" t="str">
        <f t="shared" si="7"/>
        <v>obj_00183#0002</v>
      </c>
      <c r="P6" s="146" t="str">
        <f>IFERROR(_xll.qlRateHelperQuoteName(N6,Trigger),"--")</f>
        <v>USD3x9F_LCHQuote</v>
      </c>
      <c r="Q6" s="98">
        <f>IFERROR(_xll.qlRateHelperQuoteValue($N6,Trigger),"--")</f>
        <v>5.8900000000000003E-3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42395</v>
      </c>
      <c r="V6" s="99">
        <f>IFERROR(_xll.qlRateHelperPillarDate(N6,Trigger),"--")</f>
        <v>42577</v>
      </c>
      <c r="X6" s="4" t="str">
        <f t="shared" si="2"/>
        <v>FRA</v>
      </c>
      <c r="Y6" s="4" t="str">
        <v>obj_00183</v>
      </c>
      <c r="Z6" s="4" t="str">
        <v>obj_00183</v>
      </c>
      <c r="AA6" s="4" t="str">
        <f>IFERROR(_xll.qlRateHelperQuoteName(Y6,Trigger),"")</f>
        <v>USD3x9F_LCHQuote</v>
      </c>
      <c r="AB6" s="70">
        <f>IFERROR(_xll.qlRateHelperRate(Y6,Trigger),"")</f>
        <v>5.8900000000000003E-3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42395</v>
      </c>
      <c r="AE6" s="5">
        <f>IFERROR(_xll.qlRateHelperPillarDate(Y6,Trigger),"")</f>
        <v>42577</v>
      </c>
      <c r="AF6" s="70">
        <v>5.7513433870556557E-3</v>
      </c>
      <c r="AG6" s="77">
        <v>0.99562910505049262</v>
      </c>
      <c r="AH6" s="169">
        <v>42577</v>
      </c>
      <c r="AI6" s="170">
        <v>5.7513433871277404E-3</v>
      </c>
      <c r="AJ6" s="172">
        <f t="shared" si="3"/>
        <v>-7.2084699320740242E-14</v>
      </c>
      <c r="AK6" s="80">
        <v>0.99562910505048996</v>
      </c>
      <c r="AL6" s="161">
        <f t="shared" si="4"/>
        <v>2.6645352591003757E-15</v>
      </c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UsdLibor6M</v>
      </c>
      <c r="H7" s="119" t="str">
        <f t="shared" ref="H7:H23" si="12">IF(LCHQuoteOverwrite,Currency&amp;B7&amp;C7&amp;LCHQuoteSuffix,Currency&amp;B7&amp;C7&amp;QuoteSuffix)</f>
        <v>USD2x8F_LCHQuote</v>
      </c>
      <c r="I7" s="123"/>
      <c r="J7" s="64" t="str">
        <f>_xll.qlFraRateHelper(,H7,B7&amp;"M",G7,PillarDate,,Permanent,Trigger,ObjectOverwrite)</f>
        <v>obj_0017c#0002</v>
      </c>
      <c r="K7" s="64" t="str">
        <f t="shared" ref="K7:K23" si="13">J7</f>
        <v>obj_0017c#0002</v>
      </c>
      <c r="L7" s="48"/>
      <c r="M7" s="10" t="str">
        <f t="shared" si="5"/>
        <v>FRA</v>
      </c>
      <c r="N7" s="94" t="str">
        <f t="shared" si="6"/>
        <v>obj_0017e#0002</v>
      </c>
      <c r="O7" s="94" t="str">
        <f t="shared" si="7"/>
        <v>obj_0017e#0002</v>
      </c>
      <c r="P7" s="146" t="str">
        <f>IFERROR(_xll.qlRateHelperQuoteName(N7,Trigger),"--")</f>
        <v>USD4x10F_LCHQuote</v>
      </c>
      <c r="Q7" s="98">
        <f>IFERROR(_xll.qlRateHelperQuoteValue($N7,Trigger),"--")</f>
        <v>6.1475000000000002E-3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42426</v>
      </c>
      <c r="V7" s="99">
        <f>IFERROR(_xll.qlRateHelperPillarDate(N7,Trigger),"--")</f>
        <v>42608</v>
      </c>
      <c r="X7" s="4" t="str">
        <f t="shared" si="2"/>
        <v>FRA</v>
      </c>
      <c r="Y7" s="4" t="str">
        <v>obj_0017e</v>
      </c>
      <c r="Z7" s="4" t="str">
        <v>obj_0017e</v>
      </c>
      <c r="AA7" s="4" t="str">
        <f>IFERROR(_xll.qlRateHelperQuoteName(Y7,Trigger),"")</f>
        <v>USD4x10F_LCHQuote</v>
      </c>
      <c r="AB7" s="70">
        <f>IFERROR(_xll.qlRateHelperRate(Y7,Trigger),"")</f>
        <v>6.1475000000000002E-3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42426</v>
      </c>
      <c r="AE7" s="5">
        <f>IFERROR(_xll.qlRateHelperPillarDate(Y7,Trigger),"")</f>
        <v>42608</v>
      </c>
      <c r="AF7" s="70">
        <v>5.8644065640078647E-3</v>
      </c>
      <c r="AG7" s="77">
        <v>0.9950476415695767</v>
      </c>
      <c r="AH7" s="169">
        <v>42608</v>
      </c>
      <c r="AI7" s="170">
        <v>5.8644065640938601E-3</v>
      </c>
      <c r="AJ7" s="172">
        <f t="shared" si="3"/>
        <v>-8.5995446874598258E-14</v>
      </c>
      <c r="AK7" s="80">
        <v>0.99504764156957404</v>
      </c>
      <c r="AL7" s="161">
        <f t="shared" si="4"/>
        <v>2.6645352591003757E-15</v>
      </c>
    </row>
    <row r="8" spans="1:41" ht="11.25" customHeight="1" x14ac:dyDescent="0.2">
      <c r="A8" s="59" t="s">
        <v>93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UsdLibor6M</v>
      </c>
      <c r="H8" s="119" t="str">
        <f t="shared" si="12"/>
        <v>USD3x9F_LCHQuote</v>
      </c>
      <c r="I8" s="123"/>
      <c r="J8" s="64" t="str">
        <f>_xll.qlFraRateHelper(,H8,B8&amp;"M",G8,PillarDate,,Permanent,Trigger,ObjectOverwrite)</f>
        <v>obj_00183#0002</v>
      </c>
      <c r="K8" s="64" t="str">
        <f t="shared" si="13"/>
        <v>obj_00183#0002</v>
      </c>
      <c r="L8" s="48"/>
      <c r="M8" s="10" t="str">
        <f t="shared" si="5"/>
        <v>FRA</v>
      </c>
      <c r="N8" s="94" t="str">
        <f t="shared" si="6"/>
        <v>obj_00178#0002</v>
      </c>
      <c r="O8" s="94" t="str">
        <f t="shared" si="7"/>
        <v>obj_00178#0002</v>
      </c>
      <c r="P8" s="146" t="str">
        <f>IFERROR(_xll.qlRateHelperQuoteName(N8,Trigger),"--")</f>
        <v>USD5x11F_LCHQuote</v>
      </c>
      <c r="Q8" s="98">
        <f>IFERROR(_xll.qlRateHelperQuoteValue($N8,Trigger),"--")</f>
        <v>6.4075E-3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42458</v>
      </c>
      <c r="V8" s="99">
        <f>IFERROR(_xll.qlRateHelperPillarDate(N8,Trigger),"--")</f>
        <v>42639</v>
      </c>
      <c r="X8" s="4" t="str">
        <f t="shared" si="2"/>
        <v>FRA</v>
      </c>
      <c r="Y8" s="4" t="str">
        <v>obj_00178</v>
      </c>
      <c r="Z8" s="4" t="str">
        <v>obj_00178</v>
      </c>
      <c r="AA8" s="4" t="str">
        <f>IFERROR(_xll.qlRateHelperQuoteName(Y8,Trigger),"")</f>
        <v>USD5x11F_LCHQuote</v>
      </c>
      <c r="AB8" s="70">
        <f>IFERROR(_xll.qlRateHelperRate(Y8,Trigger),"")</f>
        <v>6.4075E-3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42458</v>
      </c>
      <c r="AE8" s="5">
        <f>IFERROR(_xll.qlRateHelperPillarDate(Y8,Trigger),"")</f>
        <v>42639</v>
      </c>
      <c r="AF8" s="70">
        <v>5.946381736273371E-3</v>
      </c>
      <c r="AG8" s="77">
        <v>0.99447379390678303</v>
      </c>
      <c r="AH8" s="169">
        <v>42639</v>
      </c>
      <c r="AI8" s="170">
        <v>5.9463817363815501E-3</v>
      </c>
      <c r="AJ8" s="172">
        <f t="shared" si="3"/>
        <v>-1.0817909068538967E-13</v>
      </c>
      <c r="AK8" s="80">
        <v>0.99447379390499202</v>
      </c>
      <c r="AL8" s="161">
        <f t="shared" si="4"/>
        <v>1.7910117833253025E-12</v>
      </c>
    </row>
    <row r="9" spans="1:41" ht="11.25" customHeight="1" x14ac:dyDescent="0.2">
      <c r="A9" s="59" t="s">
        <v>93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UsdLibor6M</v>
      </c>
      <c r="H9" s="119" t="str">
        <f t="shared" si="12"/>
        <v>USD4x10F_LCHQuote</v>
      </c>
      <c r="I9" s="123"/>
      <c r="J9" s="64" t="str">
        <f>_xll.qlFraRateHelper(,H9,B9&amp;"M",G9,PillarDate,,Permanent,Trigger,ObjectOverwrite)</f>
        <v>obj_0017e#0002</v>
      </c>
      <c r="K9" s="64" t="str">
        <f t="shared" si="13"/>
        <v>obj_0017e#0002</v>
      </c>
      <c r="L9" s="48"/>
      <c r="M9" s="10" t="str">
        <f t="shared" si="5"/>
        <v>FRA</v>
      </c>
      <c r="N9" s="94" t="str">
        <f t="shared" si="6"/>
        <v>obj_00177#0002</v>
      </c>
      <c r="O9" s="94" t="str">
        <f t="shared" si="7"/>
        <v>obj_00177#0002</v>
      </c>
      <c r="P9" s="146" t="str">
        <f>IFERROR(_xll.qlRateHelperQuoteName(N9,Trigger),"--")</f>
        <v>USD6x12F_LCHQuote</v>
      </c>
      <c r="Q9" s="98">
        <f>IFERROR(_xll.qlRateHelperQuoteValue($N9,Trigger),"--")</f>
        <v>6.7375000000000004E-3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42486</v>
      </c>
      <c r="V9" s="99">
        <f>IFERROR(_xll.qlRateHelperPillarDate(N9,Trigger),"--")</f>
        <v>42669</v>
      </c>
      <c r="X9" s="4" t="str">
        <f t="shared" si="2"/>
        <v>FRA</v>
      </c>
      <c r="Y9" s="4" t="str">
        <v>obj_00177</v>
      </c>
      <c r="Z9" s="4" t="str">
        <v>obj_00177</v>
      </c>
      <c r="AA9" s="4" t="str">
        <f>IFERROR(_xll.qlRateHelperQuoteName(Y9,Trigger),"")</f>
        <v>USD6x12F_LCHQuote</v>
      </c>
      <c r="AB9" s="70">
        <f>IFERROR(_xll.qlRateHelperRate(Y9,Trigger),"")</f>
        <v>6.7375000000000004E-3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42486</v>
      </c>
      <c r="AE9" s="5">
        <f>IFERROR(_xll.qlRateHelperPillarDate(Y9,Trigger),"")</f>
        <v>42669</v>
      </c>
      <c r="AF9" s="70">
        <v>6.0768643123655288E-3</v>
      </c>
      <c r="AG9" s="77">
        <v>0.9938588255429216</v>
      </c>
      <c r="AH9" s="169">
        <v>42669</v>
      </c>
      <c r="AI9" s="170">
        <v>6.0768643124728197E-3</v>
      </c>
      <c r="AJ9" s="172">
        <f t="shared" si="3"/>
        <v>-1.0729091226568954E-13</v>
      </c>
      <c r="AK9" s="80">
        <v>0.99385882554294702</v>
      </c>
      <c r="AL9" s="161">
        <f t="shared" si="4"/>
        <v>-2.5424107263916085E-14</v>
      </c>
    </row>
    <row r="10" spans="1:41" ht="11.25" customHeight="1" x14ac:dyDescent="0.2">
      <c r="A10" s="59" t="s">
        <v>93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UsdLibor6M</v>
      </c>
      <c r="H10" s="119" t="str">
        <f t="shared" si="12"/>
        <v>USD5x11F_LCHQuote</v>
      </c>
      <c r="I10" s="123"/>
      <c r="J10" s="64" t="str">
        <f>_xll.qlFraRateHelper(,H10,B10&amp;"M",G10,PillarDate,,Permanent,Trigger,ObjectOverwrite)</f>
        <v>obj_00178#0002</v>
      </c>
      <c r="K10" s="64" t="str">
        <f t="shared" si="13"/>
        <v>obj_00178#0002</v>
      </c>
      <c r="L10" s="48"/>
      <c r="M10" s="10" t="str">
        <f t="shared" si="5"/>
        <v>FRA</v>
      </c>
      <c r="N10" s="94" t="str">
        <f t="shared" si="6"/>
        <v>obj_00179#0002</v>
      </c>
      <c r="O10" s="94" t="str">
        <f t="shared" si="7"/>
        <v>obj_00179#0002</v>
      </c>
      <c r="P10" s="146" t="str">
        <f>IFERROR(_xll.qlRateHelperQuoteName(N10,Trigger),"--")</f>
        <v>USD7x13F_LCHQuote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>
        <f>IFERROR(_xll.qlRateHelperEarliestDate(N10,Trigger),"--")</f>
        <v>42516</v>
      </c>
      <c r="V10" s="99">
        <f>IFERROR(_xll.qlRateHelperPillarDate(N10,Trigger),"--")</f>
        <v>42702</v>
      </c>
      <c r="X10" s="4" t="str">
        <f t="shared" si="2"/>
        <v>FRA</v>
      </c>
      <c r="Y10" s="4" t="str">
        <v>obj_0017b</v>
      </c>
      <c r="Z10" s="4" t="str">
        <v>obj_0017b</v>
      </c>
      <c r="AA10" s="4" t="str">
        <f>IFERROR(_xll.qlRateHelperQuoteName(Y10,Trigger),"")</f>
        <v>USD12x18F_LCHQuote</v>
      </c>
      <c r="AB10" s="70">
        <f>IFERROR(_xll.qlRateHelperRate(Y10,Trigger),"")</f>
        <v>9.2700000000000005E-3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42669</v>
      </c>
      <c r="AE10" s="5">
        <f>IFERROR(_xll.qlRateHelperPillarDate(Y10,Trigger),"")</f>
        <v>42851</v>
      </c>
      <c r="AF10" s="70">
        <v>7.1648849202418938E-3</v>
      </c>
      <c r="AG10" s="77">
        <v>0.98922283273730238</v>
      </c>
      <c r="AH10" s="169">
        <v>42851</v>
      </c>
      <c r="AI10" s="170">
        <v>7.1648849203137504E-3</v>
      </c>
      <c r="AJ10" s="172">
        <f t="shared" si="3"/>
        <v>-7.1856583183649292E-14</v>
      </c>
      <c r="AK10" s="80">
        <v>0.98922283274227096</v>
      </c>
      <c r="AL10" s="161">
        <f t="shared" si="4"/>
        <v>-4.9685811021049631E-12</v>
      </c>
    </row>
    <row r="11" spans="1:41" ht="11.25" customHeight="1" x14ac:dyDescent="0.2">
      <c r="A11" s="59" t="s">
        <v>93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UsdLibor6M</v>
      </c>
      <c r="H11" s="119" t="str">
        <f t="shared" si="12"/>
        <v>USD6x12F_LCHQuote</v>
      </c>
      <c r="I11" s="123"/>
      <c r="J11" s="64" t="str">
        <f>_xll.qlFraRateHelper(,H11,B11&amp;"M",G11,PillarDate,,Permanent,Trigger,ObjectOverwrite)</f>
        <v>obj_00177#0002</v>
      </c>
      <c r="K11" s="64" t="str">
        <f t="shared" si="13"/>
        <v>obj_00177#0002</v>
      </c>
      <c r="L11" s="48"/>
      <c r="M11" s="10" t="str">
        <f t="shared" si="5"/>
        <v>FRA</v>
      </c>
      <c r="N11" s="94" t="str">
        <f t="shared" si="6"/>
        <v>obj_00175#0002</v>
      </c>
      <c r="O11" s="94" t="str">
        <f t="shared" si="7"/>
        <v>obj_00175#0002</v>
      </c>
      <c r="P11" s="146" t="str">
        <f>IFERROR(_xll.qlRateHelperQuoteName(N11,Trigger),"--")</f>
        <v>USD8x14F_LCHQuote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>
        <f>IFERROR(_xll.qlRateHelperEarliestDate(N11,Trigger),"--")</f>
        <v>42548</v>
      </c>
      <c r="V11" s="99">
        <f>IFERROR(_xll.qlRateHelperPillarDate(N11,Trigger),"--")</f>
        <v>42732</v>
      </c>
      <c r="X11" s="4" t="str">
        <f t="shared" si="2"/>
        <v>BasSw</v>
      </c>
      <c r="Y11" s="4" t="str">
        <v>obj_002e6</v>
      </c>
      <c r="Z11" s="4" t="str">
        <v>obj_002e6</v>
      </c>
      <c r="AA11" s="4" t="str">
        <f>IFERROR(_xll.qlRateHelperQuoteName(Y11,Trigger),"")</f>
        <v>USD6L3L2Y_LCHQuote</v>
      </c>
      <c r="AB11" s="70">
        <f>IFERROR(_xll.qlRateHelperRate(Y11,Trigger),"")</f>
        <v>8.2777000000000007E-3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42303</v>
      </c>
      <c r="AE11" s="5">
        <f>IFERROR(_xll.qlRateHelperPillarDate(Y11,Trigger),"")</f>
        <v>43034</v>
      </c>
      <c r="AF11" s="70">
        <v>8.3529899944369667E-3</v>
      </c>
      <c r="AG11" s="77">
        <v>0.98332026866407829</v>
      </c>
      <c r="AH11" s="169">
        <v>43034</v>
      </c>
      <c r="AI11" s="170">
        <v>8.3529899942496409E-3</v>
      </c>
      <c r="AJ11" s="172">
        <f t="shared" si="3"/>
        <v>1.8732584927683149E-13</v>
      </c>
      <c r="AK11" s="80">
        <v>0.98332026858295396</v>
      </c>
      <c r="AL11" s="161">
        <f t="shared" si="4"/>
        <v>8.1124329476267576E-11</v>
      </c>
    </row>
    <row r="12" spans="1:41" ht="11.25" customHeight="1" x14ac:dyDescent="0.2">
      <c r="A12" s="59" t="s">
        <v>93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UsdLibor6M</v>
      </c>
      <c r="H12" s="119" t="str">
        <f t="shared" si="12"/>
        <v>USD7x13F_LCHQuote</v>
      </c>
      <c r="I12" s="123"/>
      <c r="J12" s="64" t="str">
        <f>_xll.qlFraRateHelper(,H12,B12&amp;"M",G12,PillarDate,,Permanent,Trigger,ObjectOverwrite)</f>
        <v>obj_00179#0002</v>
      </c>
      <c r="K12" s="64" t="str">
        <f t="shared" si="13"/>
        <v>obj_00179#0002</v>
      </c>
      <c r="L12" s="48" t="s">
        <v>36</v>
      </c>
      <c r="M12" s="10" t="str">
        <f t="shared" si="5"/>
        <v>FRA</v>
      </c>
      <c r="N12" s="94" t="str">
        <f t="shared" si="6"/>
        <v>obj_00176#0002</v>
      </c>
      <c r="O12" s="94" t="str">
        <f t="shared" si="7"/>
        <v>obj_00176#0002</v>
      </c>
      <c r="P12" s="146" t="str">
        <f>IFERROR(_xll.qlRateHelperQuoteName(N12,Trigger),"--")</f>
        <v>USD9x15F_LCHQuote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>
        <f>IFERROR(_xll.qlRateHelperEarliestDate(N12,Trigger),"--")</f>
        <v>42577</v>
      </c>
      <c r="V12" s="99">
        <f>IFERROR(_xll.qlRateHelperPillarDate(N12,Trigger),"--")</f>
        <v>42761</v>
      </c>
      <c r="X12" s="4" t="str">
        <f t="shared" si="2"/>
        <v>BasSw</v>
      </c>
      <c r="Y12" s="4" t="str">
        <v>obj_001de</v>
      </c>
      <c r="Z12" s="4" t="str">
        <v>obj_001de</v>
      </c>
      <c r="AA12" s="4" t="str">
        <f>IFERROR(_xll.qlRateHelperQuoteName(Y12,Trigger),"")</f>
        <v>USD6L3L3Y_LCHQuote</v>
      </c>
      <c r="AB12" s="70">
        <f>IFERROR(_xll.qlRateHelperRate(Y12,Trigger),"")</f>
        <v>1.05781E-2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42303</v>
      </c>
      <c r="AE12" s="5">
        <f>IFERROR(_xll.qlRateHelperPillarDate(Y12,Trigger),"")</f>
        <v>43399</v>
      </c>
      <c r="AF12" s="70">
        <v>1.0679368567323629E-2</v>
      </c>
      <c r="AG12" s="77">
        <v>0.96832822410531572</v>
      </c>
      <c r="AH12" s="169">
        <v>43399</v>
      </c>
      <c r="AI12" s="170">
        <v>1.0679368567325299E-2</v>
      </c>
      <c r="AJ12" s="172">
        <f t="shared" si="3"/>
        <v>-1.6705387073656652E-15</v>
      </c>
      <c r="AK12" s="80">
        <v>0.96832796972472601</v>
      </c>
      <c r="AL12" s="161">
        <f t="shared" si="4"/>
        <v>2.5438058970372879E-7</v>
      </c>
    </row>
    <row r="13" spans="1:41" ht="11.25" customHeight="1" x14ac:dyDescent="0.2">
      <c r="A13" s="59" t="s">
        <v>93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UsdLibor6M</v>
      </c>
      <c r="H13" s="119" t="str">
        <f t="shared" si="12"/>
        <v>USD8x14F_LCHQuote</v>
      </c>
      <c r="I13" s="123"/>
      <c r="J13" s="64" t="str">
        <f>_xll.qlFraRateHelper(,H13,B13&amp;"M",G13,PillarDate,,Permanent,Trigger,ObjectOverwrite)</f>
        <v>obj_00175#0002</v>
      </c>
      <c r="K13" s="64" t="str">
        <f t="shared" si="13"/>
        <v>obj_00175#0002</v>
      </c>
      <c r="L13" s="48"/>
      <c r="M13" s="10" t="str">
        <f t="shared" si="5"/>
        <v>FRA</v>
      </c>
      <c r="N13" s="94" t="str">
        <f t="shared" si="6"/>
        <v>obj_00181#0002</v>
      </c>
      <c r="O13" s="94" t="str">
        <f t="shared" si="7"/>
        <v>obj_00181#0002</v>
      </c>
      <c r="P13" s="146" t="str">
        <f>IFERROR(_xll.qlRateHelperQuoteName(N13,Trigger),"--")</f>
        <v>USD10x16F_LCHQuote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>
        <f>IFERROR(_xll.qlRateHelperEarliestDate(N13,Trigger),"--")</f>
        <v>42608</v>
      </c>
      <c r="V13" s="99">
        <f>IFERROR(_xll.qlRateHelperPillarDate(N13,Trigger),"--")</f>
        <v>42793</v>
      </c>
      <c r="X13" s="4" t="str">
        <f t="shared" si="2"/>
        <v>BasSw</v>
      </c>
      <c r="Y13" s="4" t="str">
        <v>obj_001d4</v>
      </c>
      <c r="Z13" s="4" t="str">
        <v>obj_001d4</v>
      </c>
      <c r="AA13" s="4" t="str">
        <f>IFERROR(_xll.qlRateHelperQuoteName(Y13,Trigger),"")</f>
        <v>USD6L3L4Y_LCHQuote</v>
      </c>
      <c r="AB13" s="70">
        <f>IFERROR(_xll.qlRateHelperRate(Y13,Trigger),"")</f>
        <v>1.26816000000001E-2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42303</v>
      </c>
      <c r="AE13" s="5">
        <f>IFERROR(_xll.qlRateHelperPillarDate(Y13,Trigger),"")</f>
        <v>43766</v>
      </c>
      <c r="AF13" s="70">
        <v>1.2817638792228052E-2</v>
      </c>
      <c r="AG13" s="77">
        <v>0.94978914002629999</v>
      </c>
      <c r="AH13" s="169">
        <v>43766</v>
      </c>
      <c r="AI13" s="170">
        <v>1.28176387922289E-2</v>
      </c>
      <c r="AJ13" s="172">
        <f t="shared" si="3"/>
        <v>-8.4827977975265867E-16</v>
      </c>
      <c r="AK13" s="80">
        <v>0.94978804874512301</v>
      </c>
      <c r="AL13" s="161">
        <f t="shared" si="4"/>
        <v>1.0912811769792086E-6</v>
      </c>
    </row>
    <row r="14" spans="1:41" ht="11.25" customHeight="1" x14ac:dyDescent="0.2">
      <c r="A14" s="59" t="s">
        <v>93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UsdLibor6M</v>
      </c>
      <c r="H14" s="119" t="str">
        <f t="shared" si="12"/>
        <v>USD9x15F_LCHQuote</v>
      </c>
      <c r="I14" s="123"/>
      <c r="J14" s="64" t="str">
        <f>_xll.qlFraRateHelper(,H14,B14&amp;"M",G14,PillarDate,,Permanent,Trigger,ObjectOverwrite)</f>
        <v>obj_00176#0002</v>
      </c>
      <c r="K14" s="64" t="str">
        <f t="shared" si="13"/>
        <v>obj_00176#0002</v>
      </c>
      <c r="L14" s="48"/>
      <c r="M14" s="10" t="str">
        <f t="shared" si="5"/>
        <v>FRA</v>
      </c>
      <c r="N14" s="94" t="str">
        <f t="shared" si="6"/>
        <v>obj_00182#0002</v>
      </c>
      <c r="O14" s="94" t="str">
        <f t="shared" si="7"/>
        <v>obj_00182#0002</v>
      </c>
      <c r="P14" s="146" t="str">
        <f>IFERROR(_xll.qlRateHelperQuoteName(N14,Trigger),"--")</f>
        <v>USD11x17F_LCHQuote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>
        <f>IFERROR(_xll.qlRateHelperEarliestDate(N14,Trigger),"--")</f>
        <v>42639</v>
      </c>
      <c r="V14" s="99">
        <f>IFERROR(_xll.qlRateHelperPillarDate(N14,Trigger),"--")</f>
        <v>42821</v>
      </c>
      <c r="X14" s="4" t="str">
        <f t="shared" si="2"/>
        <v>BasSw</v>
      </c>
      <c r="Y14" s="4" t="str">
        <v>obj_001cd</v>
      </c>
      <c r="Z14" s="4" t="str">
        <v>obj_001cd</v>
      </c>
      <c r="AA14" s="4" t="str">
        <f>IFERROR(_xll.qlRateHelperQuoteName(Y14,Trigger),"")</f>
        <v>USD6L3L5Y_LCHQuote</v>
      </c>
      <c r="AB14" s="70">
        <f>IFERROR(_xll.qlRateHelperRate(Y14,Trigger),"")</f>
        <v>1.45198750000001E-2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42303</v>
      </c>
      <c r="AE14" s="5">
        <f>IFERROR(_xll.qlRateHelperPillarDate(Y14,Trigger),"")</f>
        <v>44130</v>
      </c>
      <c r="AF14" s="70">
        <v>1.4697494645434973E-2</v>
      </c>
      <c r="AG14" s="77">
        <v>0.92892599631575168</v>
      </c>
      <c r="AH14" s="169">
        <v>44130</v>
      </c>
      <c r="AI14" s="170">
        <v>1.46974946452442E-2</v>
      </c>
      <c r="AJ14" s="172">
        <f t="shared" si="3"/>
        <v>1.9077274482359741E-13</v>
      </c>
      <c r="AK14" s="80">
        <v>0.92892408013584804</v>
      </c>
      <c r="AL14" s="161">
        <f t="shared" si="4"/>
        <v>1.9161799036382376E-6</v>
      </c>
    </row>
    <row r="15" spans="1:41" ht="11.25" customHeight="1" x14ac:dyDescent="0.2">
      <c r="A15" s="59" t="s">
        <v>93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UsdLibor6M</v>
      </c>
      <c r="H15" s="119" t="str">
        <f t="shared" si="12"/>
        <v>USD10x16F_LCHQuote</v>
      </c>
      <c r="I15" s="123"/>
      <c r="J15" s="64" t="str">
        <f>_xll.qlFraRateHelper(,H15,B15&amp;"M",G15,PillarDate,,Permanent,Trigger,ObjectOverwrite)</f>
        <v>obj_00181#0002</v>
      </c>
      <c r="K15" s="64" t="str">
        <f t="shared" si="13"/>
        <v>obj_00181#0002</v>
      </c>
      <c r="L15" s="48"/>
      <c r="M15" s="10" t="str">
        <f t="shared" si="5"/>
        <v>FRA</v>
      </c>
      <c r="N15" s="94" t="str">
        <f t="shared" si="6"/>
        <v>obj_0017b#0002</v>
      </c>
      <c r="O15" s="94" t="str">
        <f t="shared" si="7"/>
        <v>obj_0017b#0002</v>
      </c>
      <c r="P15" s="146" t="str">
        <f>IFERROR(_xll.qlRateHelperQuoteName(N15,Trigger),"--")</f>
        <v>USD12x18F_LCHQuote</v>
      </c>
      <c r="Q15" s="98">
        <f>IFERROR(_xll.qlRateHelperQuoteValue($N15,Trigger),"--")</f>
        <v>9.2700000000000005E-3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42669</v>
      </c>
      <c r="V15" s="99">
        <f>IFERROR(_xll.qlRateHelperPillarDate(N15,Trigger),"--")</f>
        <v>42851</v>
      </c>
      <c r="X15" s="4" t="str">
        <f t="shared" si="2"/>
        <v>BasSw</v>
      </c>
      <c r="Y15" s="4" t="str">
        <v>obj_001e0</v>
      </c>
      <c r="Z15" s="4" t="str">
        <v>obj_001e0</v>
      </c>
      <c r="AA15" s="4" t="str">
        <f>IFERROR(_xll.qlRateHelperQuoteName(Y15,Trigger),"")</f>
        <v>USD6L3L6Y_LCHQuote</v>
      </c>
      <c r="AB15" s="70">
        <f>IFERROR(_xll.qlRateHelperRate(Y15,Trigger),"")</f>
        <v>1.6215625000000001E-2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42303</v>
      </c>
      <c r="AE15" s="5">
        <f>IFERROR(_xll.qlRateHelperPillarDate(Y15,Trigger),"")</f>
        <v>44495</v>
      </c>
      <c r="AF15" s="70">
        <v>1.6445744768448154E-2</v>
      </c>
      <c r="AG15" s="77">
        <v>0.9057966798586552</v>
      </c>
      <c r="AH15" s="169">
        <v>44495</v>
      </c>
      <c r="AI15" s="170">
        <v>1.64457447682935E-2</v>
      </c>
      <c r="AJ15" s="172">
        <f t="shared" si="3"/>
        <v>1.5465406733028431E-13</v>
      </c>
      <c r="AK15" s="80">
        <v>0.90579296757604999</v>
      </c>
      <c r="AL15" s="161">
        <f t="shared" si="4"/>
        <v>3.7122826052060631E-6</v>
      </c>
    </row>
    <row r="16" spans="1:41" ht="11.25" customHeight="1" x14ac:dyDescent="0.2">
      <c r="A16" s="59" t="s">
        <v>93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UsdLibor6M</v>
      </c>
      <c r="H16" s="119" t="str">
        <f t="shared" si="12"/>
        <v>USD11x17F_LCHQuote</v>
      </c>
      <c r="I16" s="123"/>
      <c r="J16" s="64" t="str">
        <f>_xll.qlFraRateHelper(,H16,B16&amp;"M",G16,PillarDate,,Permanent,Trigger,ObjectOverwrite)</f>
        <v>obj_00182#0002</v>
      </c>
      <c r="K16" s="64" t="str">
        <f t="shared" si="13"/>
        <v>obj_00182#0002</v>
      </c>
      <c r="L16" s="48"/>
      <c r="M16" s="10" t="str">
        <f t="shared" si="5"/>
        <v>FRA</v>
      </c>
      <c r="N16" s="94" t="str">
        <f t="shared" si="6"/>
        <v>obj_0017d#0002</v>
      </c>
      <c r="O16" s="94" t="str">
        <f t="shared" si="7"/>
        <v>obj_0017d#0002</v>
      </c>
      <c r="P16" s="146" t="str">
        <f>IFERROR(_xll.qlRateHelperQuoteName(N16,Trigger),"--")</f>
        <v>USD13x19F_LCHQuote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>
        <f>IFERROR(_xll.qlRateHelperEarliestDate(N16,Trigger),"--")</f>
        <v>42702</v>
      </c>
      <c r="V16" s="99">
        <f>IFERROR(_xll.qlRateHelperPillarDate(N16,Trigger),"--")</f>
        <v>42881</v>
      </c>
      <c r="X16" s="4" t="str">
        <f t="shared" si="2"/>
        <v>BasSw</v>
      </c>
      <c r="Y16" s="4" t="str">
        <v>obj_001cf</v>
      </c>
      <c r="Z16" s="4" t="str">
        <v>obj_001cf</v>
      </c>
      <c r="AA16" s="4" t="str">
        <f>IFERROR(_xll.qlRateHelperQuoteName(Y16,Trigger),"")</f>
        <v>USD6L3L7Y_LCHQuote</v>
      </c>
      <c r="AB16" s="70">
        <f>IFERROR(_xll.qlRateHelperRate(Y16,Trigger),"")</f>
        <v>1.7640300000000001E-2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42303</v>
      </c>
      <c r="AE16" s="5">
        <f>IFERROR(_xll.qlRateHelperPillarDate(Y16,Trigger),"")</f>
        <v>44860</v>
      </c>
      <c r="AF16" s="70">
        <v>1.7925299064691282E-2</v>
      </c>
      <c r="AG16" s="77">
        <v>0.88182211720196702</v>
      </c>
      <c r="AH16" s="169">
        <v>44860</v>
      </c>
      <c r="AI16" s="170">
        <v>1.7925299064558201E-2</v>
      </c>
      <c r="AJ16" s="172">
        <f t="shared" si="3"/>
        <v>1.3308104618303673E-13</v>
      </c>
      <c r="AK16" s="80">
        <v>0.88181621112108</v>
      </c>
      <c r="AL16" s="161">
        <f t="shared" si="4"/>
        <v>5.9060808870192716E-6</v>
      </c>
    </row>
    <row r="17" spans="1:38" ht="11.25" customHeight="1" x14ac:dyDescent="0.2">
      <c r="A17" s="59" t="s">
        <v>93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UsdLibor6M</v>
      </c>
      <c r="H17" s="119" t="str">
        <f t="shared" si="12"/>
        <v>USD12x18F_LCHQuote</v>
      </c>
      <c r="I17" s="123"/>
      <c r="J17" s="64" t="str">
        <f>_xll.qlFraRateHelper(,H17,B17&amp;"M",G17,PillarDate,,Permanent,Trigger,ObjectOverwrite)</f>
        <v>obj_0017b#0002</v>
      </c>
      <c r="K17" s="64" t="str">
        <f t="shared" si="13"/>
        <v>obj_0017b#0002</v>
      </c>
      <c r="L17" s="48"/>
      <c r="M17" s="10" t="str">
        <f t="shared" si="5"/>
        <v>FRA</v>
      </c>
      <c r="N17" s="94" t="str">
        <f t="shared" si="6"/>
        <v>obj_0017f#0002</v>
      </c>
      <c r="O17" s="94" t="str">
        <f t="shared" si="7"/>
        <v>obj_0017f#0002</v>
      </c>
      <c r="P17" s="146" t="str">
        <f>IFERROR(_xll.qlRateHelperQuoteName(N17,Trigger),"--")</f>
        <v>USD14x20F_LCHQuote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>
        <f>IFERROR(_xll.qlRateHelperEarliestDate(N17,Trigger),"--")</f>
        <v>42732</v>
      </c>
      <c r="V17" s="99">
        <f>IFERROR(_xll.qlRateHelperPillarDate(N17,Trigger),"--")</f>
        <v>42912</v>
      </c>
      <c r="X17" s="4" t="str">
        <f t="shared" si="2"/>
        <v>BasSw</v>
      </c>
      <c r="Y17" s="4" t="str">
        <v>obj_001df</v>
      </c>
      <c r="Z17" s="4" t="str">
        <v>obj_001df</v>
      </c>
      <c r="AA17" s="4" t="str">
        <f>IFERROR(_xll.qlRateHelperQuoteName(Y17,Trigger),"")</f>
        <v>USD6L3L8Y_LCHQuote</v>
      </c>
      <c r="AB17" s="70">
        <f>IFERROR(_xll.qlRateHelperRate(Y17,Trigger),"")</f>
        <v>1.8839000000000002E-2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42303</v>
      </c>
      <c r="AE17" s="5">
        <f>IFERROR(_xll.qlRateHelperPillarDate(Y17,Trigger),"")</f>
        <v>45225</v>
      </c>
      <c r="AF17" s="70">
        <v>1.9179254729557765E-2</v>
      </c>
      <c r="AG17" s="77">
        <v>0.85749483157447537</v>
      </c>
      <c r="AH17" s="169">
        <v>45225</v>
      </c>
      <c r="AI17" s="170">
        <v>1.9179254729440001E-2</v>
      </c>
      <c r="AJ17" s="172">
        <f t="shared" si="3"/>
        <v>1.1776343789016153E-13</v>
      </c>
      <c r="AK17" s="80">
        <v>0.85748692281587302</v>
      </c>
      <c r="AL17" s="161">
        <f t="shared" si="4"/>
        <v>7.9087586023485201E-6</v>
      </c>
    </row>
    <row r="18" spans="1:38" ht="11.25" customHeight="1" x14ac:dyDescent="0.2">
      <c r="A18" s="59" t="s">
        <v>93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UsdLibor6M</v>
      </c>
      <c r="H18" s="119" t="str">
        <f t="shared" si="12"/>
        <v>USD13x19F_LCHQuote</v>
      </c>
      <c r="I18" s="123"/>
      <c r="J18" s="64" t="str">
        <f>_xll.qlFraRateHelper(,H18,B18&amp;"M",G18,PillarDate,,Permanent,Trigger,ObjectOverwrite)</f>
        <v>obj_0017d#0002</v>
      </c>
      <c r="K18" s="64" t="str">
        <f t="shared" si="13"/>
        <v>obj_0017d#0002</v>
      </c>
      <c r="L18" s="48"/>
      <c r="M18" s="10" t="str">
        <f t="shared" si="5"/>
        <v>FRA</v>
      </c>
      <c r="N18" s="94" t="str">
        <f t="shared" si="6"/>
        <v>obj_00173#0002</v>
      </c>
      <c r="O18" s="94" t="str">
        <f t="shared" si="7"/>
        <v>obj_00173#0002</v>
      </c>
      <c r="P18" s="146" t="str">
        <f>IFERROR(_xll.qlRateHelperQuoteName(N18,Trigger),"--")</f>
        <v>USD15x21F_LCHQuote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>
        <f>IFERROR(_xll.qlRateHelperEarliestDate(N18,Trigger),"--")</f>
        <v>42761</v>
      </c>
      <c r="V18" s="99">
        <f>IFERROR(_xll.qlRateHelperPillarDate(N18,Trigger),"--")</f>
        <v>42942</v>
      </c>
      <c r="X18" s="4" t="str">
        <f t="shared" si="2"/>
        <v>BasSw</v>
      </c>
      <c r="Y18" s="4" t="str">
        <v>obj_001c9</v>
      </c>
      <c r="Z18" s="4" t="str">
        <v>obj_001c9</v>
      </c>
      <c r="AA18" s="4" t="str">
        <f>IFERROR(_xll.qlRateHelperQuoteName(Y18,Trigger),"")</f>
        <v>USD6L3L9Y_LCHQuote</v>
      </c>
      <c r="AB18" s="70">
        <f>IFERROR(_xll.qlRateHelperRate(Y18,Trigger),"")</f>
        <v>1.98542499999999E-2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42303</v>
      </c>
      <c r="AE18" s="5">
        <f>IFERROR(_xll.qlRateHelperPillarDate(Y18,Trigger),"")</f>
        <v>45593</v>
      </c>
      <c r="AF18" s="70">
        <v>2.0248534202546284E-2</v>
      </c>
      <c r="AG18" s="77">
        <v>0.83299745888931054</v>
      </c>
      <c r="AH18" s="169">
        <v>45593</v>
      </c>
      <c r="AI18" s="170">
        <v>2.0248534202440799E-2</v>
      </c>
      <c r="AJ18" s="172">
        <f t="shared" si="3"/>
        <v>1.0548506512719769E-13</v>
      </c>
      <c r="AK18" s="80">
        <v>0.832987511407831</v>
      </c>
      <c r="AL18" s="161">
        <f t="shared" si="4"/>
        <v>9.9474814795330602E-6</v>
      </c>
    </row>
    <row r="19" spans="1:38" ht="11.25" customHeight="1" x14ac:dyDescent="0.2">
      <c r="A19" s="59" t="s">
        <v>93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UsdLibor6M</v>
      </c>
      <c r="H19" s="119" t="str">
        <f t="shared" si="12"/>
        <v>USD14x20F_LCHQuote</v>
      </c>
      <c r="I19" s="123"/>
      <c r="J19" s="64" t="str">
        <f>_xll.qlFraRateHelper(,H19,B19&amp;"M",G19,PillarDate,,Permanent,Trigger,ObjectOverwrite)</f>
        <v>obj_0017f#0002</v>
      </c>
      <c r="K19" s="64" t="str">
        <f t="shared" si="13"/>
        <v>obj_0017f#0002</v>
      </c>
      <c r="L19" s="48"/>
      <c r="M19" s="10" t="str">
        <f t="shared" si="5"/>
        <v>FRA</v>
      </c>
      <c r="N19" s="94" t="str">
        <f t="shared" si="6"/>
        <v>obj_0017a#0002</v>
      </c>
      <c r="O19" s="94" t="str">
        <f t="shared" si="7"/>
        <v>obj_0017a#0002</v>
      </c>
      <c r="P19" s="146" t="str">
        <f>IFERROR(_xll.qlRateHelperQuoteName(N19,Trigger),"--")</f>
        <v>USD16x22F_LCHQuote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>
        <f>IFERROR(_xll.qlRateHelperEarliestDate(N19,Trigger),"--")</f>
        <v>42793</v>
      </c>
      <c r="V19" s="99">
        <f>IFERROR(_xll.qlRateHelperPillarDate(N19,Trigger),"--")</f>
        <v>42976</v>
      </c>
      <c r="X19" s="4" t="str">
        <f t="shared" si="2"/>
        <v>BasSw</v>
      </c>
      <c r="Y19" s="4" t="str">
        <v>obj_001ce</v>
      </c>
      <c r="Z19" s="4" t="str">
        <v>obj_001ce</v>
      </c>
      <c r="AA19" s="4" t="str">
        <f>IFERROR(_xll.qlRateHelperQuoteName(Y19,Trigger),"")</f>
        <v>USD6L3L10Y_LCHQuote</v>
      </c>
      <c r="AB19" s="70">
        <f>IFERROR(_xll.qlRateHelperRate(Y19,Trigger),"")</f>
        <v>2.0726250000000099E-2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42303</v>
      </c>
      <c r="AE19" s="5">
        <f>IFERROR(_xll.qlRateHelperPillarDate(Y19,Trigger),"")</f>
        <v>45957</v>
      </c>
      <c r="AF19" s="70">
        <v>2.1174503082713077E-2</v>
      </c>
      <c r="AG19" s="77">
        <v>0.80880886252231199</v>
      </c>
      <c r="AH19" s="169">
        <v>45957</v>
      </c>
      <c r="AI19" s="170">
        <v>2.1174503082770201E-2</v>
      </c>
      <c r="AJ19" s="172">
        <f t="shared" si="3"/>
        <v>-5.7124444063916258E-14</v>
      </c>
      <c r="AK19" s="80">
        <v>0.80879766938311703</v>
      </c>
      <c r="AL19" s="161">
        <f t="shared" si="4"/>
        <v>1.1193139194953794E-5</v>
      </c>
    </row>
    <row r="20" spans="1:38" ht="11.25" customHeight="1" x14ac:dyDescent="0.2">
      <c r="A20" s="59" t="s">
        <v>93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UsdLibor6M</v>
      </c>
      <c r="H20" s="119" t="str">
        <f t="shared" si="12"/>
        <v>USD15x21F_LCHQuote</v>
      </c>
      <c r="I20" s="123"/>
      <c r="J20" s="64" t="str">
        <f>_xll.qlFraRateHelper(,H20,B20&amp;"M",G20,PillarDate,,Permanent,Trigger,ObjectOverwrite)</f>
        <v>obj_00173#0002</v>
      </c>
      <c r="K20" s="64" t="str">
        <f t="shared" si="13"/>
        <v>obj_00173#0002</v>
      </c>
      <c r="L20" s="48"/>
      <c r="M20" s="10" t="str">
        <f t="shared" si="5"/>
        <v>FRA</v>
      </c>
      <c r="N20" s="94" t="str">
        <f t="shared" si="6"/>
        <v>obj_00180#0002</v>
      </c>
      <c r="O20" s="94" t="str">
        <f t="shared" si="7"/>
        <v>obj_00180#0002</v>
      </c>
      <c r="P20" s="146" t="str">
        <f>IFERROR(_xll.qlRateHelperQuoteName(N20,Trigger),"--")</f>
        <v>USD17x23F_LCHQuote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>
        <f>IFERROR(_xll.qlRateHelperEarliestDate(N20,Trigger),"--")</f>
        <v>42821</v>
      </c>
      <c r="V20" s="99">
        <f>IFERROR(_xll.qlRateHelperPillarDate(N20,Trigger),"--")</f>
        <v>43004</v>
      </c>
      <c r="X20" s="4" t="str">
        <f t="shared" si="2"/>
        <v>BasSw</v>
      </c>
      <c r="Y20" s="4" t="str">
        <v>obj_001d6</v>
      </c>
      <c r="Z20" s="4" t="str">
        <v>obj_001d6</v>
      </c>
      <c r="AA20" s="4" t="str">
        <f>IFERROR(_xll.qlRateHelperQuoteName(Y20,Trigger),"")</f>
        <v>USD6L3L12Y_LCHQuote</v>
      </c>
      <c r="AB20" s="70">
        <f>IFERROR(_xll.qlRateHelperRate(Y20,Trigger),"")</f>
        <v>2.2168199999999898E-2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42303</v>
      </c>
      <c r="AE20" s="5">
        <f>IFERROR(_xll.qlRateHelperPillarDate(Y20,Trigger),"")</f>
        <v>46686</v>
      </c>
      <c r="AF20" s="70">
        <v>2.2723002272254249E-2</v>
      </c>
      <c r="AG20" s="77">
        <v>0.76103509723977225</v>
      </c>
      <c r="AH20" s="169">
        <v>46686</v>
      </c>
      <c r="AI20" s="170">
        <v>2.2723002271547901E-2</v>
      </c>
      <c r="AJ20" s="172">
        <f t="shared" si="3"/>
        <v>7.0634817439518827E-13</v>
      </c>
      <c r="AK20" s="80">
        <v>0.76101777161732098</v>
      </c>
      <c r="AL20" s="161">
        <f t="shared" si="4"/>
        <v>1.7325622451269673E-5</v>
      </c>
    </row>
    <row r="21" spans="1:38" ht="11.25" customHeight="1" x14ac:dyDescent="0.2">
      <c r="A21" s="59" t="s">
        <v>93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UsdLibor6M</v>
      </c>
      <c r="H21" s="119" t="str">
        <f t="shared" si="12"/>
        <v>USD16x22F_LCHQuote</v>
      </c>
      <c r="I21" s="123"/>
      <c r="J21" s="64" t="str">
        <f>_xll.qlFraRateHelper(,H21,B21&amp;"M",G21,PillarDate,,Permanent,Trigger,ObjectOverwrite)</f>
        <v>obj_0017a#0002</v>
      </c>
      <c r="K21" s="64" t="str">
        <f t="shared" si="13"/>
        <v>obj_0017a#0002</v>
      </c>
      <c r="L21" s="48"/>
      <c r="M21" s="10" t="str">
        <f t="shared" si="5"/>
        <v>FRA</v>
      </c>
      <c r="N21" s="94" t="str">
        <f t="shared" si="6"/>
        <v>obj_00174#0002</v>
      </c>
      <c r="O21" s="94" t="str">
        <f t="shared" si="7"/>
        <v>obj_00174#0002</v>
      </c>
      <c r="P21" s="146" t="str">
        <f>IFERROR(_xll.qlRateHelperQuoteName(N21,Trigger),"--")</f>
        <v>USD18x24F_LCHQuote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>
        <f>IFERROR(_xll.qlRateHelperEarliestDate(N21,Trigger),"--")</f>
        <v>42851</v>
      </c>
      <c r="V21" s="99">
        <f>IFERROR(_xll.qlRateHelperPillarDate(N21,Trigger),"--")</f>
        <v>43034</v>
      </c>
      <c r="X21" s="4" t="str">
        <f t="shared" si="2"/>
        <v>BasSw</v>
      </c>
      <c r="Y21" s="4" t="str">
        <v>obj_001ca</v>
      </c>
      <c r="Z21" s="4" t="str">
        <v>obj_001ca</v>
      </c>
      <c r="AA21" s="4" t="str">
        <f>IFERROR(_xll.qlRateHelperQuoteName(Y21,Trigger),"")</f>
        <v>USD6L3L15Y_LCHQuote</v>
      </c>
      <c r="AB21" s="70">
        <f>IFERROR(_xll.qlRateHelperRate(Y21,Trigger),"")</f>
        <v>2.3596099999999998E-2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42303</v>
      </c>
      <c r="AE21" s="5">
        <f>IFERROR(_xll.qlRateHelperPillarDate(Y21,Trigger),"")</f>
        <v>47784</v>
      </c>
      <c r="AF21" s="70">
        <v>2.4272850481786686E-2</v>
      </c>
      <c r="AG21" s="77">
        <v>0.69443511193546503</v>
      </c>
      <c r="AH21" s="169">
        <v>47784</v>
      </c>
      <c r="AI21" s="170">
        <v>2.4272850481221801E-2</v>
      </c>
      <c r="AJ21" s="172">
        <f t="shared" si="3"/>
        <v>5.648849443762316E-13</v>
      </c>
      <c r="AK21" s="80">
        <v>0.69440604688505203</v>
      </c>
      <c r="AL21" s="161">
        <f t="shared" si="4"/>
        <v>2.9065050413001892E-5</v>
      </c>
    </row>
    <row r="22" spans="1:38" ht="11.25" customHeight="1" x14ac:dyDescent="0.2">
      <c r="A22" s="59" t="s">
        <v>93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UsdLibor6M</v>
      </c>
      <c r="H22" s="119" t="str">
        <f t="shared" si="12"/>
        <v>USD17x23F_LCHQuote</v>
      </c>
      <c r="I22" s="123"/>
      <c r="J22" s="64" t="str">
        <f>_xll.qlFraRateHelper(,H22,B22&amp;"M",G22,PillarDate,,Permanent,Trigger,ObjectOverwrite)</f>
        <v>obj_00180#0002</v>
      </c>
      <c r="K22" s="64" t="str">
        <f t="shared" si="13"/>
        <v>obj_00180#0002</v>
      </c>
      <c r="L22" s="48"/>
      <c r="M22" s="68" t="str">
        <f>A26</f>
        <v>BasSw</v>
      </c>
      <c r="N22" s="131" t="str">
        <f>IF(ISBLANK(J26),"--",J26)</f>
        <v>obj_0016f#0002</v>
      </c>
      <c r="O22" s="131" t="str">
        <f>IF(ISBLANK(K26),"--",K26)</f>
        <v>obj_00168#0002</v>
      </c>
      <c r="P22" s="145" t="str">
        <f>IFERROR(_xll.qlRateHelperQuoteName(N22,Trigger),"--")</f>
        <v>USD6L3L6M_LCHQuote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>
        <f>IFERROR(_xll.qlRateHelperEarliestDate(N22,Trigger),"--")</f>
        <v>42303</v>
      </c>
      <c r="V22" s="134">
        <f>IFERROR(_xll.qlRateHelperPillarDate(N22,Trigger),"--")</f>
        <v>42486</v>
      </c>
      <c r="X22" s="4" t="str">
        <f t="shared" si="2"/>
        <v>BasSw</v>
      </c>
      <c r="Y22" s="4" t="str">
        <v>obj_001d8</v>
      </c>
      <c r="Z22" s="4" t="str">
        <v>obj_001d8</v>
      </c>
      <c r="AA22" s="4" t="str">
        <f>IFERROR(_xll.qlRateHelperQuoteName(Y22,Trigger),"")</f>
        <v>USD6L3L20Y_LCHQuote</v>
      </c>
      <c r="AB22" s="70">
        <f>IFERROR(_xll.qlRateHelperRate(Y22,Trigger),"")</f>
        <v>2.4956624999999899E-2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42303</v>
      </c>
      <c r="AE22" s="5">
        <f>IFERROR(_xll.qlRateHelperPillarDate(Y22,Trigger),"")</f>
        <v>49608</v>
      </c>
      <c r="AF22" s="70">
        <v>2.5767987264725584E-2</v>
      </c>
      <c r="AG22" s="77">
        <v>0.59708775893821708</v>
      </c>
      <c r="AH22" s="169">
        <v>49608</v>
      </c>
      <c r="AI22" s="170">
        <v>2.5767987264302201E-2</v>
      </c>
      <c r="AJ22" s="172">
        <f t="shared" si="3"/>
        <v>4.2338355044080345E-13</v>
      </c>
      <c r="AK22" s="80">
        <v>0.59704097555062197</v>
      </c>
      <c r="AL22" s="161">
        <f t="shared" si="4"/>
        <v>4.6783387595117354E-5</v>
      </c>
    </row>
    <row r="23" spans="1:38" ht="11.25" customHeight="1" x14ac:dyDescent="0.2">
      <c r="A23" s="1" t="s">
        <v>93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UsdLibor6M</v>
      </c>
      <c r="H23" s="120" t="str">
        <f t="shared" si="12"/>
        <v>USD18x24F_LCHQuote</v>
      </c>
      <c r="I23" s="124"/>
      <c r="J23" s="3" t="str">
        <f>_xll.qlFraRateHelper(,H23,B23&amp;"M",G23,PillarDate,,Permanent,Trigger,ObjectOverwrite)</f>
        <v>obj_00174#0002</v>
      </c>
      <c r="K23" s="3" t="str">
        <f t="shared" si="13"/>
        <v>obj_00174#0002</v>
      </c>
      <c r="L23" s="48"/>
      <c r="M23" s="10" t="str">
        <f t="shared" ref="M23:M59" si="14">A27</f>
        <v>BasSw</v>
      </c>
      <c r="N23" s="94" t="str">
        <f t="shared" ref="N23:O23" si="15">IF(ISBLANK(J27),"--",J27)</f>
        <v>obj_00162#0002</v>
      </c>
      <c r="O23" s="94" t="str">
        <f t="shared" si="15"/>
        <v>obj_0016d#0002</v>
      </c>
      <c r="P23" s="146" t="str">
        <f>IFERROR(_xll.qlRateHelperQuoteName(N23,Trigger),"--")</f>
        <v>USD6L3L1Y_LCHQuote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>
        <f>IFERROR(_xll.qlRateHelperEarliestDate(N23,Trigger),"--")</f>
        <v>42303</v>
      </c>
      <c r="V23" s="99">
        <f>IFERROR(_xll.qlRateHelperPillarDate(N23,Trigger),"--")</f>
        <v>42669</v>
      </c>
      <c r="X23" s="4" t="str">
        <f t="shared" si="2"/>
        <v>BasSw</v>
      </c>
      <c r="Y23" s="4" t="str">
        <v>obj_001dc</v>
      </c>
      <c r="Z23" s="4" t="str">
        <v>obj_001dc</v>
      </c>
      <c r="AA23" s="4" t="str">
        <f>IFERROR(_xll.qlRateHelperQuoteName(Y23,Trigger),"")</f>
        <v>USD6L3L25Y_LCHQuote</v>
      </c>
      <c r="AB23" s="70">
        <f>IFERROR(_xll.qlRateHelperRate(Y23,Trigger),"")</f>
        <v>2.5597666665000001E-2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42303</v>
      </c>
      <c r="AE23" s="5">
        <f>IFERROR(_xll.qlRateHelperPillarDate(Y23,Trigger),"")</f>
        <v>51435</v>
      </c>
      <c r="AF23" s="70">
        <v>2.6450035729630395E-2</v>
      </c>
      <c r="AG23" s="77">
        <v>0.5160066585135098</v>
      </c>
      <c r="AH23" s="169">
        <v>51435</v>
      </c>
      <c r="AI23" s="170">
        <v>2.64500357292917E-2</v>
      </c>
      <c r="AJ23" s="172">
        <f t="shared" si="3"/>
        <v>3.3869435034361572E-13</v>
      </c>
      <c r="AK23" s="80">
        <v>0.51596252734612003</v>
      </c>
      <c r="AL23" s="161">
        <f t="shared" si="4"/>
        <v>4.413116738977152E-5</v>
      </c>
    </row>
    <row r="24" spans="1:38" ht="11.25" customHeight="1" x14ac:dyDescent="0.2">
      <c r="B24" s="46"/>
      <c r="C24" s="46"/>
      <c r="D24" s="46"/>
      <c r="E24" s="46"/>
      <c r="F24" s="46"/>
      <c r="G24" s="46" t="s">
        <v>163</v>
      </c>
      <c r="H24" s="46" t="s">
        <v>162</v>
      </c>
      <c r="L24" s="48"/>
      <c r="M24" s="10" t="str">
        <f t="shared" si="14"/>
        <v>BasSw</v>
      </c>
      <c r="N24" s="94" t="str">
        <f t="shared" ref="N24:O24" si="16">IF(ISBLANK(J28),"--",J28)</f>
        <v>obj_00160#0002</v>
      </c>
      <c r="O24" s="94" t="str">
        <f t="shared" si="16"/>
        <v>obj_00149#0002</v>
      </c>
      <c r="P24" s="146" t="str">
        <f>IFERROR(_xll.qlRateHelperQuoteName(N24,Trigger),"--")</f>
        <v>USD6L3L15M_LCHQuote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>
        <f>IFERROR(_xll.qlRateHelperEarliestDate(N24,Trigger),"--")</f>
        <v>42303</v>
      </c>
      <c r="V24" s="99">
        <f>IFERROR(_xll.qlRateHelperPillarDate(N24,Trigger),"--")</f>
        <v>42761</v>
      </c>
      <c r="X24" s="4" t="str">
        <f t="shared" si="2"/>
        <v>BasSw</v>
      </c>
      <c r="Y24" s="4" t="str">
        <v>obj_001d1</v>
      </c>
      <c r="Z24" s="4" t="str">
        <v>obj_001d1</v>
      </c>
      <c r="AA24" s="4" t="str">
        <f>IFERROR(_xll.qlRateHelperQuoteName(Y24,Trigger),"")</f>
        <v>USD6L3L30Y_LCHQuote</v>
      </c>
      <c r="AB24" s="70">
        <f>IFERROR(_xll.qlRateHelperRate(Y24,Trigger),"")</f>
        <v>2.5990624999999899E-2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42303</v>
      </c>
      <c r="AE24" s="5">
        <f>IFERROR(_xll.qlRateHelperPillarDate(Y24,Trigger),"")</f>
        <v>53261</v>
      </c>
      <c r="AF24" s="70">
        <v>2.6864143821168172E-2</v>
      </c>
      <c r="AG24" s="77">
        <v>0.44649232394190969</v>
      </c>
      <c r="AH24" s="169">
        <v>53261</v>
      </c>
      <c r="AI24" s="170">
        <v>2.68641438208857E-2</v>
      </c>
      <c r="AJ24" s="172">
        <f t="shared" si="3"/>
        <v>2.8247196248720741E-13</v>
      </c>
      <c r="AK24" s="80">
        <v>0.44645474036098698</v>
      </c>
      <c r="AL24" s="161">
        <f t="shared" si="4"/>
        <v>3.7583580922706528E-5</v>
      </c>
    </row>
    <row r="25" spans="1:38" ht="11.25" customHeight="1" x14ac:dyDescent="0.2">
      <c r="A25" s="65" t="s">
        <v>9</v>
      </c>
      <c r="B25" s="65" t="s">
        <v>29</v>
      </c>
      <c r="C25" s="65" t="s">
        <v>114</v>
      </c>
      <c r="D25" s="65" t="s">
        <v>5</v>
      </c>
      <c r="E25" s="65" t="s">
        <v>34</v>
      </c>
      <c r="F25" s="65" t="s">
        <v>115</v>
      </c>
      <c r="G25" s="65" t="s">
        <v>4</v>
      </c>
      <c r="H25" s="65" t="s">
        <v>1</v>
      </c>
      <c r="I25" s="65" t="s">
        <v>113</v>
      </c>
      <c r="J25" s="65" t="s">
        <v>138</v>
      </c>
      <c r="K25" s="65" t="s">
        <v>140</v>
      </c>
      <c r="L25" s="48"/>
      <c r="M25" s="10" t="str">
        <f t="shared" si="14"/>
        <v>BasSw</v>
      </c>
      <c r="N25" s="94" t="str">
        <f t="shared" ref="N25:O25" si="17">IF(ISBLANK(J29),"--",J29)</f>
        <v>obj_00166#0002</v>
      </c>
      <c r="O25" s="94" t="str">
        <f t="shared" si="17"/>
        <v>obj_00147#0002</v>
      </c>
      <c r="P25" s="146" t="str">
        <f>IFERROR(_xll.qlRateHelperQuoteName(N25,Trigger),"--")</f>
        <v>USD6L3L18M_LCHQuote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>
        <f>IFERROR(_xll.qlRateHelperEarliestDate(N25,Trigger),"--")</f>
        <v>42303</v>
      </c>
      <c r="V25" s="99">
        <f>IFERROR(_xll.qlRateHelperPillarDate(N25,Trigger),"--")</f>
        <v>42851</v>
      </c>
      <c r="X25" s="4" t="str">
        <f t="shared" si="2"/>
        <v>BasSw</v>
      </c>
      <c r="Y25" s="4" t="str">
        <v>obj_001d9</v>
      </c>
      <c r="Z25" s="4" t="str">
        <v>obj_001d9</v>
      </c>
      <c r="AA25" s="4" t="str">
        <f>IFERROR(_xll.qlRateHelperQuoteName(Y25,Trigger),"")</f>
        <v>USD6L3L40Y_LCHQuote</v>
      </c>
      <c r="AB25" s="70">
        <f>IFERROR(_xll.qlRateHelperRate(Y25,Trigger),"")</f>
        <v>2.6204999999999999E-2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42303</v>
      </c>
      <c r="AE25" s="5">
        <f>IFERROR(_xll.qlRateHelperPillarDate(Y25,Trigger),"")</f>
        <v>56913</v>
      </c>
      <c r="AF25" s="70">
        <v>2.6978543629754062E-2</v>
      </c>
      <c r="AG25" s="77">
        <v>0.33991032671438021</v>
      </c>
      <c r="AH25" s="169">
        <v>56913</v>
      </c>
      <c r="AI25" s="170">
        <v>2.69785436295428E-2</v>
      </c>
      <c r="AJ25" s="172">
        <f t="shared" si="3"/>
        <v>2.1126156379835948E-13</v>
      </c>
      <c r="AK25" s="80">
        <v>0.33987346142990199</v>
      </c>
      <c r="AL25" s="161">
        <f t="shared" si="4"/>
        <v>3.6865284478215798E-5</v>
      </c>
    </row>
    <row r="26" spans="1:38" ht="11.25" customHeight="1" x14ac:dyDescent="0.2">
      <c r="A26" s="53" t="s">
        <v>118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27</v>
      </c>
      <c r="G26" s="55" t="str">
        <f t="shared" ref="G26:G63" si="18">PROPER(Currency)&amp;FamilyName&amp;$G$1</f>
        <v>UsdLibor6M</v>
      </c>
      <c r="H26" s="53" t="str">
        <f t="shared" ref="H26:H63" si="19">IF(LCHQuoteOverwrite,Currency&amp;$G$24&amp;$H$24&amp;$B26&amp;LCHQuoteSuffix,Currency&amp;$G$24&amp;$H$24&amp;$B26&amp;QuoteSuffix)</f>
        <v>USD6L3L6M_LCHQuote</v>
      </c>
      <c r="I26" s="126">
        <v>0</v>
      </c>
      <c r="J26" s="64" t="str">
        <f>_xll.qlSwapRateHelper2(,$H26,2,$B26,Calendar,$D26,$E26,$F26,$G26,$I26,$C26,Discounting1,PillarDate,,Permanent,Trigger,ObjectOverwrite)</f>
        <v>obj_0016f#0002</v>
      </c>
      <c r="K26" s="64" t="str">
        <f>_xll.qlSwapRateHelper2(,$H26,2,$B26,Calendar,$D26,$E26,$F26,$G26,$I26,$C26,Discounting2,PillarDate,,Permanent,Trigger,ObjectOverwrite)</f>
        <v>obj_00168#0002</v>
      </c>
      <c r="L26" s="48"/>
      <c r="M26" s="10" t="str">
        <f t="shared" si="14"/>
        <v>BasSw</v>
      </c>
      <c r="N26" s="94" t="str">
        <f t="shared" ref="N26:O26" si="20">IF(ISBLANK(J30),"--",J30)</f>
        <v>obj_00146#0002</v>
      </c>
      <c r="O26" s="94" t="str">
        <f t="shared" si="20"/>
        <v>obj_0016e#0002</v>
      </c>
      <c r="P26" s="146" t="str">
        <f>IFERROR(_xll.qlRateHelperQuoteName(N26,Trigger),"--")</f>
        <v>USD6L3L21M_LCHQuote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>
        <f>IFERROR(_xll.qlRateHelperEarliestDate(N26,Trigger),"--")</f>
        <v>42303</v>
      </c>
      <c r="V26" s="99">
        <f>IFERROR(_xll.qlRateHelperPillarDate(N26,Trigger),"--")</f>
        <v>42942</v>
      </c>
      <c r="X26" s="4" t="str">
        <f t="shared" si="2"/>
        <v>BasSw</v>
      </c>
      <c r="Y26" s="4" t="str">
        <v>obj_001da</v>
      </c>
      <c r="Z26" s="4" t="str">
        <v>obj_001da</v>
      </c>
      <c r="AA26" s="4" t="str">
        <f>IFERROR(_xll.qlRateHelperQuoteName(Y26,Trigger),"")</f>
        <v>USD6L3L50Y_LCHQuote</v>
      </c>
      <c r="AB26" s="70">
        <f>IFERROR(_xll.qlRateHelperRate(Y26,Trigger),"")</f>
        <v>2.6030000000000001E-2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42303</v>
      </c>
      <c r="AE26" s="5">
        <f>IFERROR(_xll.qlRateHelperPillarDate(Y26,Trigger),"")</f>
        <v>60566</v>
      </c>
      <c r="AF26" s="70">
        <v>2.6531450221445412E-2</v>
      </c>
      <c r="AG26" s="77">
        <v>0.26534889040741505</v>
      </c>
      <c r="AH26" s="169">
        <v>60566</v>
      </c>
      <c r="AI26" s="170">
        <v>2.6531450221782899E-2</v>
      </c>
      <c r="AJ26" s="172">
        <f t="shared" si="3"/>
        <v>-3.3748698280433587E-13</v>
      </c>
      <c r="AK26" s="80">
        <v>0.26531427057381202</v>
      </c>
      <c r="AL26" s="161">
        <f t="shared" si="4"/>
        <v>3.4619833603033445E-5</v>
      </c>
    </row>
    <row r="27" spans="1:38" ht="11.25" customHeight="1" x14ac:dyDescent="0.2">
      <c r="A27" s="59" t="s">
        <v>118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8"/>
        <v>UsdLibor6M</v>
      </c>
      <c r="H27" s="59" t="str">
        <f t="shared" si="19"/>
        <v>USD6L3L1Y_LCHQuote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obj_00162#0002</v>
      </c>
      <c r="K27" s="64" t="str">
        <f>_xll.qlSwapRateHelper2(,$H27,2,$B27,Calendar,$D27,$E27,$F27,$G27,$I27,$C27,Discounting2,PillarDate,,Permanent,Trigger,ObjectOverwrite)</f>
        <v>obj_0016d#0002</v>
      </c>
      <c r="L27" s="48"/>
      <c r="M27" s="10" t="str">
        <f t="shared" si="14"/>
        <v>BasSw</v>
      </c>
      <c r="N27" s="94" t="str">
        <f t="shared" ref="N27:O27" si="21">IF(ISBLANK(J31),"--",J31)</f>
        <v>obj_002e6#0002</v>
      </c>
      <c r="O27" s="94" t="str">
        <f t="shared" si="21"/>
        <v>obj_002e7#0002</v>
      </c>
      <c r="P27" s="146" t="str">
        <f>IFERROR(_xll.qlRateHelperQuoteName(N27,Trigger),"--")</f>
        <v>USD6L3L2Y_LCHQuote</v>
      </c>
      <c r="Q27" s="98">
        <f>IFERROR(_xll.qlRateHelperQuoteValue($N27,Trigger),"--")</f>
        <v>8.2777000000000007E-3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42303</v>
      </c>
      <c r="V27" s="99">
        <f>IFERROR(_xll.qlRateHelperPillarDate(N27,Trigger),"--")</f>
        <v>43034</v>
      </c>
      <c r="X27" s="4" t="str">
        <f t="shared" si="2"/>
        <v>BasSw</v>
      </c>
      <c r="Y27" s="4" t="str">
        <v>obj_001d7</v>
      </c>
      <c r="Z27" s="4" t="str">
        <v>obj_001d7</v>
      </c>
      <c r="AA27" s="4" t="str">
        <f>IFERROR(_xll.qlRateHelperQuoteName(Y27,Trigger),"")</f>
        <v>USD6L3L60Y_LCHQuote</v>
      </c>
      <c r="AB27" s="70">
        <f>IFERROR(_xll.qlRateHelperRate(Y27,Trigger),"")</f>
        <v>2.5975000000000002E-2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42303</v>
      </c>
      <c r="AE27" s="5">
        <f>IFERROR(_xll.qlRateHelperPillarDate(Y27,Trigger),"")</f>
        <v>64220</v>
      </c>
      <c r="AF27" s="70">
        <v>2.6348169024255623E-2</v>
      </c>
      <c r="AG27" s="77">
        <v>0.20565455246214398</v>
      </c>
      <c r="AH27" s="169">
        <v>64220</v>
      </c>
      <c r="AI27" s="170">
        <v>2.6348169024609701E-2</v>
      </c>
      <c r="AJ27" s="172">
        <f t="shared" si="3"/>
        <v>-3.5407787812857805E-13</v>
      </c>
      <c r="AK27" s="80">
        <v>0.20562531156404901</v>
      </c>
      <c r="AL27" s="161">
        <f t="shared" si="4"/>
        <v>2.9240898094973211E-5</v>
      </c>
    </row>
    <row r="28" spans="1:38" ht="11.25" customHeight="1" x14ac:dyDescent="0.2">
      <c r="A28" s="59" t="s">
        <v>118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8"/>
        <v>UsdLibor6M</v>
      </c>
      <c r="H28" s="59" t="str">
        <f t="shared" si="19"/>
        <v>USD6L3L15M_LCHQuote</v>
      </c>
      <c r="I28" s="127">
        <v>0</v>
      </c>
      <c r="J28" s="64" t="str">
        <f>_xll.qlSwapRateHelper2(,$H28,2,$B28,Calendar,$D28,$E28,$F28,$G28,$I28,$C28,Discounting1,PillarDate,,Permanent,Trigger,ObjectOverwrite)</f>
        <v>obj_00160#0002</v>
      </c>
      <c r="K28" s="64" t="str">
        <f>_xll.qlSwapRateHelper2(,$H28,2,$B28,Calendar,$D28,$E28,$F28,$G28,$I28,$C28,Discounting2,PillarDate,,Permanent,Trigger,ObjectOverwrite)</f>
        <v>obj_00149#0002</v>
      </c>
      <c r="L28" s="48"/>
      <c r="M28" s="10" t="str">
        <f t="shared" si="14"/>
        <v>BasSw</v>
      </c>
      <c r="N28" s="94" t="str">
        <f t="shared" ref="N28:O28" si="22">IF(ISBLANK(J32),"--",J32)</f>
        <v>obj_001de#0002</v>
      </c>
      <c r="O28" s="94" t="str">
        <f t="shared" si="22"/>
        <v>obj_00159#0002</v>
      </c>
      <c r="P28" s="146" t="str">
        <f>IFERROR(_xll.qlRateHelperQuoteName(N28,Trigger),"--")</f>
        <v>USD6L3L3Y_LCHQuote</v>
      </c>
      <c r="Q28" s="98">
        <f>IFERROR(_xll.qlRateHelperQuoteValue($N28,Trigger),"--")</f>
        <v>1.05781E-2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42303</v>
      </c>
      <c r="V28" s="99">
        <f>IFERROR(_xll.qlRateHelperPillarDate(N28,Trigger),"--")</f>
        <v>43399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3"/>
        <v>#N/A</v>
      </c>
      <c r="AK28" s="80" t="e">
        <v>#N/A</v>
      </c>
      <c r="AL28" s="161" t="e">
        <f t="shared" si="4"/>
        <v>#N/A</v>
      </c>
    </row>
    <row r="29" spans="1:38" ht="11.25" customHeight="1" x14ac:dyDescent="0.2">
      <c r="A29" s="59" t="s">
        <v>118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8"/>
        <v>UsdLibor6M</v>
      </c>
      <c r="H29" s="59" t="str">
        <f t="shared" si="19"/>
        <v>USD6L3L18M_LCHQuote</v>
      </c>
      <c r="I29" s="127">
        <v>0</v>
      </c>
      <c r="J29" s="64" t="str">
        <f>_xll.qlSwapRateHelper2(,$H29,2,$B29,Calendar,$D29,$E29,$F29,$G29,$I29,$C29,Discounting1,PillarDate,,Permanent,Trigger,ObjectOverwrite)</f>
        <v>obj_00166#0002</v>
      </c>
      <c r="K29" s="64" t="str">
        <f>_xll.qlSwapRateHelper2(,$H29,2,$B29,Calendar,$D29,$E29,$F29,$G29,$I29,$C29,Discounting2,PillarDate,,Permanent,Trigger,ObjectOverwrite)</f>
        <v>obj_00147#0002</v>
      </c>
      <c r="L29" s="48"/>
      <c r="M29" s="10" t="str">
        <f t="shared" si="14"/>
        <v>BasSw</v>
      </c>
      <c r="N29" s="94" t="str">
        <f t="shared" ref="N29:O29" si="23">IF(ISBLANK(J33),"--",J33)</f>
        <v>obj_001d4#0002</v>
      </c>
      <c r="O29" s="94" t="str">
        <f t="shared" si="23"/>
        <v>obj_00153#0002</v>
      </c>
      <c r="P29" s="146" t="str">
        <f>IFERROR(_xll.qlRateHelperQuoteName(N29,Trigger),"--")</f>
        <v>USD6L3L4Y_LCHQuote</v>
      </c>
      <c r="Q29" s="98">
        <f>IFERROR(_xll.qlRateHelperQuoteValue($N29,Trigger),"--")</f>
        <v>1.26816000000001E-2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42303</v>
      </c>
      <c r="V29" s="99">
        <f>IFERROR(_xll.qlRateHelperPillarDate(N29,Trigger),"--")</f>
        <v>43766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3"/>
        <v>#N/A</v>
      </c>
      <c r="AK29" s="80" t="e">
        <v>#N/A</v>
      </c>
      <c r="AL29" s="161" t="e">
        <f t="shared" si="4"/>
        <v>#N/A</v>
      </c>
    </row>
    <row r="30" spans="1:38" ht="11.25" customHeight="1" x14ac:dyDescent="0.2">
      <c r="A30" s="59" t="s">
        <v>118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8"/>
        <v>UsdLibor6M</v>
      </c>
      <c r="H30" s="59" t="str">
        <f t="shared" si="19"/>
        <v>USD6L3L21M_LCHQuote</v>
      </c>
      <c r="I30" s="127">
        <v>0</v>
      </c>
      <c r="J30" s="64" t="str">
        <f>_xll.qlSwapRateHelper2(,$H30,2,$B30,Calendar,$D30,$E30,$F30,$G30,$I30,$C30,Discounting1,PillarDate,,Permanent,Trigger,ObjectOverwrite)</f>
        <v>obj_00146#0002</v>
      </c>
      <c r="K30" s="64" t="str">
        <f>_xll.qlSwapRateHelper2(,$H30,2,$B30,Calendar,$D30,$E30,$F30,$G30,$I30,$C30,Discounting2,PillarDate,,Permanent,Trigger,ObjectOverwrite)</f>
        <v>obj_0016e#0002</v>
      </c>
      <c r="L30" s="48"/>
      <c r="M30" s="10" t="str">
        <f t="shared" si="14"/>
        <v>BasSw</v>
      </c>
      <c r="N30" s="94" t="str">
        <f t="shared" ref="N30:O30" si="24">IF(ISBLANK(J34),"--",J34)</f>
        <v>obj_001cd#0002</v>
      </c>
      <c r="O30" s="94" t="str">
        <f t="shared" si="24"/>
        <v>obj_00167#0002</v>
      </c>
      <c r="P30" s="146" t="str">
        <f>IFERROR(_xll.qlRateHelperQuoteName(N30,Trigger),"--")</f>
        <v>USD6L3L5Y_LCHQuote</v>
      </c>
      <c r="Q30" s="98">
        <f>IFERROR(_xll.qlRateHelperQuoteValue($N30,Trigger),"--")</f>
        <v>1.45198750000001E-2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42303</v>
      </c>
      <c r="V30" s="99">
        <f>IFERROR(_xll.qlRateHelperPillarDate(N30,Trigger),"--")</f>
        <v>44130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3"/>
        <v>#N/A</v>
      </c>
      <c r="AK30" s="80" t="e">
        <v>#N/A</v>
      </c>
      <c r="AL30" s="161" t="e">
        <f t="shared" si="4"/>
        <v>#N/A</v>
      </c>
    </row>
    <row r="31" spans="1:38" ht="11.25" customHeight="1" x14ac:dyDescent="0.2">
      <c r="A31" s="59" t="s">
        <v>118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8"/>
        <v>UsdLibor6M</v>
      </c>
      <c r="H31" s="59" t="str">
        <f t="shared" si="19"/>
        <v>USD6L3L2Y_LCHQuote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obj_002e6#0002</v>
      </c>
      <c r="K31" s="64" t="str">
        <f>_xll.qlSwapRateHelper2(,$H31,2,$B31,Calendar,$D31,$E31,$F31,$G31,$I31,$C31,Discounting2,PillarDate,,Permanent,Trigger,ObjectOverwrite)</f>
        <v>obj_002e7#0002</v>
      </c>
      <c r="L31" s="48"/>
      <c r="M31" s="10" t="str">
        <f t="shared" si="14"/>
        <v>BasSw</v>
      </c>
      <c r="N31" s="94" t="str">
        <f t="shared" ref="N31:O31" si="25">IF(ISBLANK(J35),"--",J35)</f>
        <v>obj_001e0#0002</v>
      </c>
      <c r="O31" s="94" t="str">
        <f t="shared" si="25"/>
        <v>obj_00164#0002</v>
      </c>
      <c r="P31" s="146" t="str">
        <f>IFERROR(_xll.qlRateHelperQuoteName(N31,Trigger),"--")</f>
        <v>USD6L3L6Y_LCHQuote</v>
      </c>
      <c r="Q31" s="98">
        <f>IFERROR(_xll.qlRateHelperQuoteValue($N31,Trigger),"--")</f>
        <v>1.6215625000000001E-2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42303</v>
      </c>
      <c r="V31" s="99">
        <f>IFERROR(_xll.qlRateHelperPillarDate(N31,Trigger),"--")</f>
        <v>44495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3"/>
        <v>#N/A</v>
      </c>
      <c r="AK31" s="80" t="e">
        <v>#N/A</v>
      </c>
      <c r="AL31" s="161" t="e">
        <f t="shared" si="4"/>
        <v>#N/A</v>
      </c>
    </row>
    <row r="32" spans="1:38" ht="11.25" customHeight="1" x14ac:dyDescent="0.2">
      <c r="A32" s="59" t="s">
        <v>118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8"/>
        <v>UsdLibor6M</v>
      </c>
      <c r="H32" s="59" t="str">
        <f t="shared" si="19"/>
        <v>USD6L3L3Y_LCHQuote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obj_001de#0002</v>
      </c>
      <c r="K32" s="64" t="str">
        <f>_xll.qlSwapRateHelper2(,$H32,2,$B32,Calendar,$D32,$E32,$F32,$G32,$I32,$C32,Discounting2,PillarDate,,Permanent,Trigger,ObjectOverwrite)</f>
        <v>obj_00159#0002</v>
      </c>
      <c r="L32" s="48"/>
      <c r="M32" s="10" t="str">
        <f t="shared" si="14"/>
        <v>BasSw</v>
      </c>
      <c r="N32" s="94" t="str">
        <f t="shared" ref="N32:O32" si="26">IF(ISBLANK(J36),"--",J36)</f>
        <v>obj_001cf#0002</v>
      </c>
      <c r="O32" s="94" t="str">
        <f t="shared" si="26"/>
        <v>obj_00151#0002</v>
      </c>
      <c r="P32" s="146" t="str">
        <f>IFERROR(_xll.qlRateHelperQuoteName(N32,Trigger),"--")</f>
        <v>USD6L3L7Y_LCHQuote</v>
      </c>
      <c r="Q32" s="98">
        <f>IFERROR(_xll.qlRateHelperQuoteValue($N32,Trigger),"--")</f>
        <v>1.7640300000000001E-2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42303</v>
      </c>
      <c r="V32" s="99">
        <f>IFERROR(_xll.qlRateHelperPillarDate(N32,Trigger),"--")</f>
        <v>44860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118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8"/>
        <v>UsdLibor6M</v>
      </c>
      <c r="H33" s="59" t="str">
        <f t="shared" si="19"/>
        <v>USD6L3L4Y_LCHQuote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obj_001d4#0002</v>
      </c>
      <c r="K33" s="64" t="str">
        <f>_xll.qlSwapRateHelper2(,$H33,2,$B33,Calendar,$D33,$E33,$F33,$G33,$I33,$C33,Discounting2,PillarDate,,Permanent,Trigger,ObjectOverwrite)</f>
        <v>obj_00153#0002</v>
      </c>
      <c r="L33" s="48"/>
      <c r="M33" s="10" t="str">
        <f t="shared" si="14"/>
        <v>BasSw</v>
      </c>
      <c r="N33" s="94" t="str">
        <f t="shared" ref="N33:O33" si="27">IF(ISBLANK(J37),"--",J37)</f>
        <v>obj_001df#0002</v>
      </c>
      <c r="O33" s="94" t="str">
        <f t="shared" si="27"/>
        <v>obj_0015f#0002</v>
      </c>
      <c r="P33" s="146" t="str">
        <f>IFERROR(_xll.qlRateHelperQuoteName(N33,Trigger),"--")</f>
        <v>USD6L3L8Y_LCHQuote</v>
      </c>
      <c r="Q33" s="98">
        <f>IFERROR(_xll.qlRateHelperQuoteValue($N33,Trigger),"--")</f>
        <v>1.8839000000000002E-2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42303</v>
      </c>
      <c r="V33" s="99">
        <f>IFERROR(_xll.qlRateHelperPillarDate(N33,Trigger),"--")</f>
        <v>45225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118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8"/>
        <v>UsdLibor6M</v>
      </c>
      <c r="H34" s="59" t="str">
        <f t="shared" si="19"/>
        <v>USD6L3L5Y_LCHQuote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obj_001cd#0002</v>
      </c>
      <c r="K34" s="64" t="str">
        <f>_xll.qlSwapRateHelper2(,$H34,2,$B34,Calendar,$D34,$E34,$F34,$G34,$I34,$C34,Discounting2,PillarDate,,Permanent,Trigger,ObjectOverwrite)</f>
        <v>obj_00167#0002</v>
      </c>
      <c r="L34" s="48"/>
      <c r="M34" s="10" t="str">
        <f t="shared" si="14"/>
        <v>BasSw</v>
      </c>
      <c r="N34" s="94" t="str">
        <f t="shared" ref="N34:O34" si="28">IF(ISBLANK(J38),"--",J38)</f>
        <v>obj_001c9#0002</v>
      </c>
      <c r="O34" s="94" t="str">
        <f t="shared" si="28"/>
        <v>obj_0016a#0002</v>
      </c>
      <c r="P34" s="146" t="str">
        <f>IFERROR(_xll.qlRateHelperQuoteName(N34,Trigger),"--")</f>
        <v>USD6L3L9Y_LCHQuote</v>
      </c>
      <c r="Q34" s="98">
        <f>IFERROR(_xll.qlRateHelperQuoteValue($N34,Trigger),"--")</f>
        <v>1.98542499999999E-2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42303</v>
      </c>
      <c r="V34" s="99">
        <f>IFERROR(_xll.qlRateHelperPillarDate(N34,Trigger),"--")</f>
        <v>45593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118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8"/>
        <v>UsdLibor6M</v>
      </c>
      <c r="H35" s="59" t="str">
        <f t="shared" si="19"/>
        <v>USD6L3L6Y_LCHQuote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obj_001e0#0002</v>
      </c>
      <c r="K35" s="64" t="str">
        <f>_xll.qlSwapRateHelper2(,$H35,2,$B35,Calendar,$D35,$E35,$F35,$G35,$I35,$C35,Discounting2,PillarDate,,Permanent,Trigger,ObjectOverwrite)</f>
        <v>obj_00164#0002</v>
      </c>
      <c r="L35" s="48"/>
      <c r="M35" s="10" t="str">
        <f t="shared" si="14"/>
        <v>BasSw</v>
      </c>
      <c r="N35" s="94" t="str">
        <f t="shared" ref="N35:O35" si="29">IF(ISBLANK(J39),"--",J39)</f>
        <v>obj_001ce#0002</v>
      </c>
      <c r="O35" s="94" t="str">
        <f t="shared" si="29"/>
        <v>obj_0014e#0002</v>
      </c>
      <c r="P35" s="146" t="str">
        <f>IFERROR(_xll.qlRateHelperQuoteName(N35,Trigger),"--")</f>
        <v>USD6L3L10Y_LCHQuote</v>
      </c>
      <c r="Q35" s="98">
        <f>IFERROR(_xll.qlRateHelperQuoteValue($N35,Trigger),"--")</f>
        <v>2.0726250000000099E-2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42303</v>
      </c>
      <c r="V35" s="99">
        <f>IFERROR(_xll.qlRateHelperPillarDate(N35,Trigger),"--")</f>
        <v>45957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118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8"/>
        <v>UsdLibor6M</v>
      </c>
      <c r="H36" s="59" t="str">
        <f t="shared" si="19"/>
        <v>USD6L3L7Y_LCHQuote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obj_001cf#0002</v>
      </c>
      <c r="K36" s="64" t="str">
        <f>_xll.qlSwapRateHelper2(,$H36,2,$B36,Calendar,$D36,$E36,$F36,$G36,$I36,$C36,Discounting2,PillarDate,,Permanent,Trigger,ObjectOverwrite)</f>
        <v>obj_00151#0002</v>
      </c>
      <c r="L36" s="48"/>
      <c r="M36" s="10" t="str">
        <f t="shared" si="14"/>
        <v>BasSw</v>
      </c>
      <c r="N36" s="94" t="str">
        <f t="shared" ref="N36:O36" si="30">IF(ISBLANK(J40),"--",J40)</f>
        <v>obj_001c7#0002</v>
      </c>
      <c r="O36" s="94" t="str">
        <f t="shared" si="30"/>
        <v>obj_00158#0002</v>
      </c>
      <c r="P36" s="146" t="str">
        <f>IFERROR(_xll.qlRateHelperQuoteName(N36,Trigger),"--")</f>
        <v>USD6L3L11Y_LCHQuote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42303</v>
      </c>
      <c r="V36" s="99">
        <f>IFERROR(_xll.qlRateHelperPillarDate(N36,Trigger),"--")</f>
        <v>46321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118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8"/>
        <v>UsdLibor6M</v>
      </c>
      <c r="H37" s="59" t="str">
        <f t="shared" si="19"/>
        <v>USD6L3L8Y_LCHQuote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obj_001df#0002</v>
      </c>
      <c r="K37" s="64" t="str">
        <f>_xll.qlSwapRateHelper2(,$H37,2,$B37,Calendar,$D37,$E37,$F37,$G37,$I37,$C37,Discounting2,PillarDate,,Permanent,Trigger,ObjectOverwrite)</f>
        <v>obj_0015f#0002</v>
      </c>
      <c r="L37" s="48"/>
      <c r="M37" s="10" t="str">
        <f t="shared" si="14"/>
        <v>BasSw</v>
      </c>
      <c r="N37" s="94" t="str">
        <f t="shared" ref="N37:O37" si="31">IF(ISBLANK(J41),"--",J41)</f>
        <v>obj_001d6#0002</v>
      </c>
      <c r="O37" s="94" t="str">
        <f t="shared" si="31"/>
        <v>obj_0015b#0002</v>
      </c>
      <c r="P37" s="146" t="str">
        <f>IFERROR(_xll.qlRateHelperQuoteName(N37,Trigger),"--")</f>
        <v>USD6L3L12Y_LCHQuote</v>
      </c>
      <c r="Q37" s="98">
        <f>IFERROR(_xll.qlRateHelperQuoteValue($N37,Trigger),"--")</f>
        <v>2.2168199999999898E-2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42303</v>
      </c>
      <c r="V37" s="99">
        <f>IFERROR(_xll.qlRateHelperPillarDate(N37,Trigger),"--")</f>
        <v>46686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118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8"/>
        <v>UsdLibor6M</v>
      </c>
      <c r="H38" s="59" t="str">
        <f t="shared" si="19"/>
        <v>USD6L3L9Y_LCHQuote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obj_001c9#0002</v>
      </c>
      <c r="K38" s="64" t="str">
        <f>_xll.qlSwapRateHelper2(,$H38,2,$B38,Calendar,$D38,$E38,$F38,$G38,$I38,$C38,Discounting2,PillarDate,,Permanent,Trigger,ObjectOverwrite)</f>
        <v>obj_0016a#0002</v>
      </c>
      <c r="L38" s="48"/>
      <c r="M38" s="10" t="str">
        <f t="shared" si="14"/>
        <v>BasSw</v>
      </c>
      <c r="N38" s="94" t="str">
        <f t="shared" ref="N38:O38" si="32">IF(ISBLANK(J42),"--",J42)</f>
        <v>obj_001cb#0002</v>
      </c>
      <c r="O38" s="94" t="str">
        <f t="shared" si="32"/>
        <v>obj_00155#0002</v>
      </c>
      <c r="P38" s="146" t="str">
        <f>IFERROR(_xll.qlRateHelperQuoteName(N38,Trigger),"--")</f>
        <v>USD6L3L13Y_LCHQuote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>
        <f>IFERROR(_xll.qlRateHelperEarliestDate(N38,Trigger),"--")</f>
        <v>42303</v>
      </c>
      <c r="V38" s="99">
        <f>IFERROR(_xll.qlRateHelperPillarDate(N38,Trigger),"--")</f>
        <v>47052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118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8"/>
        <v>UsdLibor6M</v>
      </c>
      <c r="H39" s="59" t="str">
        <f t="shared" si="19"/>
        <v>USD6L3L10Y_LCHQuote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obj_001ce#0002</v>
      </c>
      <c r="K39" s="64" t="str">
        <f>_xll.qlSwapRateHelper2(,$H39,2,$B39,Calendar,$D39,$E39,$F39,$G39,$I39,$C39,Discounting2,PillarDate,,Permanent,Trigger,ObjectOverwrite)</f>
        <v>obj_0014e#0002</v>
      </c>
      <c r="L39" s="48"/>
      <c r="M39" s="10" t="str">
        <f t="shared" si="14"/>
        <v>BasSw</v>
      </c>
      <c r="N39" s="94" t="str">
        <f t="shared" ref="N39:O39" si="33">IF(ISBLANK(J43),"--",J43)</f>
        <v>obj_001c4#0002</v>
      </c>
      <c r="O39" s="94" t="str">
        <f t="shared" si="33"/>
        <v>obj_0014f#0002</v>
      </c>
      <c r="P39" s="146" t="str">
        <f>IFERROR(_xll.qlRateHelperQuoteName(N39,Trigger),"--")</f>
        <v>USD6L3L14Y_LCHQuote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42303</v>
      </c>
      <c r="V39" s="99">
        <f>IFERROR(_xll.qlRateHelperPillarDate(N39,Trigger),"--")</f>
        <v>47417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118</v>
      </c>
      <c r="B40" s="60" t="s">
        <v>98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8"/>
        <v>UsdLibor6M</v>
      </c>
      <c r="H40" s="59" t="str">
        <f t="shared" si="19"/>
        <v>USD6L3L11Y_LCHQuote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obj_001c7#0002</v>
      </c>
      <c r="K40" s="64" t="str">
        <f>_xll.qlSwapRateHelper2(,$H40,2,$B40,Calendar,$D40,$E40,$F40,$G40,$I40,$C40,Discounting2,PillarDate,,Permanent,Trigger,ObjectOverwrite)</f>
        <v>obj_00158#0002</v>
      </c>
      <c r="L40" s="48"/>
      <c r="M40" s="10" t="str">
        <f t="shared" si="14"/>
        <v>BasSw</v>
      </c>
      <c r="N40" s="94" t="str">
        <f t="shared" ref="N40:O40" si="34">IF(ISBLANK(J44),"--",J44)</f>
        <v>obj_001ca#0002</v>
      </c>
      <c r="O40" s="94" t="str">
        <f t="shared" si="34"/>
        <v>obj_0015a#0002</v>
      </c>
      <c r="P40" s="146" t="str">
        <f>IFERROR(_xll.qlRateHelperQuoteName(N40,Trigger),"--")</f>
        <v>USD6L3L15Y_LCHQuote</v>
      </c>
      <c r="Q40" s="98">
        <f>IFERROR(_xll.qlRateHelperQuoteValue($N40,Trigger),"--")</f>
        <v>2.3596099999999998E-2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42303</v>
      </c>
      <c r="V40" s="99">
        <f>IFERROR(_xll.qlRateHelperPillarDate(N40,Trigger),"--")</f>
        <v>47784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118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8"/>
        <v>UsdLibor6M</v>
      </c>
      <c r="H41" s="59" t="str">
        <f t="shared" si="19"/>
        <v>USD6L3L12Y_LCHQuote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obj_001d6#0002</v>
      </c>
      <c r="K41" s="64" t="str">
        <f>_xll.qlSwapRateHelper2(,$H41,2,$B41,Calendar,$D41,$E41,$F41,$G41,$I41,$C41,Discounting2,PillarDate,,Permanent,Trigger,ObjectOverwrite)</f>
        <v>obj_0015b#0002</v>
      </c>
      <c r="M41" s="10" t="str">
        <f t="shared" si="14"/>
        <v>BasSw</v>
      </c>
      <c r="N41" s="94" t="str">
        <f t="shared" ref="N41:O41" si="35">IF(ISBLANK(J45),"--",J45)</f>
        <v>obj_001c5#0002</v>
      </c>
      <c r="O41" s="94" t="str">
        <f t="shared" si="35"/>
        <v>obj_00152#0002</v>
      </c>
      <c r="P41" s="146" t="str">
        <f>IFERROR(_xll.qlRateHelperQuoteName(N41,Trigger),"--")</f>
        <v>USD6L3L16Y_LCHQuote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42303</v>
      </c>
      <c r="V41" s="99">
        <f>IFERROR(_xll.qlRateHelperPillarDate(N41,Trigger),"--")</f>
        <v>48148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118</v>
      </c>
      <c r="B42" s="60" t="s">
        <v>99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8"/>
        <v>UsdLibor6M</v>
      </c>
      <c r="H42" s="59" t="str">
        <f t="shared" si="19"/>
        <v>USD6L3L13Y_LCHQuote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obj_001cb#0002</v>
      </c>
      <c r="K42" s="64" t="str">
        <f>_xll.qlSwapRateHelper2(,$H42,2,$B42,Calendar,$D42,$E42,$F42,$G42,$I42,$C42,Discounting2,PillarDate,,Permanent,Trigger,ObjectOverwrite)</f>
        <v>obj_00155#0002</v>
      </c>
      <c r="M42" s="10" t="str">
        <f t="shared" si="14"/>
        <v>BasSw</v>
      </c>
      <c r="N42" s="94" t="str">
        <f t="shared" ref="N42:O42" si="36">IF(ISBLANK(J46),"--",J46)</f>
        <v>obj_001db#0002</v>
      </c>
      <c r="O42" s="94" t="str">
        <f t="shared" si="36"/>
        <v>obj_00157#0002</v>
      </c>
      <c r="P42" s="146" t="str">
        <f>IFERROR(_xll.qlRateHelperQuoteName(N42,Trigger),"--")</f>
        <v>USD6L3L17Y_LCHQuote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42303</v>
      </c>
      <c r="V42" s="99">
        <f>IFERROR(_xll.qlRateHelperPillarDate(N42,Trigger),"--")</f>
        <v>48513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118</v>
      </c>
      <c r="B43" s="60" t="s">
        <v>100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8"/>
        <v>UsdLibor6M</v>
      </c>
      <c r="H43" s="59" t="str">
        <f t="shared" si="19"/>
        <v>USD6L3L14Y_LCHQuote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obj_001c4#0002</v>
      </c>
      <c r="K43" s="64" t="str">
        <f>_xll.qlSwapRateHelper2(,$H43,2,$B43,Calendar,$D43,$E43,$F43,$G43,$I43,$C43,Discounting2,PillarDate,,Permanent,Trigger,ObjectOverwrite)</f>
        <v>obj_0014f#0002</v>
      </c>
      <c r="M43" s="10" t="str">
        <f t="shared" si="14"/>
        <v>BasSw</v>
      </c>
      <c r="N43" s="94" t="str">
        <f t="shared" ref="N43:O43" si="37">IF(ISBLANK(J47),"--",J47)</f>
        <v>obj_001d5#0002</v>
      </c>
      <c r="O43" s="94" t="str">
        <f t="shared" si="37"/>
        <v>obj_0015c#0002</v>
      </c>
      <c r="P43" s="146" t="str">
        <f>IFERROR(_xll.qlRateHelperQuoteName(N43,Trigger),"--")</f>
        <v>USD6L3L18Y_LCHQuote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>
        <f>IFERROR(_xll.qlRateHelperEarliestDate(N43,Trigger),"--")</f>
        <v>42303</v>
      </c>
      <c r="V43" s="99">
        <f>IFERROR(_xll.qlRateHelperPillarDate(N43,Trigger),"--")</f>
        <v>48878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118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8"/>
        <v>UsdLibor6M</v>
      </c>
      <c r="H44" s="59" t="str">
        <f t="shared" si="19"/>
        <v>USD6L3L15Y_LCHQuote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obj_001ca#0002</v>
      </c>
      <c r="K44" s="64" t="str">
        <f>_xll.qlSwapRateHelper2(,$H44,2,$B44,Calendar,$D44,$E44,$F44,$G44,$I44,$C44,Discounting2,PillarDate,,Permanent,Trigger,ObjectOverwrite)</f>
        <v>obj_0015a#0002</v>
      </c>
      <c r="M44" s="10" t="str">
        <f t="shared" si="14"/>
        <v>BasSw</v>
      </c>
      <c r="N44" s="94" t="str">
        <f t="shared" ref="N44:O44" si="38">IF(ISBLANK(J48),"--",J48)</f>
        <v>obj_001d2#0002</v>
      </c>
      <c r="O44" s="94" t="str">
        <f t="shared" si="38"/>
        <v>obj_00150#0002</v>
      </c>
      <c r="P44" s="146" t="str">
        <f>IFERROR(_xll.qlRateHelperQuoteName(N44,Trigger),"--")</f>
        <v>USD6L3L19Y_LCHQuote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42303</v>
      </c>
      <c r="V44" s="99">
        <f>IFERROR(_xll.qlRateHelperPillarDate(N44,Trigger),"--")</f>
        <v>49243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118</v>
      </c>
      <c r="B45" s="60" t="s">
        <v>101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8"/>
        <v>UsdLibor6M</v>
      </c>
      <c r="H45" s="59" t="str">
        <f t="shared" si="19"/>
        <v>USD6L3L16Y_LCHQuote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obj_001c5#0002</v>
      </c>
      <c r="K45" s="64" t="str">
        <f>_xll.qlSwapRateHelper2(,$H45,2,$B45,Calendar,$D45,$E45,$F45,$G45,$I45,$C45,Discounting2,PillarDate,,Permanent,Trigger,ObjectOverwrite)</f>
        <v>obj_00152#0002</v>
      </c>
      <c r="M45" s="10" t="str">
        <f t="shared" si="14"/>
        <v>BasSw</v>
      </c>
      <c r="N45" s="94" t="str">
        <f t="shared" ref="N45:O45" si="39">IF(ISBLANK(J49),"--",J49)</f>
        <v>obj_001d8#0002</v>
      </c>
      <c r="O45" s="94" t="str">
        <f t="shared" si="39"/>
        <v>obj_0015e#0002</v>
      </c>
      <c r="P45" s="146" t="str">
        <f>IFERROR(_xll.qlRateHelperQuoteName(N45,Trigger),"--")</f>
        <v>USD6L3L20Y_LCHQuote</v>
      </c>
      <c r="Q45" s="98">
        <f>IFERROR(_xll.qlRateHelperQuoteValue($N45,Trigger),"--")</f>
        <v>2.4956624999999899E-2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42303</v>
      </c>
      <c r="V45" s="99">
        <f>IFERROR(_xll.qlRateHelperPillarDate(N45,Trigger),"--")</f>
        <v>49608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118</v>
      </c>
      <c r="B46" s="60" t="s">
        <v>102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8"/>
        <v>UsdLibor6M</v>
      </c>
      <c r="H46" s="59" t="str">
        <f t="shared" si="19"/>
        <v>USD6L3L17Y_LCHQuote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obj_001db#0002</v>
      </c>
      <c r="K46" s="64" t="str">
        <f>_xll.qlSwapRateHelper2(,$H46,2,$B46,Calendar,$D46,$E46,$F46,$G46,$I46,$C46,Discounting2,PillarDate,,Permanent,Trigger,ObjectOverwrite)</f>
        <v>obj_00157#0002</v>
      </c>
      <c r="M46" s="10" t="str">
        <f t="shared" si="14"/>
        <v>BasSw</v>
      </c>
      <c r="N46" s="94" t="str">
        <f t="shared" ref="N46:O46" si="40">IF(ISBLANK(J50),"--",J50)</f>
        <v>obj_001d0#0002</v>
      </c>
      <c r="O46" s="94" t="str">
        <f t="shared" si="40"/>
        <v>obj_00165#0002</v>
      </c>
      <c r="P46" s="146" t="str">
        <f>IFERROR(_xll.qlRateHelperQuoteName(N46,Trigger),"--")</f>
        <v>USD6L3L21Y_LCHQuote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42303</v>
      </c>
      <c r="V46" s="99">
        <f>IFERROR(_xll.qlRateHelperPillarDate(N46,Trigger),"--")</f>
        <v>49975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118</v>
      </c>
      <c r="B47" s="60" t="s">
        <v>103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8"/>
        <v>UsdLibor6M</v>
      </c>
      <c r="H47" s="59" t="str">
        <f t="shared" si="19"/>
        <v>USD6L3L18Y_LCHQuote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obj_001d5#0002</v>
      </c>
      <c r="K47" s="64" t="str">
        <f>_xll.qlSwapRateHelper2(,$H47,2,$B47,Calendar,$D47,$E47,$F47,$G47,$I47,$C47,Discounting2,PillarDate,,Permanent,Trigger,ObjectOverwrite)</f>
        <v>obj_0015c#0002</v>
      </c>
      <c r="M47" s="10" t="str">
        <f t="shared" si="14"/>
        <v>BasSw</v>
      </c>
      <c r="N47" s="94" t="str">
        <f t="shared" ref="N47:O47" si="41">IF(ISBLANK(J51),"--",J51)</f>
        <v>obj_001c1#0002</v>
      </c>
      <c r="O47" s="94" t="str">
        <f t="shared" si="41"/>
        <v>obj_00156#0002</v>
      </c>
      <c r="P47" s="146" t="str">
        <f>IFERROR(_xll.qlRateHelperQuoteName(N47,Trigger),"--")</f>
        <v>USD6L3L22Y_LCHQuote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42303</v>
      </c>
      <c r="V47" s="99">
        <f>IFERROR(_xll.qlRateHelperPillarDate(N47,Trigger),"--")</f>
        <v>50339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118</v>
      </c>
      <c r="B48" s="60" t="s">
        <v>104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8"/>
        <v>UsdLibor6M</v>
      </c>
      <c r="H48" s="59" t="str">
        <f t="shared" si="19"/>
        <v>USD6L3L19Y_LCHQuote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obj_001d2#0002</v>
      </c>
      <c r="K48" s="64" t="str">
        <f>_xll.qlSwapRateHelper2(,$H48,2,$B48,Calendar,$D48,$E48,$F48,$G48,$I48,$C48,Discounting2,PillarDate,,Permanent,Trigger,ObjectOverwrite)</f>
        <v>obj_00150#0002</v>
      </c>
      <c r="M48" s="10" t="str">
        <f t="shared" si="14"/>
        <v>BasSw</v>
      </c>
      <c r="N48" s="94" t="str">
        <f t="shared" ref="N48:O48" si="42">IF(ISBLANK(J52),"--",J52)</f>
        <v>obj_001d3#0002</v>
      </c>
      <c r="O48" s="94" t="str">
        <f t="shared" si="42"/>
        <v>obj_0016b#0002</v>
      </c>
      <c r="P48" s="146" t="str">
        <f>IFERROR(_xll.qlRateHelperQuoteName(N48,Trigger),"--")</f>
        <v>USD6L3L23Y_LCHQuote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>
        <f>IFERROR(_xll.qlRateHelperEarliestDate(N48,Trigger),"--")</f>
        <v>42303</v>
      </c>
      <c r="V48" s="99">
        <f>IFERROR(_xll.qlRateHelperPillarDate(N48,Trigger),"--")</f>
        <v>50704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118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8"/>
        <v>UsdLibor6M</v>
      </c>
      <c r="H49" s="59" t="str">
        <f t="shared" si="19"/>
        <v>USD6L3L20Y_LCHQuote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obj_001d8#0002</v>
      </c>
      <c r="K49" s="64" t="str">
        <f>_xll.qlSwapRateHelper2(,$H49,2,$B49,Calendar,$D49,$E49,$F49,$G49,$I49,$C49,Discounting2,PillarDate,,Permanent,Trigger,ObjectOverwrite)</f>
        <v>obj_0015e#0002</v>
      </c>
      <c r="M49" s="10" t="str">
        <f t="shared" si="14"/>
        <v>BasSw</v>
      </c>
      <c r="N49" s="94" t="str">
        <f t="shared" ref="N49:O49" si="43">IF(ISBLANK(J53),"--",J53)</f>
        <v>obj_001cc#0002</v>
      </c>
      <c r="O49" s="94" t="str">
        <f t="shared" si="43"/>
        <v>obj_00161#0002</v>
      </c>
      <c r="P49" s="146" t="str">
        <f>IFERROR(_xll.qlRateHelperQuoteName(N49,Trigger),"--")</f>
        <v>USD6L3L24Y_LCHQuote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42303</v>
      </c>
      <c r="V49" s="99">
        <f>IFERROR(_xll.qlRateHelperPillarDate(N49,Trigger),"--")</f>
        <v>51069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118</v>
      </c>
      <c r="B50" s="60" t="s">
        <v>105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8"/>
        <v>UsdLibor6M</v>
      </c>
      <c r="H50" s="59" t="str">
        <f t="shared" si="19"/>
        <v>USD6L3L21Y_LCHQuote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obj_001d0#0002</v>
      </c>
      <c r="K50" s="64" t="str">
        <f>_xll.qlSwapRateHelper2(,$H50,2,$B50,Calendar,$D50,$E50,$F50,$G50,$I50,$C50,Discounting2,PillarDate,,Permanent,Trigger,ObjectOverwrite)</f>
        <v>obj_00165#0002</v>
      </c>
      <c r="M50" s="10" t="str">
        <f t="shared" si="14"/>
        <v>BasSw</v>
      </c>
      <c r="N50" s="94" t="str">
        <f t="shared" ref="N50:O50" si="44">IF(ISBLANK(J54),"--",J54)</f>
        <v>obj_001dc#0002</v>
      </c>
      <c r="O50" s="94" t="str">
        <f t="shared" si="44"/>
        <v>obj_00154#0002</v>
      </c>
      <c r="P50" s="146" t="str">
        <f>IFERROR(_xll.qlRateHelperQuoteName(N50,Trigger),"--")</f>
        <v>USD6L3L25Y_LCHQuote</v>
      </c>
      <c r="Q50" s="98">
        <f>IFERROR(_xll.qlRateHelperQuoteValue($N50,Trigger),"--")</f>
        <v>2.5597666665000001E-2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42303</v>
      </c>
      <c r="V50" s="99">
        <f>IFERROR(_xll.qlRateHelperPillarDate(N50,Trigger),"--")</f>
        <v>51435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118</v>
      </c>
      <c r="B51" s="60" t="s">
        <v>106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8"/>
        <v>UsdLibor6M</v>
      </c>
      <c r="H51" s="59" t="str">
        <f t="shared" si="19"/>
        <v>USD6L3L22Y_LCHQuote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obj_001c1#0002</v>
      </c>
      <c r="K51" s="64" t="str">
        <f>_xll.qlSwapRateHelper2(,$H51,2,$B51,Calendar,$D51,$E51,$F51,$G51,$I51,$C51,Discounting2,PillarDate,,Permanent,Trigger,ObjectOverwrite)</f>
        <v>obj_00156#0002</v>
      </c>
      <c r="M51" s="10" t="str">
        <f t="shared" si="14"/>
        <v>BasSw</v>
      </c>
      <c r="N51" s="94" t="str">
        <f t="shared" ref="N51:O51" si="45">IF(ISBLANK(J55),"--",J55)</f>
        <v>obj_001c6#0002</v>
      </c>
      <c r="O51" s="94" t="str">
        <f t="shared" si="45"/>
        <v>obj_00163#0002</v>
      </c>
      <c r="P51" s="146" t="str">
        <f>IFERROR(_xll.qlRateHelperQuoteName(N51,Trigger),"--")</f>
        <v>USD6L3L26Y_LCHQuote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>
        <f>IFERROR(_xll.qlRateHelperEarliestDate(N51,Trigger),"--")</f>
        <v>42303</v>
      </c>
      <c r="V51" s="99">
        <f>IFERROR(_xll.qlRateHelperPillarDate(N51,Trigger),"--")</f>
        <v>51802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118</v>
      </c>
      <c r="B52" s="60" t="s">
        <v>107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8"/>
        <v>UsdLibor6M</v>
      </c>
      <c r="H52" s="59" t="str">
        <f t="shared" si="19"/>
        <v>USD6L3L23Y_LCHQuote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obj_001d3#0002</v>
      </c>
      <c r="K52" s="64" t="str">
        <f>_xll.qlSwapRateHelper2(,$H52,2,$B52,Calendar,$D52,$E52,$F52,$G52,$I52,$C52,Discounting2,PillarDate,,Permanent,Trigger,ObjectOverwrite)</f>
        <v>obj_0016b#0002</v>
      </c>
      <c r="M52" s="10" t="str">
        <f t="shared" si="14"/>
        <v>BasSw</v>
      </c>
      <c r="N52" s="94" t="str">
        <f t="shared" ref="N52:O52" si="46">IF(ISBLANK(J56),"--",J56)</f>
        <v>obj_001c3#0002</v>
      </c>
      <c r="O52" s="94" t="str">
        <f t="shared" si="46"/>
        <v>obj_0016c#0002</v>
      </c>
      <c r="P52" s="146" t="str">
        <f>IFERROR(_xll.qlRateHelperQuoteName(N52,Trigger),"--")</f>
        <v>USD6L3L27Y_LCHQuote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>
        <f>IFERROR(_xll.qlRateHelperEarliestDate(N52,Trigger),"--")</f>
        <v>42303</v>
      </c>
      <c r="V52" s="99">
        <f>IFERROR(_xll.qlRateHelperPillarDate(N52,Trigger),"--")</f>
        <v>52166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118</v>
      </c>
      <c r="B53" s="60" t="s">
        <v>108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8"/>
        <v>UsdLibor6M</v>
      </c>
      <c r="H53" s="59" t="str">
        <f t="shared" si="19"/>
        <v>USD6L3L24Y_LCHQuote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obj_001cc#0002</v>
      </c>
      <c r="K53" s="64" t="str">
        <f>_xll.qlSwapRateHelper2(,$H53,2,$B53,Calendar,$D53,$E53,$F53,$G53,$I53,$C53,Discounting2,PillarDate,,Permanent,Trigger,ObjectOverwrite)</f>
        <v>obj_00161#0002</v>
      </c>
      <c r="M53" s="10" t="str">
        <f t="shared" si="14"/>
        <v>BasSw</v>
      </c>
      <c r="N53" s="94" t="str">
        <f t="shared" ref="N53:O53" si="47">IF(ISBLANK(J57),"--",J57)</f>
        <v>obj_001c8#0002</v>
      </c>
      <c r="O53" s="94" t="str">
        <f t="shared" si="47"/>
        <v>obj_0014d#0002</v>
      </c>
      <c r="P53" s="146" t="str">
        <f>IFERROR(_xll.qlRateHelperQuoteName(N53,Trigger),"--")</f>
        <v>USD6L3L28Y_LCHQuote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>
        <f>IFERROR(_xll.qlRateHelperEarliestDate(N53,Trigger),"--")</f>
        <v>42303</v>
      </c>
      <c r="V53" s="99">
        <f>IFERROR(_xll.qlRateHelperPillarDate(N53,Trigger),"--")</f>
        <v>52530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118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8"/>
        <v>UsdLibor6M</v>
      </c>
      <c r="H54" s="59" t="str">
        <f t="shared" si="19"/>
        <v>USD6L3L25Y_LCHQuote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obj_001dc#0002</v>
      </c>
      <c r="K54" s="64" t="str">
        <f>_xll.qlSwapRateHelper2(,$H54,2,$B54,Calendar,$D54,$E54,$F54,$G54,$I54,$C54,Discounting2,PillarDate,,Permanent,Trigger,ObjectOverwrite)</f>
        <v>obj_00154#0002</v>
      </c>
      <c r="M54" s="10" t="str">
        <f t="shared" si="14"/>
        <v>BasSw</v>
      </c>
      <c r="N54" s="94" t="str">
        <f t="shared" ref="N54:O54" si="48">IF(ISBLANK(J58),"--",J58)</f>
        <v>obj_001c2#0002</v>
      </c>
      <c r="O54" s="94" t="str">
        <f t="shared" si="48"/>
        <v>obj_00148#0002</v>
      </c>
      <c r="P54" s="146" t="str">
        <f>IFERROR(_xll.qlRateHelperQuoteName(N54,Trigger),"--")</f>
        <v>USD6L3L29Y_LCHQuote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>
        <f>IFERROR(_xll.qlRateHelperEarliestDate(N54,Trigger),"--")</f>
        <v>42303</v>
      </c>
      <c r="V54" s="99">
        <f>IFERROR(_xll.qlRateHelperPillarDate(N54,Trigger),"--")</f>
        <v>52896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118</v>
      </c>
      <c r="B55" s="60" t="s">
        <v>109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8"/>
        <v>UsdLibor6M</v>
      </c>
      <c r="H55" s="59" t="str">
        <f t="shared" si="19"/>
        <v>USD6L3L26Y_LCHQuote</v>
      </c>
      <c r="I55" s="127">
        <v>0</v>
      </c>
      <c r="J55" s="64" t="str">
        <f>_xll.qlSwapRateHelper2(,$H55,2,$B55,Calendar,$D55,$E55,$F55,$G55,$I55,$C55,Discounting1,PillarDate,,Permanent,Trigger,ObjectOverwrite)</f>
        <v>obj_001c6#0002</v>
      </c>
      <c r="K55" s="64" t="str">
        <f>_xll.qlSwapRateHelper2(,$H55,2,$B55,Calendar,$D55,$E55,$F55,$G55,$I55,$C55,Discounting2,PillarDate,,Permanent,Trigger,ObjectOverwrite)</f>
        <v>obj_00163#0002</v>
      </c>
      <c r="M55" s="10" t="str">
        <f t="shared" si="14"/>
        <v>BasSw</v>
      </c>
      <c r="N55" s="94" t="str">
        <f t="shared" ref="N55:O55" si="49">IF(ISBLANK(J59),"--",J59)</f>
        <v>obj_001d1#0002</v>
      </c>
      <c r="O55" s="94" t="str">
        <f t="shared" si="49"/>
        <v>obj_00169#0002</v>
      </c>
      <c r="P55" s="146" t="str">
        <f>IFERROR(_xll.qlRateHelperQuoteName(N55,Trigger),"--")</f>
        <v>USD6L3L30Y_LCHQuote</v>
      </c>
      <c r="Q55" s="98">
        <f>IFERROR(_xll.qlRateHelperQuoteValue($N55,Trigger),"--")</f>
        <v>2.5990624999999899E-2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42303</v>
      </c>
      <c r="V55" s="99">
        <f>IFERROR(_xll.qlRateHelperPillarDate(N55,Trigger),"--")</f>
        <v>53261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118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8"/>
        <v>UsdLibor6M</v>
      </c>
      <c r="H56" s="59" t="str">
        <f t="shared" si="19"/>
        <v>USD6L3L27Y_LCHQuote</v>
      </c>
      <c r="I56" s="127">
        <v>0</v>
      </c>
      <c r="J56" s="64" t="str">
        <f>_xll.qlSwapRateHelper2(,$H56,2,$B56,Calendar,$D56,$E56,$F56,$G56,$I56,$C56,Discounting1,PillarDate,,Permanent,Trigger,ObjectOverwrite)</f>
        <v>obj_001c3#0002</v>
      </c>
      <c r="K56" s="64" t="str">
        <f>_xll.qlSwapRateHelper2(,$H56,2,$B56,Calendar,$D56,$E56,$F56,$G56,$I56,$C56,Discounting2,PillarDate,,Permanent,Trigger,ObjectOverwrite)</f>
        <v>obj_0016c#0002</v>
      </c>
      <c r="M56" s="10" t="str">
        <f t="shared" si="14"/>
        <v>BasSw</v>
      </c>
      <c r="N56" s="94" t="str">
        <f t="shared" ref="N56:O56" si="50">IF(ISBLANK(J60),"--",J60)</f>
        <v>obj_001dd#0002</v>
      </c>
      <c r="O56" s="94" t="str">
        <f t="shared" si="50"/>
        <v>obj_0014c#0002</v>
      </c>
      <c r="P56" s="146" t="str">
        <f>IFERROR(_xll.qlRateHelperQuoteName(N56,Trigger),"--")</f>
        <v>USD6L3L35Y_LCHQuote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>
        <f>IFERROR(_xll.qlRateHelperEarliestDate(N56,Trigger),"--")</f>
        <v>42303</v>
      </c>
      <c r="V56" s="99">
        <f>IFERROR(_xll.qlRateHelperPillarDate(N56,Trigger),"--")</f>
        <v>55087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118</v>
      </c>
      <c r="B57" s="60" t="s">
        <v>110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8"/>
        <v>UsdLibor6M</v>
      </c>
      <c r="H57" s="59" t="str">
        <f t="shared" si="19"/>
        <v>USD6L3L28Y_LCHQuote</v>
      </c>
      <c r="I57" s="127">
        <v>0</v>
      </c>
      <c r="J57" s="64" t="str">
        <f>_xll.qlSwapRateHelper2(,$H57,2,$B57,Calendar,$D57,$E57,$F57,$G57,$I57,$C57,Discounting1,PillarDate,,Permanent,Trigger,ObjectOverwrite)</f>
        <v>obj_001c8#0002</v>
      </c>
      <c r="K57" s="64" t="str">
        <f>_xll.qlSwapRateHelper2(,$H57,2,$B57,Calendar,$D57,$E57,$F57,$G57,$I57,$C57,Discounting2,PillarDate,,Permanent,Trigger,ObjectOverwrite)</f>
        <v>obj_0014d#0002</v>
      </c>
      <c r="M57" s="10" t="str">
        <f t="shared" si="14"/>
        <v>BasSw</v>
      </c>
      <c r="N57" s="94" t="str">
        <f t="shared" ref="N57:O57" si="51">IF(ISBLANK(J61),"--",J61)</f>
        <v>obj_001d9#0002</v>
      </c>
      <c r="O57" s="94" t="str">
        <f t="shared" si="51"/>
        <v>obj_0014a#0002</v>
      </c>
      <c r="P57" s="146" t="str">
        <f>IFERROR(_xll.qlRateHelperQuoteName(N57,Trigger),"--")</f>
        <v>USD6L3L40Y_LCHQuote</v>
      </c>
      <c r="Q57" s="98">
        <f>IFERROR(_xll.qlRateHelperQuoteValue($N57,Trigger),"--")</f>
        <v>2.6204999999999999E-2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42303</v>
      </c>
      <c r="V57" s="99">
        <f>IFERROR(_xll.qlRateHelperPillarDate(N57,Trigger),"--")</f>
        <v>56913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118</v>
      </c>
      <c r="B58" s="60" t="s">
        <v>111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8"/>
        <v>UsdLibor6M</v>
      </c>
      <c r="H58" s="59" t="str">
        <f t="shared" si="19"/>
        <v>USD6L3L29Y_LCHQuote</v>
      </c>
      <c r="I58" s="127">
        <v>0</v>
      </c>
      <c r="J58" s="64" t="str">
        <f>_xll.qlSwapRateHelper2(,$H58,2,$B58,Calendar,$D58,$E58,$F58,$G58,$I58,$C58,Discounting1,PillarDate,,Permanent,Trigger,ObjectOverwrite)</f>
        <v>obj_001c2#0002</v>
      </c>
      <c r="K58" s="64" t="str">
        <f>_xll.qlSwapRateHelper2(,$H58,2,$B58,Calendar,$D58,$E58,$F58,$G58,$I58,$C58,Discounting2,PillarDate,,Permanent,Trigger,ObjectOverwrite)</f>
        <v>obj_00148#0002</v>
      </c>
      <c r="M58" s="10" t="str">
        <f t="shared" si="14"/>
        <v>BasSw</v>
      </c>
      <c r="N58" s="94" t="str">
        <f t="shared" ref="N58:O58" si="52">IF(ISBLANK(J62),"--",J62)</f>
        <v>obj_001da#0002</v>
      </c>
      <c r="O58" s="94" t="str">
        <f t="shared" si="52"/>
        <v>obj_0014b#0002</v>
      </c>
      <c r="P58" s="146" t="str">
        <f>IFERROR(_xll.qlRateHelperQuoteName(N58,Trigger),"--")</f>
        <v>USD6L3L50Y_LCHQuote</v>
      </c>
      <c r="Q58" s="98">
        <f>IFERROR(_xll.qlRateHelperQuoteValue($N58,Trigger),"--")</f>
        <v>2.6030000000000001E-2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42303</v>
      </c>
      <c r="V58" s="99">
        <f>IFERROR(_xll.qlRateHelperPillarDate(N58,Trigger),"--")</f>
        <v>60566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118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8"/>
        <v>UsdLibor6M</v>
      </c>
      <c r="H59" s="59" t="str">
        <f t="shared" si="19"/>
        <v>USD6L3L30Y_LCHQuote</v>
      </c>
      <c r="I59" s="127">
        <v>0</v>
      </c>
      <c r="J59" s="64" t="str">
        <f>_xll.qlSwapRateHelper2(,$H59,2,$B59,Calendar,$D59,$E59,$F59,$G59,$I59,$C59,Discounting1,PillarDate,,Permanent,Trigger,ObjectOverwrite)</f>
        <v>obj_001d1#0002</v>
      </c>
      <c r="K59" s="64" t="str">
        <f>_xll.qlSwapRateHelper2(,$H59,2,$B59,Calendar,$D59,$E59,$F59,$G59,$I59,$C59,Discounting2,PillarDate,,Permanent,Trigger,ObjectOverwrite)</f>
        <v>obj_00169#0002</v>
      </c>
      <c r="M59" s="11" t="str">
        <f t="shared" si="14"/>
        <v>BasSw</v>
      </c>
      <c r="N59" s="95" t="str">
        <f t="shared" ref="N59:O59" si="53">IF(ISBLANK(J63),"--",J63)</f>
        <v>obj_001d7#0002</v>
      </c>
      <c r="O59" s="95" t="str">
        <f t="shared" si="53"/>
        <v>obj_0015d#0002</v>
      </c>
      <c r="P59" s="147" t="str">
        <f>IFERROR(_xll.qlRateHelperQuoteName(N59,Trigger),"--")</f>
        <v>USD6L3L60Y_LCHQuote</v>
      </c>
      <c r="Q59" s="101">
        <f>IFERROR(_xll.qlRateHelperQuoteValue($N59,Trigger),"--")</f>
        <v>2.5975000000000002E-2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42303</v>
      </c>
      <c r="V59" s="102">
        <f>IFERROR(_xll.qlRateHelperPillarDate(N59,Trigger),"--")</f>
        <v>64220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118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8"/>
        <v>UsdLibor6M</v>
      </c>
      <c r="H60" s="59" t="str">
        <f t="shared" si="19"/>
        <v>USD6L3L35Y_LCHQuote</v>
      </c>
      <c r="I60" s="127">
        <v>0</v>
      </c>
      <c r="J60" s="64" t="str">
        <f>_xll.qlSwapRateHelper2(,$H60,2,$B60,Calendar,$D60,$E60,$F60,$G60,$I60,$C60,Discounting1,PillarDate,,Permanent,Trigger,ObjectOverwrite)</f>
        <v>obj_001dd#0002</v>
      </c>
      <c r="K60" s="64" t="str">
        <f>_xll.qlSwapRateHelper2(,$H60,2,$B60,Calendar,$D60,$E60,$F60,$G60,$I60,$C60,Discounting2,PillarDate,,Permanent,Trigger,ObjectOverwrite)</f>
        <v>obj_0014c#0002</v>
      </c>
    </row>
    <row r="61" spans="1:38" ht="11.25" customHeight="1" x14ac:dyDescent="0.2">
      <c r="A61" s="59" t="s">
        <v>118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8"/>
        <v>UsdLibor6M</v>
      </c>
      <c r="H61" s="59" t="str">
        <f t="shared" si="19"/>
        <v>USD6L3L40Y_LCHQuote</v>
      </c>
      <c r="I61" s="127">
        <v>0</v>
      </c>
      <c r="J61" s="64" t="str">
        <f>_xll.qlSwapRateHelper2(,$H61,2,$B61,Calendar,$D61,$E61,$F61,$G61,$I61,$C61,Discounting1,PillarDate,,Permanent,Trigger,ObjectOverwrite)</f>
        <v>obj_001d9#0002</v>
      </c>
      <c r="K61" s="64" t="str">
        <f>_xll.qlSwapRateHelper2(,$H61,2,$B61,Calendar,$D61,$E61,$F61,$G61,$I61,$C61,Discounting2,PillarDate,,Permanent,Trigger,ObjectOverwrite)</f>
        <v>obj_0014a#0002</v>
      </c>
    </row>
    <row r="62" spans="1:38" ht="11.25" customHeight="1" x14ac:dyDescent="0.2">
      <c r="A62" s="59" t="s">
        <v>118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8"/>
        <v>UsdLibor6M</v>
      </c>
      <c r="H62" s="59" t="str">
        <f t="shared" si="19"/>
        <v>USD6L3L50Y_LCHQuote</v>
      </c>
      <c r="I62" s="125">
        <v>0</v>
      </c>
      <c r="J62" s="64" t="str">
        <f>_xll.qlSwapRateHelper2(,$H62,2,$B62,Calendar,$D62,$E62,$F62,$G62,$I62,$C62,Discounting1,PillarDate,,Permanent,Trigger,ObjectOverwrite)</f>
        <v>obj_001da#0002</v>
      </c>
      <c r="K62" s="64" t="str">
        <f>_xll.qlSwapRateHelper2(,$H62,2,$B62,Calendar,$D62,$E62,$F62,$G62,$I62,$C62,Discounting2,PillarDate,,Permanent,Trigger,ObjectOverwrite)</f>
        <v>obj_0014b#0002</v>
      </c>
    </row>
    <row r="63" spans="1:38" ht="11.25" customHeight="1" x14ac:dyDescent="0.2">
      <c r="A63" s="1" t="s">
        <v>118</v>
      </c>
      <c r="B63" s="8" t="s">
        <v>112</v>
      </c>
      <c r="C63" s="7" t="s">
        <v>6</v>
      </c>
      <c r="D63" s="7" t="s">
        <v>8</v>
      </c>
      <c r="E63" s="7" t="s">
        <v>7</v>
      </c>
      <c r="F63" s="7" t="s">
        <v>27</v>
      </c>
      <c r="G63" s="7" t="str">
        <f t="shared" si="18"/>
        <v>UsdLibor6M</v>
      </c>
      <c r="H63" s="1" t="str">
        <f t="shared" si="19"/>
        <v>USD6L3L60Y_LCHQuote</v>
      </c>
      <c r="I63" s="128">
        <v>0</v>
      </c>
      <c r="J63" s="3" t="str">
        <f>_xll.qlSwapRateHelper2(,$H63,2,$B63,Calendar,$D63,$E63,$F63,$G63,$I63,$C63,Discounting1,PillarDate,,Permanent,Trigger,ObjectOverwrite)</f>
        <v>obj_001d7#0002</v>
      </c>
      <c r="K63" s="3" t="str">
        <f>_xll.qlSwapRateHelper2(,$H63,2,$B63,Calendar,$D63,$E63,$F63,$G63,$I63,$C63,Discounting2,PillarDate,,Permanent,Trigger,ObjectOverwrite)</f>
        <v>obj_0015d#0002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36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USD1M</v>
      </c>
      <c r="Y1" s="66"/>
      <c r="Z1" s="66"/>
      <c r="AA1" s="66"/>
      <c r="AB1" s="69"/>
      <c r="AC1" s="69"/>
      <c r="AD1" s="66"/>
      <c r="AE1" s="66"/>
      <c r="AF1" s="178" t="s">
        <v>134</v>
      </c>
      <c r="AG1" s="178" t="s">
        <v>141</v>
      </c>
      <c r="AN1" s="46" t="s">
        <v>122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138</v>
      </c>
      <c r="K2" s="65" t="s">
        <v>139</v>
      </c>
      <c r="M2" s="73" t="s">
        <v>9</v>
      </c>
      <c r="N2" s="73" t="s">
        <v>138</v>
      </c>
      <c r="O2" s="73" t="s">
        <v>139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138</v>
      </c>
      <c r="Z2" s="73" t="s">
        <v>139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2">_xll.qlPiecewiseYieldCurveData(yieldcurve1_1M,Trigger)</f>
        <v>1.9966848567349624E-3</v>
      </c>
      <c r="AG2" s="76">
        <f t="array" ref="AG2:AG52">_xll.qlPiecewiseYieldCurveData(yieldcurve2_1M,Trigger)</f>
        <v>1</v>
      </c>
      <c r="AJ2" s="46" t="s">
        <v>142</v>
      </c>
      <c r="AL2" s="46" t="s">
        <v>143</v>
      </c>
      <c r="AN2" s="217" t="s">
        <v>85</v>
      </c>
      <c r="AO2" s="218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UsdLibor1M</v>
      </c>
      <c r="H3" s="121" t="str">
        <f>IF(LCHQuoteOverwrite,Currency&amp;$B3&amp;"D"&amp;LCHQuoteSuffix,Currency&amp;$B3&amp;"D"&amp;QuoteSuffix)</f>
        <v>USD1MD_LCHQuote</v>
      </c>
      <c r="I3" s="124"/>
      <c r="J3" s="3" t="str">
        <f>_xll.qlDepositRateHelper(,H3,G3,Permanent,Trigger,ObjectOverwrite)</f>
        <v>obj_002f2#0008</v>
      </c>
      <c r="K3" s="3" t="str">
        <f>J3</f>
        <v>obj_002f2#0008</v>
      </c>
      <c r="L3" s="49"/>
      <c r="M3" s="10" t="str">
        <f>A3</f>
        <v>Dp</v>
      </c>
      <c r="N3" s="94" t="str">
        <f>IF(ISBLANK(J3),"--",J3)</f>
        <v>obj_002f2#0008</v>
      </c>
      <c r="O3" s="94" t="str">
        <f>IF(ISBLANK(K3),"--",K3)</f>
        <v>obj_002f2#0008</v>
      </c>
      <c r="P3" s="146" t="str">
        <f>IFERROR(_xll.qlRateHelperQuoteName(N3,Trigger),"--")</f>
        <v>USD1MD_LCHQuote</v>
      </c>
      <c r="Q3" s="98">
        <f>IFERROR(_xll.qlRateHelperQuoteValue($N3,Trigger),"--")</f>
        <v>1.9694999999999999E-3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42303</v>
      </c>
      <c r="V3" s="99">
        <f>IFERROR(_xll.qlRateHelperPillarDate(N3,Trigger),"--")</f>
        <v>42334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obj_002f2</v>
      </c>
      <c r="Z3" s="4" t="str">
        <f t="array" ref="Z3:Z52">_xll.qlRateHelperSelection(_xll.ohFilter(RateHelpers2,IncludeFlag),_xll.ohFilter(Priority,IncludeFlag),$AO$3,$AO$4,$AO$5,$AO$6,_xll.ohFilter(MinDistance,IncludeFlag),Trigger)</f>
        <v>obj_002f2</v>
      </c>
      <c r="AA3" s="4" t="str">
        <f>IFERROR(_xll.qlRateHelperQuoteName(Y3,Trigger),"")</f>
        <v>USD1MD_LCHQuote</v>
      </c>
      <c r="AB3" s="70">
        <f>IFERROR(_xll.qlRateHelperRate(Y3,Trigger),"")</f>
        <v>1.9694999999999999E-3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42303</v>
      </c>
      <c r="AE3" s="5">
        <f>IFERROR(_xll.qlRateHelperPillarDate(Y3,Trigger),"")</f>
        <v>42334</v>
      </c>
      <c r="AF3" s="70">
        <v>1.9966848567349624E-3</v>
      </c>
      <c r="AG3" s="77">
        <v>0.99980855539638935</v>
      </c>
      <c r="AH3" s="169">
        <f t="array" ref="AH3:AH52">_xll.ohFilter([1]REP00100!$C$2:$C$2000,([1]REP00100!$A$2:$A$2000="USD_LIBOR_1M_EOD"))</f>
        <v>42335</v>
      </c>
      <c r="AI3" s="170">
        <f t="array" ref="AI3:AI52">_xll.ohFilter([1]REP00100!$E$2:$E$2000,([1]REP00100!$A$2:$A$2000="USD_LIBOR_1M_EOD"))</f>
        <v>1.9966793957613299E-3</v>
      </c>
      <c r="AJ3" s="172">
        <f t="shared" ref="AJ3:AJ52" si="1">AF3-AI3</f>
        <v>5.4609736324998104E-9</v>
      </c>
      <c r="AK3" s="80">
        <f t="array" ref="AK3:AK52">_xll.ohFilter([1]REP00101!$F$2:$F$2000,([1]REP00101!$A$2:$A$2000="USD_LIBOR_1M_EOD"))</f>
        <v>0.99980308662766204</v>
      </c>
      <c r="AL3" s="161">
        <f t="shared" ref="AL3:AL52" si="2">AG3-AK3</f>
        <v>5.4687687273125007E-6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117</v>
      </c>
      <c r="H4" s="46" t="s">
        <v>165</v>
      </c>
      <c r="L4" s="48"/>
      <c r="M4" s="68" t="str">
        <f t="shared" ref="M4:M14" si="3">A6</f>
        <v>Sw</v>
      </c>
      <c r="N4" s="131" t="str">
        <f t="shared" ref="N4:O14" si="4">IF(ISBLANK(J6),"--",J6)</f>
        <v>obj_002d9#0002</v>
      </c>
      <c r="O4" s="131" t="str">
        <f t="shared" si="4"/>
        <v>obj_002d9#0002</v>
      </c>
      <c r="P4" s="145" t="str">
        <f>IFERROR(_xll.qlRateHelperQuoteName(N4,Trigger),"--")</f>
        <v>USDAM1L2M_LCHQuote</v>
      </c>
      <c r="Q4" s="133">
        <f>IFERROR(_xll.qlRateHelperQuoteValue($N4,Trigger),"--")</f>
        <v>2.0999999999999999E-3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42303</v>
      </c>
      <c r="V4" s="134">
        <f>IFERROR(_xll.qlRateHelperPillarDate(N4,Trigger),"--")</f>
        <v>42366</v>
      </c>
      <c r="X4" s="4" t="str">
        <f t="shared" si="0"/>
        <v>Sw</v>
      </c>
      <c r="Y4" s="4" t="str">
        <v>obj_002d9</v>
      </c>
      <c r="Z4" s="4" t="str">
        <v>obj_002d9</v>
      </c>
      <c r="AA4" s="4" t="str">
        <f>IFERROR(_xll.qlRateHelperQuoteName(Y4,Trigger),"")</f>
        <v>USDAM1L2M_LCHQuote</v>
      </c>
      <c r="AB4" s="70">
        <f>IFERROR(_xll.qlRateHelperRate(Y4,Trigger),"")</f>
        <v>2.0999999999999999E-3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42303</v>
      </c>
      <c r="AE4" s="5">
        <f>IFERROR(_xll.qlRateHelperPillarDate(Y4,Trigger),"")</f>
        <v>42366</v>
      </c>
      <c r="AF4" s="70">
        <v>2.1183976294075002E-3</v>
      </c>
      <c r="AG4" s="77">
        <v>0.99961111263772684</v>
      </c>
      <c r="AH4" s="169">
        <v>42366</v>
      </c>
      <c r="AI4" s="170">
        <v>2.1184632827997E-3</v>
      </c>
      <c r="AJ4" s="172">
        <f t="shared" si="1"/>
        <v>-6.565339219976804E-8</v>
      </c>
      <c r="AK4" s="80">
        <v>0.99961110120983998</v>
      </c>
      <c r="AL4" s="161">
        <f t="shared" si="2"/>
        <v>1.1427886859038949E-8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114</v>
      </c>
      <c r="D5" s="65" t="s">
        <v>5</v>
      </c>
      <c r="E5" s="65" t="s">
        <v>34</v>
      </c>
      <c r="F5" s="65" t="s">
        <v>115</v>
      </c>
      <c r="G5" s="65" t="s">
        <v>4</v>
      </c>
      <c r="H5" s="65" t="s">
        <v>1</v>
      </c>
      <c r="I5" s="65" t="s">
        <v>113</v>
      </c>
      <c r="J5" s="65" t="s">
        <v>138</v>
      </c>
      <c r="K5" s="65" t="s">
        <v>139</v>
      </c>
      <c r="L5" s="48"/>
      <c r="M5" s="10" t="str">
        <f t="shared" si="3"/>
        <v>Sw</v>
      </c>
      <c r="N5" s="94" t="str">
        <f t="shared" si="4"/>
        <v>obj_002e1#0002</v>
      </c>
      <c r="O5" s="94" t="str">
        <f t="shared" si="4"/>
        <v>obj_002e1#0002</v>
      </c>
      <c r="P5" s="146" t="str">
        <f>IFERROR(_xll.qlRateHelperQuoteName(N5,Trigger),"--")</f>
        <v>USDAM1L3M_LCHQuote</v>
      </c>
      <c r="Q5" s="98">
        <f>IFERROR(_xll.qlRateHelperQuoteValue($N5,Trigger),"--")</f>
        <v>2.2415999999999998E-3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42303</v>
      </c>
      <c r="V5" s="99">
        <f>IFERROR(_xll.qlRateHelperPillarDate(N5,Trigger),"--")</f>
        <v>42395</v>
      </c>
      <c r="X5" s="4" t="str">
        <f t="shared" si="0"/>
        <v>Sw</v>
      </c>
      <c r="Y5" s="4" t="str">
        <v>obj_002e1</v>
      </c>
      <c r="Z5" s="4" t="str">
        <v>obj_002e1</v>
      </c>
      <c r="AA5" s="4" t="str">
        <f>IFERROR(_xll.qlRateHelperQuoteName(Y5,Trigger),"")</f>
        <v>USDAM1L3M_LCHQuote</v>
      </c>
      <c r="AB5" s="70">
        <f>IFERROR(_xll.qlRateHelperRate(Y5,Trigger),"")</f>
        <v>2.2415999999999998E-3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42303</v>
      </c>
      <c r="AE5" s="5">
        <f>IFERROR(_xll.qlRateHelperPillarDate(Y5,Trigger),"")</f>
        <v>42395</v>
      </c>
      <c r="AF5" s="70">
        <v>2.2517620692196938E-3</v>
      </c>
      <c r="AG5" s="77">
        <v>0.99940783311254755</v>
      </c>
      <c r="AH5" s="169">
        <v>42395</v>
      </c>
      <c r="AI5" s="170">
        <v>2.25180741977335E-3</v>
      </c>
      <c r="AJ5" s="172">
        <f t="shared" si="1"/>
        <v>-4.5350553656148263E-8</v>
      </c>
      <c r="AK5" s="80">
        <v>0.99940781118214905</v>
      </c>
      <c r="AL5" s="161">
        <f t="shared" si="2"/>
        <v>2.1930398497183035E-8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UsdLibor1M</v>
      </c>
      <c r="H6" s="53" t="str">
        <f t="shared" ref="H6:H16" si="6">IF(LCHQuoteOverwrite,Currency&amp;$H$4&amp;SUBSTITUTE(B6,"12M","1Y")&amp;LCHQuoteSuffix,Currency&amp;SUBSTITUTE($B6,"M","")&amp;$G$4&amp;QuoteSuffix)</f>
        <v>USDAM1L2M_LCHQuote</v>
      </c>
      <c r="I6" s="126">
        <v>0</v>
      </c>
      <c r="J6" s="64" t="str">
        <f>_xll.qlSwapRateHelper2(,$H6,2,$B6,Calendar,$D6,$E6,$F6,$G6,$I6,$C6,Discounting1,PillarDate,,Permanent,Trigger,ObjectOverwrite)</f>
        <v>obj_002d9#0002</v>
      </c>
      <c r="K6" s="64" t="str">
        <f>J6</f>
        <v>obj_002d9#0002</v>
      </c>
      <c r="L6" s="48"/>
      <c r="M6" s="10" t="str">
        <f t="shared" si="3"/>
        <v>Sw</v>
      </c>
      <c r="N6" s="94" t="str">
        <f t="shared" si="4"/>
        <v>obj_002df#0002</v>
      </c>
      <c r="O6" s="94" t="str">
        <f t="shared" si="4"/>
        <v>obj_002df#0002</v>
      </c>
      <c r="P6" s="146" t="str">
        <f>IFERROR(_xll.qlRateHelperQuoteName(N6,Trigger),"--")</f>
        <v>USDAM1L4M_LCHQuote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>
        <f>IFERROR(_xll.qlRateHelperEarliestDate(N6,Trigger),"--")</f>
        <v>42303</v>
      </c>
      <c r="V6" s="99">
        <f>IFERROR(_xll.qlRateHelperPillarDate(N6,Trigger),"--")</f>
        <v>42426</v>
      </c>
      <c r="X6" s="4" t="str">
        <f t="shared" si="0"/>
        <v>Sw</v>
      </c>
      <c r="Y6" s="4" t="str">
        <v>obj_002cc</v>
      </c>
      <c r="Z6" s="4" t="str">
        <v>obj_002cc</v>
      </c>
      <c r="AA6" s="4" t="str">
        <f>IFERROR(_xll.qlRateHelperQuoteName(Y6,Trigger),"")</f>
        <v>USDAM1L6M_LCHQuote</v>
      </c>
      <c r="AB6" s="70">
        <f>IFERROR(_xll.qlRateHelperRate(Y6,Trigger),"")</f>
        <v>2.7082E-3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42303</v>
      </c>
      <c r="AE6" s="5">
        <f>IFERROR(_xll.qlRateHelperPillarDate(Y6,Trigger),"")</f>
        <v>42486</v>
      </c>
      <c r="AF6" s="70">
        <v>2.7203261362196297E-3</v>
      </c>
      <c r="AG6" s="77">
        <v>0.99860731344314391</v>
      </c>
      <c r="AH6" s="169">
        <v>42486</v>
      </c>
      <c r="AI6" s="170">
        <v>2.7203491466644999E-3</v>
      </c>
      <c r="AJ6" s="172">
        <f t="shared" si="1"/>
        <v>-2.3010444870266017E-8</v>
      </c>
      <c r="AK6" s="80">
        <v>0.998607291365327</v>
      </c>
      <c r="AL6" s="161">
        <f t="shared" si="2"/>
        <v>2.2077816907994929E-8</v>
      </c>
      <c r="AN6" s="107" t="s">
        <v>89</v>
      </c>
      <c r="AO6" s="109" t="s">
        <v>90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UsdLibor1M</v>
      </c>
      <c r="H7" s="59" t="str">
        <f t="shared" si="6"/>
        <v>USDAM1L3M_LCHQuote</v>
      </c>
      <c r="I7" s="127">
        <v>0</v>
      </c>
      <c r="J7" s="64" t="str">
        <f>_xll.qlSwapRateHelper2(,$H7,2,$B7,Calendar,$D7,$E7,$F7,$G7,$I7,$C7,Discounting1,PillarDate,,Permanent,Trigger,ObjectOverwrite)</f>
        <v>obj_002e1#0002</v>
      </c>
      <c r="K7" s="64" t="str">
        <f t="shared" ref="K7:K16" si="7">J7</f>
        <v>obj_002e1#0002</v>
      </c>
      <c r="L7" s="48"/>
      <c r="M7" s="10" t="str">
        <f t="shared" si="3"/>
        <v>Sw</v>
      </c>
      <c r="N7" s="94" t="str">
        <f t="shared" si="4"/>
        <v>obj_002b7#0002</v>
      </c>
      <c r="O7" s="94" t="str">
        <f t="shared" si="4"/>
        <v>obj_002b7#0002</v>
      </c>
      <c r="P7" s="146" t="str">
        <f>IFERROR(_xll.qlRateHelperQuoteName(N7,Trigger),"--")</f>
        <v>USDAM1L5M_LCHQuote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>
        <f>IFERROR(_xll.qlRateHelperEarliestDate(N7,Trigger),"--")</f>
        <v>42303</v>
      </c>
      <c r="V7" s="99">
        <f>IFERROR(_xll.qlRateHelperPillarDate(N7,Trigger),"--")</f>
        <v>42457</v>
      </c>
      <c r="X7" s="4" t="str">
        <f t="shared" si="0"/>
        <v>Sw</v>
      </c>
      <c r="Y7" s="4" t="str">
        <v>obj_002be</v>
      </c>
      <c r="Z7" s="4" t="str">
        <v>obj_002be</v>
      </c>
      <c r="AA7" s="4" t="str">
        <f>IFERROR(_xll.qlRateHelperQuoteName(Y7,Trigger),"")</f>
        <v>USDAM1L9M_LCHQuote</v>
      </c>
      <c r="AB7" s="70">
        <f>IFERROR(_xll.qlRateHelperRate(Y7,Trigger),"")</f>
        <v>3.1486000000000001E-3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42303</v>
      </c>
      <c r="AE7" s="5">
        <f>IFERROR(_xll.qlRateHelperPillarDate(Y7,Trigger),"")</f>
        <v>42577</v>
      </c>
      <c r="AF7" s="70">
        <v>3.1656769813941292E-3</v>
      </c>
      <c r="AG7" s="77">
        <v>0.99759154480101597</v>
      </c>
      <c r="AH7" s="169">
        <v>42577</v>
      </c>
      <c r="AI7" s="170">
        <v>3.1656924281015099E-3</v>
      </c>
      <c r="AJ7" s="172">
        <f t="shared" si="1"/>
        <v>-1.5446707380632058E-8</v>
      </c>
      <c r="AK7" s="80">
        <v>0.99759152278223995</v>
      </c>
      <c r="AL7" s="161">
        <f t="shared" si="2"/>
        <v>2.2018776024701481E-8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UsdLibor1M</v>
      </c>
      <c r="H8" s="59" t="str">
        <f t="shared" si="6"/>
        <v>USDAM1L4M_LCHQuote</v>
      </c>
      <c r="I8" s="127">
        <v>0</v>
      </c>
      <c r="J8" s="64" t="str">
        <f>_xll.qlSwapRateHelper2(,$H8,2,$B8,Calendar,$D8,$E8,$F8,$G8,$I8,$C8,Discounting1,PillarDate,,Permanent,Trigger,ObjectOverwrite)</f>
        <v>obj_002df#0002</v>
      </c>
      <c r="K8" s="64" t="str">
        <f t="shared" si="7"/>
        <v>obj_002df#0002</v>
      </c>
      <c r="L8" s="48"/>
      <c r="M8" s="10" t="str">
        <f t="shared" si="3"/>
        <v>Sw</v>
      </c>
      <c r="N8" s="94" t="str">
        <f t="shared" si="4"/>
        <v>obj_002cc#0002</v>
      </c>
      <c r="O8" s="94" t="str">
        <f t="shared" si="4"/>
        <v>obj_002cc#0002</v>
      </c>
      <c r="P8" s="146" t="str">
        <f>IFERROR(_xll.qlRateHelperQuoteName(N8,Trigger),"--")</f>
        <v>USDAM1L6M_LCHQuote</v>
      </c>
      <c r="Q8" s="98">
        <f>IFERROR(_xll.qlRateHelperQuoteValue($N8,Trigger),"--")</f>
        <v>2.7082E-3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42303</v>
      </c>
      <c r="V8" s="99">
        <f>IFERROR(_xll.qlRateHelperPillarDate(N8,Trigger),"--")</f>
        <v>42486</v>
      </c>
      <c r="X8" s="4" t="str">
        <f t="shared" si="0"/>
        <v>Sw</v>
      </c>
      <c r="Y8" s="4" t="str">
        <v>obj_002b4</v>
      </c>
      <c r="Z8" s="4" t="str">
        <v>obj_002b4</v>
      </c>
      <c r="AA8" s="4" t="str">
        <f>IFERROR(_xll.qlRateHelperQuoteName(Y8,Trigger),"")</f>
        <v>USDAM1L1Y_LCHQuote</v>
      </c>
      <c r="AB8" s="70">
        <f>IFERROR(_xll.qlRateHelperRate(Y8,Trigger),"")</f>
        <v>3.6356000000000001E-3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42303</v>
      </c>
      <c r="AE8" s="5">
        <f>IFERROR(_xll.qlRateHelperPillarDate(Y8,Trigger),"")</f>
        <v>42669</v>
      </c>
      <c r="AF8" s="70">
        <v>3.6574668231320216E-3</v>
      </c>
      <c r="AG8" s="77">
        <v>0.99629904942388581</v>
      </c>
      <c r="AH8" s="169">
        <v>42669</v>
      </c>
      <c r="AI8" s="170">
        <v>3.6574784288351302E-3</v>
      </c>
      <c r="AJ8" s="172">
        <f t="shared" si="1"/>
        <v>-1.1605703108610865E-8</v>
      </c>
      <c r="AK8" s="80">
        <v>0.99629902743229504</v>
      </c>
      <c r="AL8" s="161">
        <f t="shared" si="2"/>
        <v>2.1991590770653602E-8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UsdLibor1M</v>
      </c>
      <c r="H9" s="59" t="str">
        <f t="shared" si="6"/>
        <v>USDAM1L5M_LCHQuote</v>
      </c>
      <c r="I9" s="127">
        <v>0</v>
      </c>
      <c r="J9" s="64" t="str">
        <f>_xll.qlSwapRateHelper2(,$H9,2,$B9,Calendar,$D9,$E9,$F9,$G9,$I9,$C9,Discounting1,PillarDate,,Permanent,Trigger,ObjectOverwrite)</f>
        <v>obj_002b7#0002</v>
      </c>
      <c r="K9" s="64" t="str">
        <f t="shared" si="7"/>
        <v>obj_002b7#0002</v>
      </c>
      <c r="L9" s="48"/>
      <c r="M9" s="10" t="str">
        <f t="shared" si="3"/>
        <v>Sw</v>
      </c>
      <c r="N9" s="94" t="str">
        <f t="shared" si="4"/>
        <v>obj_002c4#0002</v>
      </c>
      <c r="O9" s="94" t="str">
        <f t="shared" si="4"/>
        <v>obj_002c4#0002</v>
      </c>
      <c r="P9" s="146" t="str">
        <f>IFERROR(_xll.qlRateHelperQuoteName(N9,Trigger),"--")</f>
        <v>USDAM1L7M_LCHQuote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>
        <f>IFERROR(_xll.qlRateHelperEarliestDate(N9,Trigger),"--")</f>
        <v>42303</v>
      </c>
      <c r="V9" s="99">
        <f>IFERROR(_xll.qlRateHelperPillarDate(N9,Trigger),"--")</f>
        <v>42516</v>
      </c>
      <c r="X9" s="4" t="str">
        <f t="shared" si="0"/>
        <v>BasSw</v>
      </c>
      <c r="Y9" s="4" t="str">
        <v>obj_002c1</v>
      </c>
      <c r="Z9" s="4" t="str">
        <v>obj_00205</v>
      </c>
      <c r="AA9" s="4" t="str">
        <f>IFERROR(_xll.qlRateHelperQuoteName(Y9,Trigger),"")</f>
        <v>USD3L1L2Y_LCHQuote</v>
      </c>
      <c r="AB9" s="70">
        <f>IFERROR(_xll.qlRateHelperRate(Y9,Trigger),"")</f>
        <v>6.0177E-3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42303</v>
      </c>
      <c r="AE9" s="5">
        <f>IFERROR(_xll.qlRateHelperPillarDate(Y9,Trigger),"")</f>
        <v>43034</v>
      </c>
      <c r="AF9" s="70">
        <v>6.0633331254975522E-3</v>
      </c>
      <c r="AG9" s="77">
        <v>0.98786458679458811</v>
      </c>
      <c r="AH9" s="169">
        <v>43034</v>
      </c>
      <c r="AI9" s="170">
        <v>6.0633389720472497E-3</v>
      </c>
      <c r="AJ9" s="172">
        <f t="shared" si="1"/>
        <v>-5.8465496974996478E-9</v>
      </c>
      <c r="AK9" s="80">
        <v>0.98786456495514596</v>
      </c>
      <c r="AL9" s="161">
        <f t="shared" si="2"/>
        <v>2.1839442143622989E-8</v>
      </c>
      <c r="AO9" s="214"/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UsdLibor1M</v>
      </c>
      <c r="H10" s="59" t="str">
        <f t="shared" si="6"/>
        <v>USDAM1L6M_LCHQuote</v>
      </c>
      <c r="I10" s="127">
        <v>0</v>
      </c>
      <c r="J10" s="64" t="str">
        <f>_xll.qlSwapRateHelper2(,$H10,2,$B10,Calendar,$D10,$E10,$F10,$G10,$I10,$C10,Discounting1,PillarDate,,Permanent,Trigger,ObjectOverwrite)</f>
        <v>obj_002cc#0002</v>
      </c>
      <c r="K10" s="64" t="str">
        <f t="shared" si="7"/>
        <v>obj_002cc#0002</v>
      </c>
      <c r="L10" s="48"/>
      <c r="M10" s="10" t="str">
        <f t="shared" si="3"/>
        <v>Sw</v>
      </c>
      <c r="N10" s="94" t="str">
        <f t="shared" si="4"/>
        <v>obj_002ca#0002</v>
      </c>
      <c r="O10" s="94" t="str">
        <f t="shared" si="4"/>
        <v>obj_002ca#0002</v>
      </c>
      <c r="P10" s="146" t="str">
        <f>IFERROR(_xll.qlRateHelperQuoteName(N10,Trigger),"--")</f>
        <v>USDAM1L8M_LCHQuote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>
        <f>IFERROR(_xll.qlRateHelperEarliestDate(N10,Trigger),"--")</f>
        <v>42303</v>
      </c>
      <c r="V10" s="99">
        <f>IFERROR(_xll.qlRateHelperPillarDate(N10,Trigger),"--")</f>
        <v>42548</v>
      </c>
      <c r="X10" s="4" t="str">
        <f t="shared" si="0"/>
        <v>BasSw</v>
      </c>
      <c r="Y10" s="4" t="str">
        <v>obj_00297</v>
      </c>
      <c r="Z10" s="4" t="str">
        <v>obj_0026b</v>
      </c>
      <c r="AA10" s="4" t="str">
        <f>IFERROR(_xll.qlRateHelperQuoteName(Y10,Trigger),"")</f>
        <v>USD3L1L3Y_LCHQuote</v>
      </c>
      <c r="AB10" s="70">
        <f>IFERROR(_xll.qlRateHelperRate(Y10,Trigger),"")</f>
        <v>8.3380999999999993E-3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42303</v>
      </c>
      <c r="AE10" s="5">
        <f>IFERROR(_xll.qlRateHelperPillarDate(Y10,Trigger),"")</f>
        <v>43399</v>
      </c>
      <c r="AF10" s="70">
        <v>8.4160766811831791E-3</v>
      </c>
      <c r="AG10" s="77">
        <v>0.97495498635004219</v>
      </c>
      <c r="AH10" s="169">
        <v>43399</v>
      </c>
      <c r="AI10" s="170">
        <v>8.4160805882150698E-3</v>
      </c>
      <c r="AJ10" s="172">
        <f t="shared" si="1"/>
        <v>-3.9070318907236112E-9</v>
      </c>
      <c r="AK10" s="80">
        <v>0.974954964840686</v>
      </c>
      <c r="AL10" s="161">
        <f t="shared" si="2"/>
        <v>2.1509356185056561E-8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UsdLibor1M</v>
      </c>
      <c r="H11" s="59" t="str">
        <f t="shared" si="6"/>
        <v>USDAM1L7M_LCHQuote</v>
      </c>
      <c r="I11" s="127">
        <v>0</v>
      </c>
      <c r="J11" s="64" t="str">
        <f>_xll.qlSwapRateHelper2(,$H11,2,$B11,Calendar,$D11,$E11,$F11,$G11,$I11,$C11,Discounting1,PillarDate,,Permanent,Trigger,ObjectOverwrite)</f>
        <v>obj_002c4#0002</v>
      </c>
      <c r="K11" s="64" t="str">
        <f t="shared" si="7"/>
        <v>obj_002c4#0002</v>
      </c>
      <c r="L11" s="48"/>
      <c r="M11" s="10" t="str">
        <f t="shared" si="3"/>
        <v>Sw</v>
      </c>
      <c r="N11" s="94" t="str">
        <f t="shared" si="4"/>
        <v>obj_002be#0002</v>
      </c>
      <c r="O11" s="94" t="str">
        <f t="shared" si="4"/>
        <v>obj_002be#0002</v>
      </c>
      <c r="P11" s="146" t="str">
        <f>IFERROR(_xll.qlRateHelperQuoteName(N11,Trigger),"--")</f>
        <v>USDAM1L9M_LCHQuote</v>
      </c>
      <c r="Q11" s="98">
        <f>IFERROR(_xll.qlRateHelperQuoteValue($N11,Trigger),"--")</f>
        <v>3.1486000000000001E-3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42303</v>
      </c>
      <c r="V11" s="99">
        <f>IFERROR(_xll.qlRateHelperPillarDate(N11,Trigger),"--")</f>
        <v>42577</v>
      </c>
      <c r="X11" s="4" t="str">
        <f t="shared" si="0"/>
        <v>BasSw</v>
      </c>
      <c r="Y11" s="4" t="str">
        <v>obj_0026c</v>
      </c>
      <c r="Z11" s="4" t="str">
        <v>obj_002a2</v>
      </c>
      <c r="AA11" s="4" t="str">
        <f>IFERROR(_xll.qlRateHelperQuoteName(Y11,Trigger),"")</f>
        <v>USD3L1L4Y_LCHQuote</v>
      </c>
      <c r="AB11" s="70">
        <f>IFERROR(_xll.qlRateHelperRate(Y11,Trigger),"")</f>
        <v>1.04316000000001E-2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42303</v>
      </c>
      <c r="AE11" s="5">
        <f>IFERROR(_xll.qlRateHelperPillarDate(Y11,Trigger),"")</f>
        <v>43766</v>
      </c>
      <c r="AF11" s="70">
        <v>1.0549628994541933E-2</v>
      </c>
      <c r="AG11" s="77">
        <v>0.95848426352255967</v>
      </c>
      <c r="AH11" s="169">
        <v>43766</v>
      </c>
      <c r="AI11" s="170">
        <v>1.0549631924010301E-2</v>
      </c>
      <c r="AJ11" s="172">
        <f t="shared" si="1"/>
        <v>-2.9294683675379352E-9</v>
      </c>
      <c r="AK11" s="80">
        <v>0.95848424244340202</v>
      </c>
      <c r="AL11" s="161">
        <f t="shared" si="2"/>
        <v>2.1079157641601398E-8</v>
      </c>
      <c r="AO11" s="214"/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UsdLibor1M</v>
      </c>
      <c r="H12" s="59" t="str">
        <f t="shared" si="6"/>
        <v>USDAM1L8M_LCHQuote</v>
      </c>
      <c r="I12" s="127">
        <v>0</v>
      </c>
      <c r="J12" s="64" t="str">
        <f>_xll.qlSwapRateHelper2(,$H12,2,$B12,Calendar,$D12,$E12,$F12,$G12,$I12,$C12,Discounting1,PillarDate,,Permanent,Trigger,ObjectOverwrite)</f>
        <v>obj_002ca#0002</v>
      </c>
      <c r="K12" s="64" t="str">
        <f t="shared" si="7"/>
        <v>obj_002ca#0002</v>
      </c>
      <c r="L12" s="48" t="s">
        <v>36</v>
      </c>
      <c r="M12" s="10" t="str">
        <f t="shared" si="3"/>
        <v>Sw</v>
      </c>
      <c r="N12" s="94" t="str">
        <f t="shared" si="4"/>
        <v>obj_002c7#0002</v>
      </c>
      <c r="O12" s="94" t="str">
        <f t="shared" si="4"/>
        <v>obj_002c7#0002</v>
      </c>
      <c r="P12" s="146" t="str">
        <f>IFERROR(_xll.qlRateHelperQuoteName(N12,Trigger),"--")</f>
        <v>USDAM1L10M_LCHQuote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>
        <f>IFERROR(_xll.qlRateHelperEarliestDate(N12,Trigger),"--")</f>
        <v>42303</v>
      </c>
      <c r="V12" s="99">
        <f>IFERROR(_xll.qlRateHelperPillarDate(N12,Trigger),"--")</f>
        <v>42608</v>
      </c>
      <c r="X12" s="4" t="str">
        <f t="shared" si="0"/>
        <v>BasSw</v>
      </c>
      <c r="Y12" s="4" t="str">
        <v>obj_00256</v>
      </c>
      <c r="Z12" s="4" t="str">
        <v>obj_0027e</v>
      </c>
      <c r="AA12" s="4" t="str">
        <f>IFERROR(_xll.qlRateHelperQuoteName(Y12,Trigger),"")</f>
        <v>USD3L1L5Y_LCHQuote</v>
      </c>
      <c r="AB12" s="70">
        <f>IFERROR(_xll.qlRateHelperRate(Y12,Trigger),"")</f>
        <v>1.22698750000001E-2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42303</v>
      </c>
      <c r="AE12" s="5">
        <f>IFERROR(_xll.qlRateHelperPillarDate(Y12,Trigger),"")</f>
        <v>44130</v>
      </c>
      <c r="AF12" s="70">
        <v>1.243517522525448E-2</v>
      </c>
      <c r="AG12" s="77">
        <v>0.93952626594418753</v>
      </c>
      <c r="AH12" s="169">
        <v>44130</v>
      </c>
      <c r="AI12" s="170">
        <v>1.2435175751872E-2</v>
      </c>
      <c r="AJ12" s="172">
        <f t="shared" si="1"/>
        <v>-5.2661752042437726E-10</v>
      </c>
      <c r="AK12" s="80">
        <v>0.93952624428854403</v>
      </c>
      <c r="AL12" s="161">
        <f t="shared" si="2"/>
        <v>2.1655643500650967E-8</v>
      </c>
      <c r="AO12" s="214"/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UsdLibor1M</v>
      </c>
      <c r="H13" s="59" t="str">
        <f t="shared" si="6"/>
        <v>USDAM1L9M_LCHQuote</v>
      </c>
      <c r="I13" s="127">
        <v>0</v>
      </c>
      <c r="J13" s="64" t="str">
        <f>_xll.qlSwapRateHelper2(,$H13,2,$B13,Calendar,$D13,$E13,$F13,$G13,$I13,$C13,Discounting1,PillarDate,,Permanent,Trigger,ObjectOverwrite)</f>
        <v>obj_002be#0002</v>
      </c>
      <c r="K13" s="64" t="str">
        <f t="shared" si="7"/>
        <v>obj_002be#0002</v>
      </c>
      <c r="L13" s="48"/>
      <c r="M13" s="10" t="str">
        <f t="shared" si="3"/>
        <v>Sw</v>
      </c>
      <c r="N13" s="94" t="str">
        <f t="shared" si="4"/>
        <v>obj_002cf#0002</v>
      </c>
      <c r="O13" s="94" t="str">
        <f t="shared" si="4"/>
        <v>obj_002cf#0002</v>
      </c>
      <c r="P13" s="146" t="str">
        <f>IFERROR(_xll.qlRateHelperQuoteName(N13,Trigger),"--")</f>
        <v>USDAM1L11M_LCHQuote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>
        <f>IFERROR(_xll.qlRateHelperEarliestDate(N13,Trigger),"--")</f>
        <v>42303</v>
      </c>
      <c r="V13" s="99">
        <f>IFERROR(_xll.qlRateHelperPillarDate(N13,Trigger),"--")</f>
        <v>42639</v>
      </c>
      <c r="X13" s="4" t="str">
        <f t="shared" si="0"/>
        <v>BasSw</v>
      </c>
      <c r="Y13" s="4" t="str">
        <v>obj_00262</v>
      </c>
      <c r="Z13" s="4" t="str">
        <v>obj_00257</v>
      </c>
      <c r="AA13" s="4" t="str">
        <f>IFERROR(_xll.qlRateHelperQuoteName(Y13,Trigger),"")</f>
        <v>USD3L1L6Y_LCHQuote</v>
      </c>
      <c r="AB13" s="70">
        <f>IFERROR(_xll.qlRateHelperRate(Y13,Trigger),"")</f>
        <v>1.3985625E-2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42303</v>
      </c>
      <c r="AE13" s="5">
        <f>IFERROR(_xll.qlRateHelperPillarDate(Y13,Trigger),"")</f>
        <v>44495</v>
      </c>
      <c r="AF13" s="70">
        <v>1.4208550247426729E-2</v>
      </c>
      <c r="AG13" s="77">
        <v>0.91806939245599262</v>
      </c>
      <c r="AH13" s="169">
        <v>44495</v>
      </c>
      <c r="AI13" s="170">
        <v>1.4208907047954701E-2</v>
      </c>
      <c r="AJ13" s="172">
        <f t="shared" si="1"/>
        <v>-3.5680052797200379E-7</v>
      </c>
      <c r="AK13" s="80">
        <v>0.91806775633391802</v>
      </c>
      <c r="AL13" s="161">
        <f t="shared" si="2"/>
        <v>1.6361220745997329E-6</v>
      </c>
      <c r="AO13" s="214"/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UsdLibor1M</v>
      </c>
      <c r="H14" s="59" t="str">
        <f t="shared" si="6"/>
        <v>USDAM1L10M_LCHQuote</v>
      </c>
      <c r="I14" s="127">
        <v>0</v>
      </c>
      <c r="J14" s="64" t="str">
        <f>_xll.qlSwapRateHelper2(,$H14,2,$B14,Calendar,$D14,$E14,$F14,$G14,$I14,$C14,Discounting1,PillarDate,,Permanent,Trigger,ObjectOverwrite)</f>
        <v>obj_002c7#0002</v>
      </c>
      <c r="K14" s="64" t="str">
        <f t="shared" si="7"/>
        <v>obj_002c7#0002</v>
      </c>
      <c r="L14" s="48"/>
      <c r="M14" s="11" t="str">
        <f t="shared" si="3"/>
        <v>Sw</v>
      </c>
      <c r="N14" s="95" t="str">
        <f t="shared" si="4"/>
        <v>obj_002b4#0002</v>
      </c>
      <c r="O14" s="95" t="str">
        <f t="shared" si="4"/>
        <v>obj_002b4#0002</v>
      </c>
      <c r="P14" s="147" t="str">
        <f>IFERROR(_xll.qlRateHelperQuoteName(N14,Trigger),"--")</f>
        <v>USDAM1L1Y_LCHQuote</v>
      </c>
      <c r="Q14" s="101">
        <f>IFERROR(_xll.qlRateHelperQuoteValue($N14,Trigger),"--")</f>
        <v>3.6356000000000001E-3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42303</v>
      </c>
      <c r="V14" s="102">
        <f>IFERROR(_xll.qlRateHelperPillarDate(N14,Trigger),"--")</f>
        <v>42669</v>
      </c>
      <c r="X14" s="4" t="str">
        <f t="shared" si="0"/>
        <v>BasSw</v>
      </c>
      <c r="Y14" s="4" t="str">
        <v>obj_00277</v>
      </c>
      <c r="Z14" s="4" t="str">
        <v>obj_00218</v>
      </c>
      <c r="AA14" s="4" t="str">
        <f>IFERROR(_xll.qlRateHelperQuoteName(Y14,Trigger),"")</f>
        <v>USD3L1L7Y_LCHQuote</v>
      </c>
      <c r="AB14" s="70">
        <f>IFERROR(_xll.qlRateHelperRate(Y14,Trigger),"")</f>
        <v>1.54603E-2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42303</v>
      </c>
      <c r="AE14" s="5">
        <f>IFERROR(_xll.qlRateHelperPillarDate(Y14,Trigger),"")</f>
        <v>44860</v>
      </c>
      <c r="AF14" s="70">
        <v>1.5743897419433456E-2</v>
      </c>
      <c r="AG14" s="77">
        <v>0.89541690797942719</v>
      </c>
      <c r="AH14" s="169">
        <v>44860</v>
      </c>
      <c r="AI14" s="170">
        <v>1.5744369038582701E-2</v>
      </c>
      <c r="AJ14" s="172">
        <f t="shared" si="1"/>
        <v>-4.7161914924417903E-7</v>
      </c>
      <c r="AK14" s="80">
        <v>0.89541476807293396</v>
      </c>
      <c r="AL14" s="161">
        <f t="shared" si="2"/>
        <v>2.1399064932259293E-6</v>
      </c>
      <c r="AO14" s="214"/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UsdLibor1M</v>
      </c>
      <c r="H15" s="59" t="str">
        <f t="shared" si="6"/>
        <v>USDAM1L11M_LCHQuote</v>
      </c>
      <c r="I15" s="127">
        <v>0</v>
      </c>
      <c r="J15" s="64" t="str">
        <f>_xll.qlSwapRateHelper2(,$H15,2,$B15,Calendar,$D15,$E15,$F15,$G15,$I15,$C15,Discounting1,PillarDate,,Permanent,Trigger,ObjectOverwrite)</f>
        <v>obj_002cf#0002</v>
      </c>
      <c r="K15" s="64" t="str">
        <f t="shared" si="7"/>
        <v>obj_002cf#0002</v>
      </c>
      <c r="L15" s="48"/>
      <c r="M15" s="68" t="str">
        <f t="shared" ref="M15:M52" si="8">A19</f>
        <v>BasSw</v>
      </c>
      <c r="N15" s="131" t="str">
        <f t="shared" ref="N15:N52" si="9">IF(ISBLANK(J19),"--",J19)</f>
        <v>obj_00217#0002</v>
      </c>
      <c r="O15" s="131" t="str">
        <f t="shared" ref="O15:O52" si="10">IF(ISBLANK(K19),"--",K19)</f>
        <v>obj_0027a#0002</v>
      </c>
      <c r="P15" s="145" t="str">
        <f>IFERROR(_xll.qlRateHelperQuoteName(N15,Trigger),"--")</f>
        <v>USD3L1L6M_LCHQuote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>
        <f>IFERROR(_xll.qlRateHelperEarliestDate(N15,Trigger),"--")</f>
        <v>42303</v>
      </c>
      <c r="V15" s="134">
        <f>IFERROR(_xll.qlRateHelperPillarDate(N15,Trigger),"--")</f>
        <v>42486</v>
      </c>
      <c r="X15" s="4" t="str">
        <f t="shared" si="0"/>
        <v>BasSw</v>
      </c>
      <c r="Y15" s="4" t="str">
        <v>obj_00226</v>
      </c>
      <c r="Z15" s="4" t="str">
        <v>obj_00293</v>
      </c>
      <c r="AA15" s="4" t="str">
        <f>IFERROR(_xll.qlRateHelperQuoteName(Y15,Trigger),"")</f>
        <v>USD3L1L8Y_LCHQuote</v>
      </c>
      <c r="AB15" s="70">
        <f>IFERROR(_xll.qlRateHelperRate(Y15,Trigger),"")</f>
        <v>1.6659E-2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42303</v>
      </c>
      <c r="AE15" s="5">
        <f>IFERROR(_xll.qlRateHelperPillarDate(Y15,Trigger),"")</f>
        <v>45225</v>
      </c>
      <c r="AF15" s="70">
        <v>1.7000046607618391E-2</v>
      </c>
      <c r="AG15" s="77">
        <v>0.87259690293614178</v>
      </c>
      <c r="AH15" s="169">
        <v>45225</v>
      </c>
      <c r="AI15" s="170">
        <v>1.70004593844966E-2</v>
      </c>
      <c r="AJ15" s="172">
        <f t="shared" si="1"/>
        <v>-4.1277687820931441E-7</v>
      </c>
      <c r="AK15" s="80">
        <v>0.87259481763220403</v>
      </c>
      <c r="AL15" s="161">
        <f t="shared" si="2"/>
        <v>2.0853039377488614E-6</v>
      </c>
      <c r="AO15" s="214"/>
    </row>
    <row r="16" spans="1:41" ht="11.25" customHeight="1" x14ac:dyDescent="0.2">
      <c r="A16" s="1" t="s">
        <v>25</v>
      </c>
      <c r="B16" s="8" t="s">
        <v>116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UsdLibor1M</v>
      </c>
      <c r="H16" s="1" t="str">
        <f t="shared" si="6"/>
        <v>USDAM1L1Y_LCHQuote</v>
      </c>
      <c r="I16" s="130">
        <v>0</v>
      </c>
      <c r="J16" s="3" t="str">
        <f>_xll.qlSwapRateHelper2(,$H16,2,$B16,Calendar,$D16,$E16,$F16,$G16,$I16,$C16,Discounting1,PillarDate,,Permanent,Trigger,ObjectOverwrite)</f>
        <v>obj_002b4#0002</v>
      </c>
      <c r="K16" s="3" t="str">
        <f t="shared" si="7"/>
        <v>obj_002b4#0002</v>
      </c>
      <c r="L16" s="48"/>
      <c r="M16" s="10" t="str">
        <f t="shared" si="8"/>
        <v>BasSw</v>
      </c>
      <c r="N16" s="94" t="str">
        <f t="shared" si="9"/>
        <v>obj_00171#0002</v>
      </c>
      <c r="O16" s="94" t="str">
        <f t="shared" si="10"/>
        <v>obj_00172#0002</v>
      </c>
      <c r="P16" s="146" t="str">
        <f>IFERROR(_xll.qlRateHelperQuoteName(N16,Trigger),"--")</f>
        <v>USD3L1L1Y_LCHQuote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>
        <f>IFERROR(_xll.qlRateHelperEarliestDate(N16,Trigger),"--")</f>
        <v>42303</v>
      </c>
      <c r="V16" s="99">
        <f>IFERROR(_xll.qlRateHelperPillarDate(N16,Trigger),"--")</f>
        <v>42669</v>
      </c>
      <c r="X16" s="4" t="str">
        <f t="shared" si="0"/>
        <v>BasSw</v>
      </c>
      <c r="Y16" s="4" t="str">
        <v>obj_002a1</v>
      </c>
      <c r="Z16" s="4" t="str">
        <v>obj_0022e</v>
      </c>
      <c r="AA16" s="4" t="str">
        <f>IFERROR(_xll.qlRateHelperQuoteName(Y16,Trigger),"")</f>
        <v>USD3L1L9Y_LCHQuote</v>
      </c>
      <c r="AB16" s="70">
        <f>IFERROR(_xll.qlRateHelperRate(Y16,Trigger),"")</f>
        <v>1.7694249999999901E-2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42303</v>
      </c>
      <c r="AE16" s="5">
        <f>IFERROR(_xll.qlRateHelperPillarDate(Y16,Trigger),"")</f>
        <v>45593</v>
      </c>
      <c r="AF16" s="70">
        <v>1.8093206160475075E-2</v>
      </c>
      <c r="AG16" s="77">
        <v>0.84934582277766724</v>
      </c>
      <c r="AH16" s="169">
        <v>45593</v>
      </c>
      <c r="AI16" s="170">
        <v>1.8093572812643201E-2</v>
      </c>
      <c r="AJ16" s="172">
        <f t="shared" si="1"/>
        <v>-3.6665216812670209E-7</v>
      </c>
      <c r="AK16" s="80">
        <v>0.84934379302131402</v>
      </c>
      <c r="AL16" s="161">
        <f t="shared" si="2"/>
        <v>2.0297563532167828E-6</v>
      </c>
    </row>
    <row r="17" spans="1:38" ht="11.25" customHeight="1" x14ac:dyDescent="0.2">
      <c r="G17" s="50" t="s">
        <v>162</v>
      </c>
      <c r="H17" s="103" t="s">
        <v>164</v>
      </c>
      <c r="L17" s="48"/>
      <c r="M17" s="10" t="str">
        <f t="shared" si="8"/>
        <v>BasSw</v>
      </c>
      <c r="N17" s="94" t="str">
        <f t="shared" si="9"/>
        <v>obj_00210#0002</v>
      </c>
      <c r="O17" s="94" t="str">
        <f t="shared" si="10"/>
        <v>obj_0025a#0002</v>
      </c>
      <c r="P17" s="146" t="str">
        <f>IFERROR(_xll.qlRateHelperQuoteName(N17,Trigger),"--")</f>
        <v>USD3L1L15M_LCHQuote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>
        <f>IFERROR(_xll.qlRateHelperEarliestDate(N17,Trigger),"--")</f>
        <v>42303</v>
      </c>
      <c r="V17" s="99">
        <f>IFERROR(_xll.qlRateHelperPillarDate(N17,Trigger),"--")</f>
        <v>42761</v>
      </c>
      <c r="X17" s="4" t="str">
        <f t="shared" si="0"/>
        <v>BasSw</v>
      </c>
      <c r="Y17" s="4" t="str">
        <v>obj_0024d</v>
      </c>
      <c r="Z17" s="4" t="str">
        <v>obj_00288</v>
      </c>
      <c r="AA17" s="4" t="str">
        <f>IFERROR(_xll.qlRateHelperQuoteName(Y17,Trigger),"")</f>
        <v>USD3L1L10Y_LCHQuote</v>
      </c>
      <c r="AB17" s="70">
        <f>IFERROR(_xll.qlRateHelperRate(Y17,Trigger),"")</f>
        <v>1.85762500000001E-2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42303</v>
      </c>
      <c r="AE17" s="5">
        <f>IFERROR(_xll.qlRateHelperPillarDate(Y17,Trigger),"")</f>
        <v>45957</v>
      </c>
      <c r="AF17" s="70">
        <v>1.9031669584060867E-2</v>
      </c>
      <c r="AG17" s="77">
        <v>0.82634833052101087</v>
      </c>
      <c r="AH17" s="169">
        <v>45957</v>
      </c>
      <c r="AI17" s="170">
        <v>1.9031999744150201E-2</v>
      </c>
      <c r="AJ17" s="172">
        <f t="shared" si="1"/>
        <v>-3.3016008933392516E-7</v>
      </c>
      <c r="AK17" s="80">
        <v>0.82634635569592496</v>
      </c>
      <c r="AL17" s="161">
        <f t="shared" si="2"/>
        <v>1.974825085904186E-6</v>
      </c>
    </row>
    <row r="18" spans="1:38" ht="11.25" customHeight="1" x14ac:dyDescent="0.2">
      <c r="A18" s="65" t="s">
        <v>9</v>
      </c>
      <c r="B18" s="65" t="s">
        <v>29</v>
      </c>
      <c r="C18" s="65" t="s">
        <v>114</v>
      </c>
      <c r="D18" s="65" t="s">
        <v>5</v>
      </c>
      <c r="E18" s="65" t="s">
        <v>34</v>
      </c>
      <c r="F18" s="65" t="s">
        <v>115</v>
      </c>
      <c r="G18" s="65" t="s">
        <v>4</v>
      </c>
      <c r="H18" s="65" t="s">
        <v>1</v>
      </c>
      <c r="I18" s="65" t="s">
        <v>113</v>
      </c>
      <c r="J18" s="65" t="s">
        <v>138</v>
      </c>
      <c r="K18" s="65" t="s">
        <v>139</v>
      </c>
      <c r="L18" s="48"/>
      <c r="M18" s="10" t="str">
        <f t="shared" si="8"/>
        <v>BasSw</v>
      </c>
      <c r="N18" s="94" t="str">
        <f t="shared" si="9"/>
        <v>obj_0022a#0002</v>
      </c>
      <c r="O18" s="94" t="str">
        <f t="shared" si="10"/>
        <v>obj_00227#0002</v>
      </c>
      <c r="P18" s="146" t="str">
        <f>IFERROR(_xll.qlRateHelperQuoteName(N18,Trigger),"--")</f>
        <v>USD3L1L18M_LCHQuote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>
        <f>IFERROR(_xll.qlRateHelperEarliestDate(N18,Trigger),"--")</f>
        <v>42303</v>
      </c>
      <c r="V18" s="99">
        <f>IFERROR(_xll.qlRateHelperPillarDate(N18,Trigger),"--")</f>
        <v>42851</v>
      </c>
      <c r="X18" s="4" t="str">
        <f t="shared" si="0"/>
        <v>BasSw</v>
      </c>
      <c r="Y18" s="4" t="str">
        <v>obj_00215</v>
      </c>
      <c r="Z18" s="4" t="str">
        <v>obj_00242</v>
      </c>
      <c r="AA18" s="4" t="str">
        <f>IFERROR(_xll.qlRateHelperQuoteName(Y18,Trigger),"")</f>
        <v>USD3L1L12Y_LCHQuote</v>
      </c>
      <c r="AB18" s="70">
        <f>IFERROR(_xll.qlRateHelperRate(Y18,Trigger),"")</f>
        <v>2.0018199999999899E-2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42303</v>
      </c>
      <c r="AE18" s="5">
        <f>IFERROR(_xll.qlRateHelperPillarDate(Y18,Trigger),"")</f>
        <v>46686</v>
      </c>
      <c r="AF18" s="70">
        <v>2.0583439037941489E-2</v>
      </c>
      <c r="AG18" s="77">
        <v>0.78083935897741696</v>
      </c>
      <c r="AH18" s="169">
        <v>46686</v>
      </c>
      <c r="AI18" s="170">
        <v>2.0583735011382599E-2</v>
      </c>
      <c r="AJ18" s="172">
        <f t="shared" si="1"/>
        <v>-2.9597344110982027E-7</v>
      </c>
      <c r="AK18" s="80">
        <v>0.78083741721021005</v>
      </c>
      <c r="AL18" s="161">
        <f t="shared" si="2"/>
        <v>1.9417672069144132E-6</v>
      </c>
    </row>
    <row r="19" spans="1:38" ht="11.25" customHeight="1" x14ac:dyDescent="0.2">
      <c r="A19" s="59" t="s">
        <v>118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27</v>
      </c>
      <c r="G19" s="61" t="str">
        <f t="shared" ref="G19:G56" si="11">PROPER(Currency)&amp;FamilyName&amp;Tenor</f>
        <v>UsdLibor1M</v>
      </c>
      <c r="H19" s="59" t="str">
        <f t="shared" ref="H19:H56" si="12">IF(LCHQuoteOverwrite,Currency&amp;$G$17&amp;$H$17&amp;$B19&amp;LCHQuoteSuffix,Currency&amp;$G$17&amp;$H$17&amp;"BASIS"&amp;B19&amp;QuoteSuffix)</f>
        <v>USD3L1L6M_LCHQuote</v>
      </c>
      <c r="I19" s="154">
        <v>0</v>
      </c>
      <c r="J19" s="64" t="str">
        <f>_xll.qlSwapRateHelper2(,$H19,2,$B19,Calendar,$D19,$E19,$F19,$G19,$I19,$C19,Discounting1,PillarDate,,Permanent,Trigger,ObjectOverwrite)</f>
        <v>obj_00217#0002</v>
      </c>
      <c r="K19" s="64" t="str">
        <f>_xll.qlSwapRateHelper2(,$H19,2,$B19,Calendar,$D19,$E19,$F19,$G19,$I19,$C19,Discounting2,PillarDate,,Permanent,Trigger,ObjectOverwrite)</f>
        <v>obj_0027a#0002</v>
      </c>
      <c r="L19" s="48"/>
      <c r="M19" s="10" t="str">
        <f t="shared" si="8"/>
        <v>BasSw</v>
      </c>
      <c r="N19" s="94" t="str">
        <f t="shared" si="9"/>
        <v>obj_00238#0002</v>
      </c>
      <c r="O19" s="94" t="str">
        <f t="shared" si="10"/>
        <v>obj_0028e#0002</v>
      </c>
      <c r="P19" s="146" t="str">
        <f>IFERROR(_xll.qlRateHelperQuoteName(N19,Trigger),"--")</f>
        <v>USD3L1L21M_LCHQuote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>
        <f>IFERROR(_xll.qlRateHelperEarliestDate(N19,Trigger),"--")</f>
        <v>42303</v>
      </c>
      <c r="V19" s="99">
        <f>IFERROR(_xll.qlRateHelperPillarDate(N19,Trigger),"--")</f>
        <v>42942</v>
      </c>
      <c r="X19" s="4" t="str">
        <f t="shared" si="0"/>
        <v>BasSw</v>
      </c>
      <c r="Y19" s="4" t="str">
        <v>obj_00254</v>
      </c>
      <c r="Z19" s="4" t="str">
        <v>obj_00278</v>
      </c>
      <c r="AA19" s="4" t="str">
        <f>IFERROR(_xll.qlRateHelperQuoteName(Y19,Trigger),"")</f>
        <v>USD3L1L15Y_LCHQuote</v>
      </c>
      <c r="AB19" s="70">
        <f>IFERROR(_xll.qlRateHelperRate(Y19,Trigger),"")</f>
        <v>2.1446099999999999E-2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42303</v>
      </c>
      <c r="AE19" s="5">
        <f>IFERROR(_xll.qlRateHelperPillarDate(Y19,Trigger),"")</f>
        <v>47784</v>
      </c>
      <c r="AF19" s="70">
        <v>2.2135936843409542E-2</v>
      </c>
      <c r="AG19" s="77">
        <v>0.7170626237454385</v>
      </c>
      <c r="AH19" s="169">
        <v>47784</v>
      </c>
      <c r="AI19" s="170">
        <v>2.21361734201178E-2</v>
      </c>
      <c r="AJ19" s="172">
        <f t="shared" si="1"/>
        <v>-2.3657670825821819E-7</v>
      </c>
      <c r="AK19" s="80">
        <v>0.71706084122278502</v>
      </c>
      <c r="AL19" s="161">
        <f t="shared" si="2"/>
        <v>1.7825226534817773E-6</v>
      </c>
    </row>
    <row r="20" spans="1:38" ht="11.25" customHeight="1" x14ac:dyDescent="0.2">
      <c r="A20" s="59" t="s">
        <v>118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27</v>
      </c>
      <c r="G20" s="61" t="str">
        <f t="shared" si="11"/>
        <v>UsdLibor1M</v>
      </c>
      <c r="H20" s="59" t="str">
        <f t="shared" si="12"/>
        <v>USD3L1L1Y_LCHQuote</v>
      </c>
      <c r="I20" s="154">
        <v>0</v>
      </c>
      <c r="J20" s="64" t="str">
        <f>_xll.qlSwapRateHelper2(,$H20,2,$B20,Calendar,$D20,$E20,$F20,$G20,$I20,$C20,Discounting1,PillarDate,,Permanent,Trigger,ObjectOverwrite)</f>
        <v>obj_00171#0002</v>
      </c>
      <c r="K20" s="64" t="str">
        <f>_xll.qlSwapRateHelper2(,$H20,2,$B20,Calendar,$D20,$E20,$F20,$G20,$I20,$C20,Discounting2,PillarDate,,Permanent,Trigger,ObjectOverwrite)</f>
        <v>obj_00172#0002</v>
      </c>
      <c r="L20" s="48"/>
      <c r="M20" s="10" t="str">
        <f t="shared" si="8"/>
        <v>BasSw</v>
      </c>
      <c r="N20" s="94" t="str">
        <f t="shared" si="9"/>
        <v>obj_002c1#0002</v>
      </c>
      <c r="O20" s="94" t="str">
        <f t="shared" si="10"/>
        <v>obj_00205#0002</v>
      </c>
      <c r="P20" s="146" t="str">
        <f>IFERROR(_xll.qlRateHelperQuoteName(N20,Trigger),"--")</f>
        <v>USD3L1L2Y_LCHQuote</v>
      </c>
      <c r="Q20" s="98">
        <f>IFERROR(_xll.qlRateHelperQuoteValue($N20,Trigger),"--")</f>
        <v>6.0177E-3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42303</v>
      </c>
      <c r="V20" s="99">
        <f>IFERROR(_xll.qlRateHelperPillarDate(N20,Trigger),"--")</f>
        <v>43034</v>
      </c>
      <c r="X20" s="4" t="str">
        <f t="shared" si="0"/>
        <v>BasSw</v>
      </c>
      <c r="Y20" s="4" t="str">
        <v>obj_00268</v>
      </c>
      <c r="Z20" s="4" t="str">
        <v>obj_0020b</v>
      </c>
      <c r="AA20" s="4" t="str">
        <f>IFERROR(_xll.qlRateHelperQuoteName(Y20,Trigger),"")</f>
        <v>USD3L1L20Y_LCHQuote</v>
      </c>
      <c r="AB20" s="70">
        <f>IFERROR(_xll.qlRateHelperRate(Y20,Trigger),"")</f>
        <v>2.2766624999999902E-2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42303</v>
      </c>
      <c r="AE20" s="5">
        <f>IFERROR(_xll.qlRateHelperPillarDate(Y20,Trigger),"")</f>
        <v>49608</v>
      </c>
      <c r="AF20" s="70">
        <v>2.3584594324907903E-2</v>
      </c>
      <c r="AG20" s="77">
        <v>0.62372016980637424</v>
      </c>
      <c r="AH20" s="169">
        <v>49608</v>
      </c>
      <c r="AI20" s="170">
        <v>2.35847930738152E-2</v>
      </c>
      <c r="AJ20" s="172">
        <f t="shared" si="1"/>
        <v>-1.9874890729715267E-7</v>
      </c>
      <c r="AK20" s="80">
        <v>0.62371849534642299</v>
      </c>
      <c r="AL20" s="161">
        <f t="shared" si="2"/>
        <v>1.6744599512508174E-6</v>
      </c>
    </row>
    <row r="21" spans="1:38" ht="11.25" customHeight="1" x14ac:dyDescent="0.2">
      <c r="A21" s="59" t="s">
        <v>118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11"/>
        <v>UsdLibor1M</v>
      </c>
      <c r="H21" s="59" t="str">
        <f t="shared" si="12"/>
        <v>USD3L1L15M_LCHQuote</v>
      </c>
      <c r="I21" s="154">
        <v>0</v>
      </c>
      <c r="J21" s="64" t="str">
        <f>_xll.qlSwapRateHelper2(,$H21,2,$B21,Calendar,$D21,$E21,$F21,$G21,$I21,$C21,Discounting1,PillarDate,,Permanent,Trigger,ObjectOverwrite)</f>
        <v>obj_00210#0002</v>
      </c>
      <c r="K21" s="64" t="str">
        <f>_xll.qlSwapRateHelper2(,$H21,2,$B21,Calendar,$D21,$E21,$F21,$G21,$I21,$C21,Discounting2,PillarDate,,Permanent,Trigger,ObjectOverwrite)</f>
        <v>obj_0025a#0002</v>
      </c>
      <c r="L21" s="48"/>
      <c r="M21" s="10" t="str">
        <f t="shared" si="8"/>
        <v>BasSw</v>
      </c>
      <c r="N21" s="94" t="str">
        <f t="shared" si="9"/>
        <v>obj_00297#0002</v>
      </c>
      <c r="O21" s="94" t="str">
        <f t="shared" si="10"/>
        <v>obj_0026b#0002</v>
      </c>
      <c r="P21" s="146" t="str">
        <f>IFERROR(_xll.qlRateHelperQuoteName(N21,Trigger),"--")</f>
        <v>USD3L1L3Y_LCHQuote</v>
      </c>
      <c r="Q21" s="98">
        <f>IFERROR(_xll.qlRateHelperQuoteValue($N21,Trigger),"--")</f>
        <v>8.3380999999999993E-3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42303</v>
      </c>
      <c r="V21" s="99">
        <f>IFERROR(_xll.qlRateHelperPillarDate(N21,Trigger),"--")</f>
        <v>43399</v>
      </c>
      <c r="X21" s="4" t="str">
        <f t="shared" si="0"/>
        <v>BasSw</v>
      </c>
      <c r="Y21" s="4" t="str">
        <v>obj_00201</v>
      </c>
      <c r="Z21" s="4" t="str">
        <v>obj_0026d</v>
      </c>
      <c r="AA21" s="4" t="str">
        <f>IFERROR(_xll.qlRateHelperQuoteName(Y21,Trigger),"")</f>
        <v>USD3L1L25Y_LCHQuote</v>
      </c>
      <c r="AB21" s="70">
        <f>IFERROR(_xll.qlRateHelperRate(Y21,Trigger),"")</f>
        <v>2.3387666665000001E-2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42303</v>
      </c>
      <c r="AE21" s="5">
        <f>IFERROR(_xll.qlRateHelperPillarDate(Y21,Trigger),"")</f>
        <v>51435</v>
      </c>
      <c r="AF21" s="70">
        <v>2.4243306020203997E-2</v>
      </c>
      <c r="AG21" s="77">
        <v>0.5452534592179531</v>
      </c>
      <c r="AH21" s="169">
        <v>51435</v>
      </c>
      <c r="AI21" s="170">
        <v>2.4243497975508999E-2</v>
      </c>
      <c r="AJ21" s="172">
        <f t="shared" si="1"/>
        <v>-1.9195530500185076E-7</v>
      </c>
      <c r="AK21" s="80">
        <v>0.54525170905215803</v>
      </c>
      <c r="AL21" s="161">
        <f t="shared" si="2"/>
        <v>1.7501657950669269E-6</v>
      </c>
    </row>
    <row r="22" spans="1:38" ht="11.25" customHeight="1" x14ac:dyDescent="0.2">
      <c r="A22" s="59" t="s">
        <v>118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11"/>
        <v>UsdLibor1M</v>
      </c>
      <c r="H22" s="59" t="str">
        <f t="shared" si="12"/>
        <v>USD3L1L18M_LCHQuote</v>
      </c>
      <c r="I22" s="154">
        <v>0</v>
      </c>
      <c r="J22" s="64" t="str">
        <f>_xll.qlSwapRateHelper2(,$H22,2,$B22,Calendar,$D22,$E22,$F22,$G22,$I22,$C22,Discounting1,PillarDate,,Permanent,Trigger,ObjectOverwrite)</f>
        <v>obj_0022a#0002</v>
      </c>
      <c r="K22" s="64" t="str">
        <f>_xll.qlSwapRateHelper2(,$H22,2,$B22,Calendar,$D22,$E22,$F22,$G22,$I22,$C22,Discounting2,PillarDate,,Permanent,Trigger,ObjectOverwrite)</f>
        <v>obj_00227#0002</v>
      </c>
      <c r="L22" s="48"/>
      <c r="M22" s="10" t="str">
        <f t="shared" si="8"/>
        <v>BasSw</v>
      </c>
      <c r="N22" s="94" t="str">
        <f t="shared" si="9"/>
        <v>obj_0026c#0002</v>
      </c>
      <c r="O22" s="94" t="str">
        <f t="shared" si="10"/>
        <v>obj_002a2#0002</v>
      </c>
      <c r="P22" s="146" t="str">
        <f>IFERROR(_xll.qlRateHelperQuoteName(N22,Trigger),"--")</f>
        <v>USD3L1L4Y_LCHQuote</v>
      </c>
      <c r="Q22" s="98">
        <f>IFERROR(_xll.qlRateHelperQuoteValue($N22,Trigger),"--")</f>
        <v>1.04316000000001E-2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42303</v>
      </c>
      <c r="V22" s="99">
        <f>IFERROR(_xll.qlRateHelperPillarDate(N22,Trigger),"--")</f>
        <v>43766</v>
      </c>
      <c r="X22" s="4" t="str">
        <f t="shared" si="0"/>
        <v>BasSw</v>
      </c>
      <c r="Y22" s="4" t="str">
        <v>obj_0023e</v>
      </c>
      <c r="Z22" s="4" t="str">
        <v>obj_00211</v>
      </c>
      <c r="AA22" s="4" t="str">
        <f>IFERROR(_xll.qlRateHelperQuoteName(Y22,Trigger),"")</f>
        <v>USD3L1L30Y_LCHQuote</v>
      </c>
      <c r="AB22" s="70">
        <f>IFERROR(_xll.qlRateHelperRate(Y22,Trigger),"")</f>
        <v>2.3780624999999899E-2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42303</v>
      </c>
      <c r="AE22" s="5">
        <f>IFERROR(_xll.qlRateHelperPillarDate(Y22,Trigger),"")</f>
        <v>53261</v>
      </c>
      <c r="AF22" s="70">
        <v>2.4660519366919702E-2</v>
      </c>
      <c r="AG22" s="77">
        <v>0.4769947792404825</v>
      </c>
      <c r="AH22" s="169">
        <v>53261</v>
      </c>
      <c r="AI22" s="170">
        <v>2.4660679237156299E-2</v>
      </c>
      <c r="AJ22" s="172">
        <f t="shared" si="1"/>
        <v>-1.5987023659763677E-7</v>
      </c>
      <c r="AK22" s="80">
        <v>0.476993249662017</v>
      </c>
      <c r="AL22" s="161">
        <f t="shared" si="2"/>
        <v>1.5295784654978384E-6</v>
      </c>
    </row>
    <row r="23" spans="1:38" ht="11.25" customHeight="1" x14ac:dyDescent="0.2">
      <c r="A23" s="59" t="s">
        <v>118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11"/>
        <v>UsdLibor1M</v>
      </c>
      <c r="H23" s="59" t="str">
        <f t="shared" si="12"/>
        <v>USD3L1L21M_LCHQuote</v>
      </c>
      <c r="I23" s="154">
        <v>0</v>
      </c>
      <c r="J23" s="64" t="str">
        <f>_xll.qlSwapRateHelper2(,$H23,2,$B23,Calendar,$D23,$E23,$F23,$G23,$I23,$C23,Discounting1,PillarDate,,Permanent,Trigger,ObjectOverwrite)</f>
        <v>obj_00238#0002</v>
      </c>
      <c r="K23" s="64" t="str">
        <f>_xll.qlSwapRateHelper2(,$H23,2,$B23,Calendar,$D23,$E23,$F23,$G23,$I23,$C23,Discounting2,PillarDate,,Permanent,Trigger,ObjectOverwrite)</f>
        <v>obj_0028e#0002</v>
      </c>
      <c r="L23" s="48"/>
      <c r="M23" s="10" t="str">
        <f t="shared" si="8"/>
        <v>BasSw</v>
      </c>
      <c r="N23" s="94" t="str">
        <f t="shared" si="9"/>
        <v>obj_00256#0002</v>
      </c>
      <c r="O23" s="94" t="str">
        <f t="shared" si="10"/>
        <v>obj_0027e#0002</v>
      </c>
      <c r="P23" s="146" t="str">
        <f>IFERROR(_xll.qlRateHelperQuoteName(N23,Trigger),"--")</f>
        <v>USD3L1L5Y_LCHQuote</v>
      </c>
      <c r="Q23" s="98">
        <f>IFERROR(_xll.qlRateHelperQuoteValue($N23,Trigger),"--")</f>
        <v>1.22698750000001E-2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42303</v>
      </c>
      <c r="V23" s="99">
        <f>IFERROR(_xll.qlRateHelperPillarDate(N23,Trigger),"--")</f>
        <v>44130</v>
      </c>
      <c r="X23" s="4" t="str">
        <f t="shared" si="0"/>
        <v>BasSw</v>
      </c>
      <c r="Y23" s="4" t="str">
        <v>obj_001f9</v>
      </c>
      <c r="Z23" s="4" t="str">
        <v>obj_00265</v>
      </c>
      <c r="AA23" s="4" t="str">
        <f>IFERROR(_xll.qlRateHelperQuoteName(Y23,Trigger),"")</f>
        <v>USD3L1L40Y_LCHQuote</v>
      </c>
      <c r="AB23" s="70">
        <f>IFERROR(_xll.qlRateHelperRate(Y23,Trigger),"")</f>
        <v>2.3945000000000001E-2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42303</v>
      </c>
      <c r="AE23" s="5">
        <f>IFERROR(_xll.qlRateHelperPillarDate(Y23,Trigger),"")</f>
        <v>56913</v>
      </c>
      <c r="AF23" s="70">
        <v>2.4701631617976096E-2</v>
      </c>
      <c r="AG23" s="77">
        <v>0.37231037822445856</v>
      </c>
      <c r="AH23" s="169">
        <v>56913</v>
      </c>
      <c r="AI23" s="170">
        <v>2.47017721924566E-2</v>
      </c>
      <c r="AJ23" s="172">
        <f t="shared" si="1"/>
        <v>-1.4057448050400212E-7</v>
      </c>
      <c r="AK23" s="80">
        <v>0.37230903548835298</v>
      </c>
      <c r="AL23" s="161">
        <f t="shared" si="2"/>
        <v>1.3427361055806664E-6</v>
      </c>
    </row>
    <row r="24" spans="1:38" ht="11.25" customHeight="1" x14ac:dyDescent="0.2">
      <c r="A24" s="59" t="s">
        <v>118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11"/>
        <v>UsdLibor1M</v>
      </c>
      <c r="H24" s="59" t="str">
        <f t="shared" si="12"/>
        <v>USD3L1L2Y_LCHQuote</v>
      </c>
      <c r="I24" s="154">
        <v>0</v>
      </c>
      <c r="J24" s="64" t="str">
        <f>_xll.qlSwapRateHelper2(,$H24,2,$B24,Calendar,$D24,$E24,$F24,$G24,$I24,$C24,Discounting1,PillarDate,,Permanent,Trigger,ObjectOverwrite)</f>
        <v>obj_002c1#0002</v>
      </c>
      <c r="K24" s="64" t="str">
        <f>_xll.qlSwapRateHelper2(,$H24,2,$B24,Calendar,$D24,$E24,$F24,$G24,$I24,$C24,Discounting2,PillarDate,,Permanent,Trigger,ObjectOverwrite)</f>
        <v>obj_00205#0002</v>
      </c>
      <c r="L24" s="48"/>
      <c r="M24" s="10" t="str">
        <f t="shared" si="8"/>
        <v>BasSw</v>
      </c>
      <c r="N24" s="94" t="str">
        <f t="shared" si="9"/>
        <v>obj_00262#0002</v>
      </c>
      <c r="O24" s="94" t="str">
        <f t="shared" si="10"/>
        <v>obj_00257#0002</v>
      </c>
      <c r="P24" s="146" t="str">
        <f>IFERROR(_xll.qlRateHelperQuoteName(N24,Trigger),"--")</f>
        <v>USD3L1L6Y_LCHQuote</v>
      </c>
      <c r="Q24" s="98">
        <f>IFERROR(_xll.qlRateHelperQuoteValue($N24,Trigger),"--")</f>
        <v>1.3985625E-2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42303</v>
      </c>
      <c r="V24" s="99">
        <f>IFERROR(_xll.qlRateHelperPillarDate(N24,Trigger),"--")</f>
        <v>44495</v>
      </c>
      <c r="X24" s="4" t="str">
        <f t="shared" si="0"/>
        <v>BasSw</v>
      </c>
      <c r="Y24" s="4" t="str">
        <v>obj_0028f</v>
      </c>
      <c r="Z24" s="4" t="str">
        <v>obj_001fa</v>
      </c>
      <c r="AA24" s="4" t="str">
        <f>IFERROR(_xll.qlRateHelperQuoteName(Y24,Trigger),"")</f>
        <v>USD3L1L50Y_LCHQuote</v>
      </c>
      <c r="AB24" s="70">
        <f>IFERROR(_xll.qlRateHelperRate(Y24,Trigger),"")</f>
        <v>2.3769999999999999E-2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42303</v>
      </c>
      <c r="AE24" s="5">
        <f>IFERROR(_xll.qlRateHelperPillarDate(Y24,Trigger),"")</f>
        <v>60566</v>
      </c>
      <c r="AF24" s="70">
        <v>2.4260605478917847E-2</v>
      </c>
      <c r="AG24" s="77">
        <v>0.29723103181474309</v>
      </c>
      <c r="AH24" s="169">
        <v>60566</v>
      </c>
      <c r="AI24" s="170">
        <v>2.4260720349262601E-2</v>
      </c>
      <c r="AJ24" s="172">
        <f t="shared" si="1"/>
        <v>-1.1487034475357594E-7</v>
      </c>
      <c r="AK24" s="80">
        <v>0.29722991806555199</v>
      </c>
      <c r="AL24" s="161">
        <f t="shared" si="2"/>
        <v>1.1137491910950814E-6</v>
      </c>
    </row>
    <row r="25" spans="1:38" ht="11.25" customHeight="1" x14ac:dyDescent="0.2">
      <c r="A25" s="59" t="s">
        <v>118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11"/>
        <v>UsdLibor1M</v>
      </c>
      <c r="H25" s="59" t="str">
        <f t="shared" si="12"/>
        <v>USD3L1L3Y_LCHQuote</v>
      </c>
      <c r="I25" s="154">
        <v>0</v>
      </c>
      <c r="J25" s="64" t="str">
        <f>_xll.qlSwapRateHelper2(,$H25,2,$B25,Calendar,$D25,$E25,$F25,$G25,$I25,$C25,Discounting1,PillarDate,,Permanent,Trigger,ObjectOverwrite)</f>
        <v>obj_00297#0002</v>
      </c>
      <c r="K25" s="64" t="str">
        <f>_xll.qlSwapRateHelper2(,$H25,2,$B25,Calendar,$D25,$E25,$F25,$G25,$I25,$C25,Discounting2,PillarDate,,Permanent,Trigger,ObjectOverwrite)</f>
        <v>obj_0026b#0002</v>
      </c>
      <c r="L25" s="48"/>
      <c r="M25" s="10" t="str">
        <f t="shared" si="8"/>
        <v>BasSw</v>
      </c>
      <c r="N25" s="94" t="str">
        <f t="shared" si="9"/>
        <v>obj_00277#0002</v>
      </c>
      <c r="O25" s="94" t="str">
        <f t="shared" si="10"/>
        <v>obj_00218#0002</v>
      </c>
      <c r="P25" s="146" t="str">
        <f>IFERROR(_xll.qlRateHelperQuoteName(N25,Trigger),"--")</f>
        <v>USD3L1L7Y_LCHQuote</v>
      </c>
      <c r="Q25" s="98">
        <f>IFERROR(_xll.qlRateHelperQuoteValue($N25,Trigger),"--")</f>
        <v>1.54603E-2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42303</v>
      </c>
      <c r="V25" s="99">
        <f>IFERROR(_xll.qlRateHelperPillarDate(N25,Trigger),"--")</f>
        <v>44860</v>
      </c>
      <c r="X25" s="4" t="str">
        <f t="shared" si="0"/>
        <v>BasSw</v>
      </c>
      <c r="Y25" s="4" t="str">
        <v>obj_00206</v>
      </c>
      <c r="Z25" s="4" t="str">
        <v>obj_00285</v>
      </c>
      <c r="AA25" s="4" t="str">
        <f>IFERROR(_xll.qlRateHelperQuoteName(Y25,Trigger),"")</f>
        <v>USD3L1L60Y_LCHQuote</v>
      </c>
      <c r="AB25" s="70">
        <f>IFERROR(_xll.qlRateHelperRate(Y25,Trigger),"")</f>
        <v>2.3715E-2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42303</v>
      </c>
      <c r="AE25" s="5">
        <f>IFERROR(_xll.qlRateHelperPillarDate(Y25,Trigger),"")</f>
        <v>64220</v>
      </c>
      <c r="AF25" s="70">
        <v>2.4081605379638955E-2</v>
      </c>
      <c r="AG25" s="77">
        <v>0.235602307888158</v>
      </c>
      <c r="AH25" s="169">
        <v>64220</v>
      </c>
      <c r="AI25" s="170">
        <v>2.4081708833220701E-2</v>
      </c>
      <c r="AJ25" s="172">
        <f t="shared" si="1"/>
        <v>-1.0345358174637664E-7</v>
      </c>
      <c r="AK25" s="80">
        <v>0.23560127426136601</v>
      </c>
      <c r="AL25" s="161">
        <f t="shared" si="2"/>
        <v>1.033626791990816E-6</v>
      </c>
    </row>
    <row r="26" spans="1:38" ht="11.25" customHeight="1" x14ac:dyDescent="0.2">
      <c r="A26" s="59" t="s">
        <v>118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11"/>
        <v>UsdLibor1M</v>
      </c>
      <c r="H26" s="59" t="str">
        <f t="shared" si="12"/>
        <v>USD3L1L4Y_LCHQuote</v>
      </c>
      <c r="I26" s="154">
        <v>0</v>
      </c>
      <c r="J26" s="64" t="str">
        <f>_xll.qlSwapRateHelper2(,$H26,2,$B26,Calendar,$D26,$E26,$F26,$G26,$I26,$C26,Discounting1,PillarDate,,Permanent,Trigger,ObjectOverwrite)</f>
        <v>obj_0026c#0002</v>
      </c>
      <c r="K26" s="64" t="str">
        <f>_xll.qlSwapRateHelper2(,$H26,2,$B26,Calendar,$D26,$E26,$F26,$G26,$I26,$C26,Discounting2,PillarDate,,Permanent,Trigger,ObjectOverwrite)</f>
        <v>obj_002a2#0002</v>
      </c>
      <c r="L26" s="48"/>
      <c r="M26" s="10" t="str">
        <f t="shared" si="8"/>
        <v>BasSw</v>
      </c>
      <c r="N26" s="94" t="str">
        <f t="shared" si="9"/>
        <v>obj_00226#0002</v>
      </c>
      <c r="O26" s="94" t="str">
        <f t="shared" si="10"/>
        <v>obj_00293#0002</v>
      </c>
      <c r="P26" s="146" t="str">
        <f>IFERROR(_xll.qlRateHelperQuoteName(N26,Trigger),"--")</f>
        <v>USD3L1L8Y_LCHQuote</v>
      </c>
      <c r="Q26" s="98">
        <f>IFERROR(_xll.qlRateHelperQuoteValue($N26,Trigger),"--")</f>
        <v>1.6659E-2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42303</v>
      </c>
      <c r="V26" s="99">
        <f>IFERROR(_xll.qlRateHelperPillarDate(N26,Trigger),"--")</f>
        <v>45225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118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1"/>
        <v>UsdLibor1M</v>
      </c>
      <c r="H27" s="59" t="str">
        <f t="shared" si="12"/>
        <v>USD3L1L5Y_LCHQuote</v>
      </c>
      <c r="I27" s="154">
        <v>0</v>
      </c>
      <c r="J27" s="64" t="str">
        <f>_xll.qlSwapRateHelper2(,$H27,2,$B27,Calendar,$D27,$E27,$F27,$G27,$I27,$C27,Discounting1,PillarDate,,Permanent,Trigger,ObjectOverwrite)</f>
        <v>obj_00256#0002</v>
      </c>
      <c r="K27" s="64" t="str">
        <f>_xll.qlSwapRateHelper2(,$H27,2,$B27,Calendar,$D27,$E27,$F27,$G27,$I27,$C27,Discounting2,PillarDate,,Permanent,Trigger,ObjectOverwrite)</f>
        <v>obj_0027e#0002</v>
      </c>
      <c r="L27" s="48"/>
      <c r="M27" s="10" t="str">
        <f t="shared" si="8"/>
        <v>BasSw</v>
      </c>
      <c r="N27" s="94" t="str">
        <f t="shared" si="9"/>
        <v>obj_002a1#0002</v>
      </c>
      <c r="O27" s="94" t="str">
        <f t="shared" si="10"/>
        <v>obj_0022e#0002</v>
      </c>
      <c r="P27" s="146" t="str">
        <f>IFERROR(_xll.qlRateHelperQuoteName(N27,Trigger),"--")</f>
        <v>USD3L1L9Y_LCHQuote</v>
      </c>
      <c r="Q27" s="98">
        <f>IFERROR(_xll.qlRateHelperQuoteValue($N27,Trigger),"--")</f>
        <v>1.7694249999999901E-2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42303</v>
      </c>
      <c r="V27" s="99">
        <f>IFERROR(_xll.qlRateHelperPillarDate(N27,Trigger),"--")</f>
        <v>45593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118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1"/>
        <v>UsdLibor1M</v>
      </c>
      <c r="H28" s="59" t="str">
        <f t="shared" si="12"/>
        <v>USD3L1L6Y_LCHQuote</v>
      </c>
      <c r="I28" s="154">
        <v>0</v>
      </c>
      <c r="J28" s="64" t="str">
        <f>_xll.qlSwapRateHelper2(,$H28,2,$B28,Calendar,$D28,$E28,$F28,$G28,$I28,$C28,Discounting1,PillarDate,,Permanent,Trigger,ObjectOverwrite)</f>
        <v>obj_00262#0002</v>
      </c>
      <c r="K28" s="64" t="str">
        <f>_xll.qlSwapRateHelper2(,$H28,2,$B28,Calendar,$D28,$E28,$F28,$G28,$I28,$C28,Discounting2,PillarDate,,Permanent,Trigger,ObjectOverwrite)</f>
        <v>obj_00257#0002</v>
      </c>
      <c r="L28" s="48"/>
      <c r="M28" s="10" t="str">
        <f t="shared" si="8"/>
        <v>BasSw</v>
      </c>
      <c r="N28" s="94" t="str">
        <f t="shared" si="9"/>
        <v>obj_0024d#0002</v>
      </c>
      <c r="O28" s="94" t="str">
        <f t="shared" si="10"/>
        <v>obj_00288#0002</v>
      </c>
      <c r="P28" s="146" t="str">
        <f>IFERROR(_xll.qlRateHelperQuoteName(N28,Trigger),"--")</f>
        <v>USD3L1L10Y_LCHQuote</v>
      </c>
      <c r="Q28" s="98">
        <f>IFERROR(_xll.qlRateHelperQuoteValue($N28,Trigger),"--")</f>
        <v>1.85762500000001E-2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42303</v>
      </c>
      <c r="V28" s="99">
        <f>IFERROR(_xll.qlRateHelperPillarDate(N28,Trigger),"--")</f>
        <v>45957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118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1"/>
        <v>UsdLibor1M</v>
      </c>
      <c r="H29" s="59" t="str">
        <f t="shared" si="12"/>
        <v>USD3L1L7Y_LCHQuote</v>
      </c>
      <c r="I29" s="154">
        <v>0</v>
      </c>
      <c r="J29" s="64" t="str">
        <f>_xll.qlSwapRateHelper2(,$H29,2,$B29,Calendar,$D29,$E29,$F29,$G29,$I29,$C29,Discounting1,PillarDate,,Permanent,Trigger,ObjectOverwrite)</f>
        <v>obj_00277#0002</v>
      </c>
      <c r="K29" s="64" t="str">
        <f>_xll.qlSwapRateHelper2(,$H29,2,$B29,Calendar,$D29,$E29,$F29,$G29,$I29,$C29,Discounting2,PillarDate,,Permanent,Trigger,ObjectOverwrite)</f>
        <v>obj_00218#0002</v>
      </c>
      <c r="L29" s="48"/>
      <c r="M29" s="10" t="str">
        <f t="shared" si="8"/>
        <v>BasSw</v>
      </c>
      <c r="N29" s="94" t="str">
        <f t="shared" si="9"/>
        <v>obj_00255#0002</v>
      </c>
      <c r="O29" s="94" t="str">
        <f t="shared" si="10"/>
        <v>obj_0022f#0002</v>
      </c>
      <c r="P29" s="146" t="str">
        <f>IFERROR(_xll.qlRateHelperQuoteName(N29,Trigger),"--")</f>
        <v>USD3L1L11Y_LCHQuote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>
        <f>IFERROR(_xll.qlRateHelperEarliestDate(N29,Trigger),"--")</f>
        <v>42303</v>
      </c>
      <c r="V29" s="99">
        <f>IFERROR(_xll.qlRateHelperPillarDate(N29,Trigger),"--")</f>
        <v>46321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118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1"/>
        <v>UsdLibor1M</v>
      </c>
      <c r="H30" s="59" t="str">
        <f t="shared" si="12"/>
        <v>USD3L1L8Y_LCHQuote</v>
      </c>
      <c r="I30" s="154">
        <v>0</v>
      </c>
      <c r="J30" s="64" t="str">
        <f>_xll.qlSwapRateHelper2(,$H30,2,$B30,Calendar,$D30,$E30,$F30,$G30,$I30,$C30,Discounting1,PillarDate,,Permanent,Trigger,ObjectOverwrite)</f>
        <v>obj_00226#0002</v>
      </c>
      <c r="K30" s="64" t="str">
        <f>_xll.qlSwapRateHelper2(,$H30,2,$B30,Calendar,$D30,$E30,$F30,$G30,$I30,$C30,Discounting2,PillarDate,,Permanent,Trigger,ObjectOverwrite)</f>
        <v>obj_00293#0002</v>
      </c>
      <c r="L30" s="48"/>
      <c r="M30" s="10" t="str">
        <f t="shared" si="8"/>
        <v>BasSw</v>
      </c>
      <c r="N30" s="94" t="str">
        <f t="shared" si="9"/>
        <v>obj_00215#0002</v>
      </c>
      <c r="O30" s="94" t="str">
        <f t="shared" si="10"/>
        <v>obj_00242#0002</v>
      </c>
      <c r="P30" s="146" t="str">
        <f>IFERROR(_xll.qlRateHelperQuoteName(N30,Trigger),"--")</f>
        <v>USD3L1L12Y_LCHQuote</v>
      </c>
      <c r="Q30" s="98">
        <f>IFERROR(_xll.qlRateHelperQuoteValue($N30,Trigger),"--")</f>
        <v>2.0018199999999899E-2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42303</v>
      </c>
      <c r="V30" s="99">
        <f>IFERROR(_xll.qlRateHelperPillarDate(N30,Trigger),"--")</f>
        <v>46686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118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1"/>
        <v>UsdLibor1M</v>
      </c>
      <c r="H31" s="59" t="str">
        <f t="shared" si="12"/>
        <v>USD3L1L9Y_LCHQuote</v>
      </c>
      <c r="I31" s="154">
        <v>0</v>
      </c>
      <c r="J31" s="64" t="str">
        <f>_xll.qlSwapRateHelper2(,$H31,2,$B31,Calendar,$D31,$E31,$F31,$G31,$I31,$C31,Discounting1,PillarDate,,Permanent,Trigger,ObjectOverwrite)</f>
        <v>obj_002a1#0002</v>
      </c>
      <c r="K31" s="64" t="str">
        <f>_xll.qlSwapRateHelper2(,$H31,2,$B31,Calendar,$D31,$E31,$F31,$G31,$I31,$C31,Discounting2,PillarDate,,Permanent,Trigger,ObjectOverwrite)</f>
        <v>obj_0022e#0002</v>
      </c>
      <c r="L31" s="48"/>
      <c r="M31" s="10" t="str">
        <f t="shared" si="8"/>
        <v>BasSw</v>
      </c>
      <c r="N31" s="94" t="str">
        <f t="shared" si="9"/>
        <v>obj_0020f#0002</v>
      </c>
      <c r="O31" s="94" t="str">
        <f t="shared" si="10"/>
        <v>obj_00283#0002</v>
      </c>
      <c r="P31" s="146" t="str">
        <f>IFERROR(_xll.qlRateHelperQuoteName(N31,Trigger),"--")</f>
        <v>USD3L1L13Y_LCHQuote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>
        <f>IFERROR(_xll.qlRateHelperEarliestDate(N31,Trigger),"--")</f>
        <v>42303</v>
      </c>
      <c r="V31" s="99">
        <f>IFERROR(_xll.qlRateHelperPillarDate(N31,Trigger),"--")</f>
        <v>47052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118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1"/>
        <v>UsdLibor1M</v>
      </c>
      <c r="H32" s="59" t="str">
        <f t="shared" si="12"/>
        <v>USD3L1L10Y_LCHQuote</v>
      </c>
      <c r="I32" s="154">
        <v>0</v>
      </c>
      <c r="J32" s="64" t="str">
        <f>_xll.qlSwapRateHelper2(,$H32,2,$B32,Calendar,$D32,$E32,$F32,$G32,$I32,$C32,Discounting1,PillarDate,,Permanent,Trigger,ObjectOverwrite)</f>
        <v>obj_0024d#0002</v>
      </c>
      <c r="K32" s="64" t="str">
        <f>_xll.qlSwapRateHelper2(,$H32,2,$B32,Calendar,$D32,$E32,$F32,$G32,$I32,$C32,Discounting2,PillarDate,,Permanent,Trigger,ObjectOverwrite)</f>
        <v>obj_00288#0002</v>
      </c>
      <c r="L32" s="48"/>
      <c r="M32" s="10" t="str">
        <f t="shared" si="8"/>
        <v>BasSw</v>
      </c>
      <c r="N32" s="94" t="str">
        <f t="shared" si="9"/>
        <v>obj_00225#0002</v>
      </c>
      <c r="O32" s="94" t="str">
        <f t="shared" si="10"/>
        <v>obj_0025d#0002</v>
      </c>
      <c r="P32" s="146" t="str">
        <f>IFERROR(_xll.qlRateHelperQuoteName(N32,Trigger),"--")</f>
        <v>USD3L1L14Y_LCHQuote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>
        <f>IFERROR(_xll.qlRateHelperEarliestDate(N32,Trigger),"--")</f>
        <v>42303</v>
      </c>
      <c r="V32" s="99">
        <f>IFERROR(_xll.qlRateHelperPillarDate(N32,Trigger),"--")</f>
        <v>47417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118</v>
      </c>
      <c r="B33" s="60" t="s">
        <v>98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1"/>
        <v>UsdLibor1M</v>
      </c>
      <c r="H33" s="59" t="str">
        <f t="shared" si="12"/>
        <v>USD3L1L11Y_LCHQuote</v>
      </c>
      <c r="I33" s="154">
        <v>0</v>
      </c>
      <c r="J33" s="64" t="str">
        <f>_xll.qlSwapRateHelper2(,$H33,2,$B33,Calendar,$D33,$E33,$F33,$G33,$I33,$C33,Discounting1,PillarDate,,Permanent,Trigger,ObjectOverwrite)</f>
        <v>obj_00255#0002</v>
      </c>
      <c r="K33" s="64" t="str">
        <f>_xll.qlSwapRateHelper2(,$H33,2,$B33,Calendar,$D33,$E33,$F33,$G33,$I33,$C33,Discounting2,PillarDate,,Permanent,Trigger,ObjectOverwrite)</f>
        <v>obj_0022f#0002</v>
      </c>
      <c r="L33" s="48"/>
      <c r="M33" s="10" t="str">
        <f t="shared" si="8"/>
        <v>BasSw</v>
      </c>
      <c r="N33" s="94" t="str">
        <f t="shared" si="9"/>
        <v>obj_00254#0002</v>
      </c>
      <c r="O33" s="94" t="str">
        <f t="shared" si="10"/>
        <v>obj_00278#0002</v>
      </c>
      <c r="P33" s="146" t="str">
        <f>IFERROR(_xll.qlRateHelperQuoteName(N33,Trigger),"--")</f>
        <v>USD3L1L15Y_LCHQuote</v>
      </c>
      <c r="Q33" s="98">
        <f>IFERROR(_xll.qlRateHelperQuoteValue($N33,Trigger),"--")</f>
        <v>2.1446099999999999E-2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42303</v>
      </c>
      <c r="V33" s="99">
        <f>IFERROR(_xll.qlRateHelperPillarDate(N33,Trigger),"--")</f>
        <v>47784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118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1"/>
        <v>UsdLibor1M</v>
      </c>
      <c r="H34" s="59" t="str">
        <f t="shared" si="12"/>
        <v>USD3L1L12Y_LCHQuote</v>
      </c>
      <c r="I34" s="154">
        <v>0</v>
      </c>
      <c r="J34" s="64" t="str">
        <f>_xll.qlSwapRateHelper2(,$H34,2,$B34,Calendar,$D34,$E34,$F34,$G34,$I34,$C34,Discounting1,PillarDate,,Permanent,Trigger,ObjectOverwrite)</f>
        <v>obj_00215#0002</v>
      </c>
      <c r="K34" s="64" t="str">
        <f>_xll.qlSwapRateHelper2(,$H34,2,$B34,Calendar,$D34,$E34,$F34,$G34,$I34,$C34,Discounting2,PillarDate,,Permanent,Trigger,ObjectOverwrite)</f>
        <v>obj_00242#0002</v>
      </c>
      <c r="L34" s="48"/>
      <c r="M34" s="10" t="str">
        <f t="shared" si="8"/>
        <v>BasSw</v>
      </c>
      <c r="N34" s="94" t="str">
        <f t="shared" si="9"/>
        <v>obj_0027b#0002</v>
      </c>
      <c r="O34" s="94" t="str">
        <f t="shared" si="10"/>
        <v>obj_0022c#0002</v>
      </c>
      <c r="P34" s="146" t="str">
        <f>IFERROR(_xll.qlRateHelperQuoteName(N34,Trigger),"--")</f>
        <v>USD3L1L16Y_LCHQuote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>
        <f>IFERROR(_xll.qlRateHelperEarliestDate(N34,Trigger),"--")</f>
        <v>42303</v>
      </c>
      <c r="V34" s="99">
        <f>IFERROR(_xll.qlRateHelperPillarDate(N34,Trigger),"--")</f>
        <v>48148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118</v>
      </c>
      <c r="B35" s="60" t="s">
        <v>99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1"/>
        <v>UsdLibor1M</v>
      </c>
      <c r="H35" s="59" t="str">
        <f t="shared" si="12"/>
        <v>USD3L1L13Y_LCHQuote</v>
      </c>
      <c r="I35" s="154">
        <v>0</v>
      </c>
      <c r="J35" s="64" t="str">
        <f>_xll.qlSwapRateHelper2(,$H35,2,$B35,Calendar,$D35,$E35,$F35,$G35,$I35,$C35,Discounting1,PillarDate,,Permanent,Trigger,ObjectOverwrite)</f>
        <v>obj_0020f#0002</v>
      </c>
      <c r="K35" s="64" t="str">
        <f>_xll.qlSwapRateHelper2(,$H35,2,$B35,Calendar,$D35,$E35,$F35,$G35,$I35,$C35,Discounting2,PillarDate,,Permanent,Trigger,ObjectOverwrite)</f>
        <v>obj_00283#0002</v>
      </c>
      <c r="L35" s="48"/>
      <c r="M35" s="10" t="str">
        <f t="shared" si="8"/>
        <v>BasSw</v>
      </c>
      <c r="N35" s="94" t="str">
        <f t="shared" si="9"/>
        <v>obj_00274#0002</v>
      </c>
      <c r="O35" s="94" t="str">
        <f t="shared" si="10"/>
        <v>obj_001fc#0002</v>
      </c>
      <c r="P35" s="146" t="str">
        <f>IFERROR(_xll.qlRateHelperQuoteName(N35,Trigger),"--")</f>
        <v>USD3L1L17Y_LCHQuote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>
        <f>IFERROR(_xll.qlRateHelperEarliestDate(N35,Trigger),"--")</f>
        <v>42303</v>
      </c>
      <c r="V35" s="99">
        <f>IFERROR(_xll.qlRateHelperPillarDate(N35,Trigger),"--")</f>
        <v>48513</v>
      </c>
      <c r="X35" s="4" t="str">
        <f t="shared" ref="X35:X52" si="13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118</v>
      </c>
      <c r="B36" s="60" t="s">
        <v>100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1"/>
        <v>UsdLibor1M</v>
      </c>
      <c r="H36" s="59" t="str">
        <f t="shared" si="12"/>
        <v>USD3L1L14Y_LCHQuote</v>
      </c>
      <c r="I36" s="154">
        <v>0</v>
      </c>
      <c r="J36" s="64" t="str">
        <f>_xll.qlSwapRateHelper2(,$H36,2,$B36,Calendar,$D36,$E36,$F36,$G36,$I36,$C36,Discounting1,PillarDate,,Permanent,Trigger,ObjectOverwrite)</f>
        <v>obj_00225#0002</v>
      </c>
      <c r="K36" s="64" t="str">
        <f>_xll.qlSwapRateHelper2(,$H36,2,$B36,Calendar,$D36,$E36,$F36,$G36,$I36,$C36,Discounting2,PillarDate,,Permanent,Trigger,ObjectOverwrite)</f>
        <v>obj_0025d#0002</v>
      </c>
      <c r="L36" s="48"/>
      <c r="M36" s="10" t="str">
        <f t="shared" si="8"/>
        <v>BasSw</v>
      </c>
      <c r="N36" s="94" t="str">
        <f t="shared" si="9"/>
        <v>obj_00276#0002</v>
      </c>
      <c r="O36" s="94" t="str">
        <f t="shared" si="10"/>
        <v>obj_0026e#0002</v>
      </c>
      <c r="P36" s="146" t="str">
        <f>IFERROR(_xll.qlRateHelperQuoteName(N36,Trigger),"--")</f>
        <v>USD3L1L18Y_LCHQuote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42303</v>
      </c>
      <c r="V36" s="99">
        <f>IFERROR(_xll.qlRateHelperPillarDate(N36,Trigger),"--")</f>
        <v>48878</v>
      </c>
      <c r="X36" s="4" t="str">
        <f t="shared" si="1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118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1"/>
        <v>UsdLibor1M</v>
      </c>
      <c r="H37" s="59" t="str">
        <f t="shared" si="12"/>
        <v>USD3L1L15Y_LCHQuote</v>
      </c>
      <c r="I37" s="154">
        <v>0</v>
      </c>
      <c r="J37" s="64" t="str">
        <f>_xll.qlSwapRateHelper2(,$H37,2,$B37,Calendar,$D37,$E37,$F37,$G37,$I37,$C37,Discounting1,PillarDate,,Permanent,Trigger,ObjectOverwrite)</f>
        <v>obj_00254#0002</v>
      </c>
      <c r="K37" s="64" t="str">
        <f>_xll.qlSwapRateHelper2(,$H37,2,$B37,Calendar,$D37,$E37,$F37,$G37,$I37,$C37,Discounting2,PillarDate,,Permanent,Trigger,ObjectOverwrite)</f>
        <v>obj_00278#0002</v>
      </c>
      <c r="L37" s="48"/>
      <c r="M37" s="10" t="str">
        <f t="shared" si="8"/>
        <v>BasSw</v>
      </c>
      <c r="N37" s="94" t="str">
        <f t="shared" si="9"/>
        <v>obj_0021e#0002</v>
      </c>
      <c r="O37" s="94" t="str">
        <f t="shared" si="10"/>
        <v>obj_00207#0002</v>
      </c>
      <c r="P37" s="146" t="str">
        <f>IFERROR(_xll.qlRateHelperQuoteName(N37,Trigger),"--")</f>
        <v>USD3L1L19Y_LCHQuote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>
        <f>IFERROR(_xll.qlRateHelperEarliestDate(N37,Trigger),"--")</f>
        <v>42303</v>
      </c>
      <c r="V37" s="99">
        <f>IFERROR(_xll.qlRateHelperPillarDate(N37,Trigger),"--")</f>
        <v>49243</v>
      </c>
      <c r="X37" s="4" t="str">
        <f t="shared" si="1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118</v>
      </c>
      <c r="B38" s="60" t="s">
        <v>101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1"/>
        <v>UsdLibor1M</v>
      </c>
      <c r="H38" s="59" t="str">
        <f t="shared" si="12"/>
        <v>USD3L1L16Y_LCHQuote</v>
      </c>
      <c r="I38" s="154">
        <v>0</v>
      </c>
      <c r="J38" s="64" t="str">
        <f>_xll.qlSwapRateHelper2(,$H38,2,$B38,Calendar,$D38,$E38,$F38,$G38,$I38,$C38,Discounting1,PillarDate,,Permanent,Trigger,ObjectOverwrite)</f>
        <v>obj_0027b#0002</v>
      </c>
      <c r="K38" s="64" t="str">
        <f>_xll.qlSwapRateHelper2(,$H38,2,$B38,Calendar,$D38,$E38,$F38,$G38,$I38,$C38,Discounting2,PillarDate,,Permanent,Trigger,ObjectOverwrite)</f>
        <v>obj_0022c#0002</v>
      </c>
      <c r="L38" s="48"/>
      <c r="M38" s="10" t="str">
        <f t="shared" si="8"/>
        <v>BasSw</v>
      </c>
      <c r="N38" s="94" t="str">
        <f t="shared" si="9"/>
        <v>obj_00268#0002</v>
      </c>
      <c r="O38" s="94" t="str">
        <f t="shared" si="10"/>
        <v>obj_0020b#0002</v>
      </c>
      <c r="P38" s="146" t="str">
        <f>IFERROR(_xll.qlRateHelperQuoteName(N38,Trigger),"--")</f>
        <v>USD3L1L20Y_LCHQuote</v>
      </c>
      <c r="Q38" s="98">
        <f>IFERROR(_xll.qlRateHelperQuoteValue($N38,Trigger),"--")</f>
        <v>2.2766624999999902E-2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42303</v>
      </c>
      <c r="V38" s="99">
        <f>IFERROR(_xll.qlRateHelperPillarDate(N38,Trigger),"--")</f>
        <v>49608</v>
      </c>
      <c r="X38" s="4" t="str">
        <f t="shared" si="1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118</v>
      </c>
      <c r="B39" s="60" t="s">
        <v>102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1"/>
        <v>UsdLibor1M</v>
      </c>
      <c r="H39" s="59" t="str">
        <f t="shared" si="12"/>
        <v>USD3L1L17Y_LCHQuote</v>
      </c>
      <c r="I39" s="154">
        <v>0</v>
      </c>
      <c r="J39" s="64" t="str">
        <f>_xll.qlSwapRateHelper2(,$H39,2,$B39,Calendar,$D39,$E39,$F39,$G39,$I39,$C39,Discounting1,PillarDate,,Permanent,Trigger,ObjectOverwrite)</f>
        <v>obj_00274#0002</v>
      </c>
      <c r="K39" s="64" t="str">
        <f>_xll.qlSwapRateHelper2(,$H39,2,$B39,Calendar,$D39,$E39,$F39,$G39,$I39,$C39,Discounting2,PillarDate,,Permanent,Trigger,ObjectOverwrite)</f>
        <v>obj_001fc#0002</v>
      </c>
      <c r="L39" s="48"/>
      <c r="M39" s="10" t="str">
        <f t="shared" si="8"/>
        <v>BasSw</v>
      </c>
      <c r="N39" s="94" t="str">
        <f t="shared" si="9"/>
        <v>obj_00228#0002</v>
      </c>
      <c r="O39" s="94" t="str">
        <f t="shared" si="10"/>
        <v>obj_002af#0002</v>
      </c>
      <c r="P39" s="146" t="str">
        <f>IFERROR(_xll.qlRateHelperQuoteName(N39,Trigger),"--")</f>
        <v>USD3L1L21Y_LCHQuote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42303</v>
      </c>
      <c r="V39" s="99">
        <f>IFERROR(_xll.qlRateHelperPillarDate(N39,Trigger),"--")</f>
        <v>49975</v>
      </c>
      <c r="X39" s="4" t="str">
        <f t="shared" si="1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118</v>
      </c>
      <c r="B40" s="60" t="s">
        <v>103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1"/>
        <v>UsdLibor1M</v>
      </c>
      <c r="H40" s="59" t="str">
        <f t="shared" si="12"/>
        <v>USD3L1L18Y_LCHQuote</v>
      </c>
      <c r="I40" s="154">
        <v>0</v>
      </c>
      <c r="J40" s="64" t="str">
        <f>_xll.qlSwapRateHelper2(,$H40,2,$B40,Calendar,$D40,$E40,$F40,$G40,$I40,$C40,Discounting1,PillarDate,,Permanent,Trigger,ObjectOverwrite)</f>
        <v>obj_00276#0002</v>
      </c>
      <c r="K40" s="64" t="str">
        <f>_xll.qlSwapRateHelper2(,$H40,2,$B40,Calendar,$D40,$E40,$F40,$G40,$I40,$C40,Discounting2,PillarDate,,Permanent,Trigger,ObjectOverwrite)</f>
        <v>obj_0026e#0002</v>
      </c>
      <c r="L40" s="48"/>
      <c r="M40" s="10" t="str">
        <f t="shared" si="8"/>
        <v>BasSw</v>
      </c>
      <c r="N40" s="94" t="str">
        <f t="shared" si="9"/>
        <v>obj_00287#0002</v>
      </c>
      <c r="O40" s="94" t="str">
        <f t="shared" si="10"/>
        <v>obj_0020e#0002</v>
      </c>
      <c r="P40" s="146" t="str">
        <f>IFERROR(_xll.qlRateHelperQuoteName(N40,Trigger),"--")</f>
        <v>USD3L1L22Y_LCHQuote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>
        <f>IFERROR(_xll.qlRateHelperEarliestDate(N40,Trigger),"--")</f>
        <v>42303</v>
      </c>
      <c r="V40" s="99">
        <f>IFERROR(_xll.qlRateHelperPillarDate(N40,Trigger),"--")</f>
        <v>50339</v>
      </c>
      <c r="X40" s="4" t="str">
        <f t="shared" si="1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118</v>
      </c>
      <c r="B41" s="60" t="s">
        <v>104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1"/>
        <v>UsdLibor1M</v>
      </c>
      <c r="H41" s="59" t="str">
        <f t="shared" si="12"/>
        <v>USD3L1L19Y_LCHQuote</v>
      </c>
      <c r="I41" s="154">
        <v>0</v>
      </c>
      <c r="J41" s="64" t="str">
        <f>_xll.qlSwapRateHelper2(,$H41,2,$B41,Calendar,$D41,$E41,$F41,$G41,$I41,$C41,Discounting1,PillarDate,,Permanent,Trigger,ObjectOverwrite)</f>
        <v>obj_0021e#0002</v>
      </c>
      <c r="K41" s="64" t="str">
        <f>_xll.qlSwapRateHelper2(,$H41,2,$B41,Calendar,$D41,$E41,$F41,$G41,$I41,$C41,Discounting2,PillarDate,,Permanent,Trigger,ObjectOverwrite)</f>
        <v>obj_00207#0002</v>
      </c>
      <c r="M41" s="10" t="str">
        <f t="shared" si="8"/>
        <v>BasSw</v>
      </c>
      <c r="N41" s="94" t="str">
        <f t="shared" si="9"/>
        <v>obj_00286#0002</v>
      </c>
      <c r="O41" s="94" t="str">
        <f t="shared" si="10"/>
        <v>obj_00249#0002</v>
      </c>
      <c r="P41" s="146" t="str">
        <f>IFERROR(_xll.qlRateHelperQuoteName(N41,Trigger),"--")</f>
        <v>USD3L1L23Y_LCHQuote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42303</v>
      </c>
      <c r="V41" s="99">
        <f>IFERROR(_xll.qlRateHelperPillarDate(N41,Trigger),"--")</f>
        <v>50704</v>
      </c>
      <c r="X41" s="4" t="str">
        <f t="shared" si="1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118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1"/>
        <v>UsdLibor1M</v>
      </c>
      <c r="H42" s="59" t="str">
        <f t="shared" si="12"/>
        <v>USD3L1L20Y_LCHQuote</v>
      </c>
      <c r="I42" s="154">
        <v>0</v>
      </c>
      <c r="J42" s="64" t="str">
        <f>_xll.qlSwapRateHelper2(,$H42,2,$B42,Calendar,$D42,$E42,$F42,$G42,$I42,$C42,Discounting1,PillarDate,,Permanent,Trigger,ObjectOverwrite)</f>
        <v>obj_00268#0002</v>
      </c>
      <c r="K42" s="64" t="str">
        <f>_xll.qlSwapRateHelper2(,$H42,2,$B42,Calendar,$D42,$E42,$F42,$G42,$I42,$C42,Discounting2,PillarDate,,Permanent,Trigger,ObjectOverwrite)</f>
        <v>obj_0020b#0002</v>
      </c>
      <c r="M42" s="10" t="str">
        <f t="shared" si="8"/>
        <v>BasSw</v>
      </c>
      <c r="N42" s="94" t="str">
        <f t="shared" si="9"/>
        <v>obj_00229#0002</v>
      </c>
      <c r="O42" s="94" t="str">
        <f t="shared" si="10"/>
        <v>obj_0029f#0002</v>
      </c>
      <c r="P42" s="146" t="str">
        <f>IFERROR(_xll.qlRateHelperQuoteName(N42,Trigger),"--")</f>
        <v>USD3L1L24Y_LCHQuote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42303</v>
      </c>
      <c r="V42" s="99">
        <f>IFERROR(_xll.qlRateHelperPillarDate(N42,Trigger),"--")</f>
        <v>51069</v>
      </c>
      <c r="X42" s="4" t="str">
        <f t="shared" si="1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118</v>
      </c>
      <c r="B43" s="60" t="s">
        <v>105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1"/>
        <v>UsdLibor1M</v>
      </c>
      <c r="H43" s="59" t="str">
        <f t="shared" si="12"/>
        <v>USD3L1L21Y_LCHQuote</v>
      </c>
      <c r="I43" s="154">
        <v>0</v>
      </c>
      <c r="J43" s="64" t="str">
        <f>_xll.qlSwapRateHelper2(,$H43,2,$B43,Calendar,$D43,$E43,$F43,$G43,$I43,$C43,Discounting1,PillarDate,,Permanent,Trigger,ObjectOverwrite)</f>
        <v>obj_00228#0002</v>
      </c>
      <c r="K43" s="64" t="str">
        <f>_xll.qlSwapRateHelper2(,$H43,2,$B43,Calendar,$D43,$E43,$F43,$G43,$I43,$C43,Discounting2,PillarDate,,Permanent,Trigger,ObjectOverwrite)</f>
        <v>obj_002af#0002</v>
      </c>
      <c r="M43" s="10" t="str">
        <f t="shared" si="8"/>
        <v>BasSw</v>
      </c>
      <c r="N43" s="94" t="str">
        <f t="shared" si="9"/>
        <v>obj_00201#0002</v>
      </c>
      <c r="O43" s="94" t="str">
        <f t="shared" si="10"/>
        <v>obj_0026d#0002</v>
      </c>
      <c r="P43" s="146" t="str">
        <f>IFERROR(_xll.qlRateHelperQuoteName(N43,Trigger),"--")</f>
        <v>USD3L1L25Y_LCHQuote</v>
      </c>
      <c r="Q43" s="98">
        <f>IFERROR(_xll.qlRateHelperQuoteValue($N43,Trigger),"--")</f>
        <v>2.3387666665000001E-2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42303</v>
      </c>
      <c r="V43" s="99">
        <f>IFERROR(_xll.qlRateHelperPillarDate(N43,Trigger),"--")</f>
        <v>51435</v>
      </c>
      <c r="X43" s="4" t="str">
        <f t="shared" si="1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118</v>
      </c>
      <c r="B44" s="60" t="s">
        <v>106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1"/>
        <v>UsdLibor1M</v>
      </c>
      <c r="H44" s="59" t="str">
        <f t="shared" si="12"/>
        <v>USD3L1L22Y_LCHQuote</v>
      </c>
      <c r="I44" s="154">
        <v>0</v>
      </c>
      <c r="J44" s="64" t="str">
        <f>_xll.qlSwapRateHelper2(,$H44,2,$B44,Calendar,$D44,$E44,$F44,$G44,$I44,$C44,Discounting1,PillarDate,,Permanent,Trigger,ObjectOverwrite)</f>
        <v>obj_00287#0002</v>
      </c>
      <c r="K44" s="64" t="str">
        <f>_xll.qlSwapRateHelper2(,$H44,2,$B44,Calendar,$D44,$E44,$F44,$G44,$I44,$C44,Discounting2,PillarDate,,Permanent,Trigger,ObjectOverwrite)</f>
        <v>obj_0020e#0002</v>
      </c>
      <c r="M44" s="10" t="str">
        <f t="shared" si="8"/>
        <v>BasSw</v>
      </c>
      <c r="N44" s="94" t="str">
        <f t="shared" si="9"/>
        <v>obj_00291#0002</v>
      </c>
      <c r="O44" s="94" t="str">
        <f t="shared" si="10"/>
        <v>obj_00269#0002</v>
      </c>
      <c r="P44" s="146" t="str">
        <f>IFERROR(_xll.qlRateHelperQuoteName(N44,Trigger),"--")</f>
        <v>USD3L1L26Y_LCHQuote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42303</v>
      </c>
      <c r="V44" s="99">
        <f>IFERROR(_xll.qlRateHelperPillarDate(N44,Trigger),"--")</f>
        <v>51802</v>
      </c>
      <c r="X44" s="4" t="str">
        <f t="shared" si="1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118</v>
      </c>
      <c r="B45" s="60" t="s">
        <v>107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1"/>
        <v>UsdLibor1M</v>
      </c>
      <c r="H45" s="59" t="str">
        <f t="shared" si="12"/>
        <v>USD3L1L23Y_LCHQuote</v>
      </c>
      <c r="I45" s="154">
        <v>0</v>
      </c>
      <c r="J45" s="64" t="str">
        <f>_xll.qlSwapRateHelper2(,$H45,2,$B45,Calendar,$D45,$E45,$F45,$G45,$I45,$C45,Discounting1,PillarDate,,Permanent,Trigger,ObjectOverwrite)</f>
        <v>obj_00286#0002</v>
      </c>
      <c r="K45" s="64" t="str">
        <f>_xll.qlSwapRateHelper2(,$H45,2,$B45,Calendar,$D45,$E45,$F45,$G45,$I45,$C45,Discounting2,PillarDate,,Permanent,Trigger,ObjectOverwrite)</f>
        <v>obj_00249#0002</v>
      </c>
      <c r="M45" s="10" t="str">
        <f t="shared" si="8"/>
        <v>BasSw</v>
      </c>
      <c r="N45" s="94" t="str">
        <f t="shared" si="9"/>
        <v>obj_00221#0002</v>
      </c>
      <c r="O45" s="94" t="str">
        <f t="shared" si="10"/>
        <v>obj_0026f#0002</v>
      </c>
      <c r="P45" s="146" t="str">
        <f>IFERROR(_xll.qlRateHelperQuoteName(N45,Trigger),"--")</f>
        <v>USD3L1L27Y_LCHQuote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>
        <f>IFERROR(_xll.qlRateHelperEarliestDate(N45,Trigger),"--")</f>
        <v>42303</v>
      </c>
      <c r="V45" s="99">
        <f>IFERROR(_xll.qlRateHelperPillarDate(N45,Trigger),"--")</f>
        <v>52166</v>
      </c>
      <c r="X45" s="4" t="str">
        <f t="shared" si="1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118</v>
      </c>
      <c r="B46" s="60" t="s">
        <v>108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1"/>
        <v>UsdLibor1M</v>
      </c>
      <c r="H46" s="59" t="str">
        <f t="shared" si="12"/>
        <v>USD3L1L24Y_LCHQuote</v>
      </c>
      <c r="I46" s="154">
        <v>0</v>
      </c>
      <c r="J46" s="64" t="str">
        <f>_xll.qlSwapRateHelper2(,$H46,2,$B46,Calendar,$D46,$E46,$F46,$G46,$I46,$C46,Discounting1,PillarDate,,Permanent,Trigger,ObjectOverwrite)</f>
        <v>obj_00229#0002</v>
      </c>
      <c r="K46" s="64" t="str">
        <f>_xll.qlSwapRateHelper2(,$H46,2,$B46,Calendar,$D46,$E46,$F46,$G46,$I46,$C46,Discounting2,PillarDate,,Permanent,Trigger,ObjectOverwrite)</f>
        <v>obj_0029f#0002</v>
      </c>
      <c r="M46" s="10" t="str">
        <f t="shared" si="8"/>
        <v>BasSw</v>
      </c>
      <c r="N46" s="94" t="str">
        <f t="shared" si="9"/>
        <v>obj_00294#0002</v>
      </c>
      <c r="O46" s="94" t="str">
        <f t="shared" si="10"/>
        <v>obj_00208#0002</v>
      </c>
      <c r="P46" s="146" t="str">
        <f>IFERROR(_xll.qlRateHelperQuoteName(N46,Trigger),"--")</f>
        <v>USD3L1L28Y_LCHQuote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42303</v>
      </c>
      <c r="V46" s="99">
        <f>IFERROR(_xll.qlRateHelperPillarDate(N46,Trigger),"--")</f>
        <v>52530</v>
      </c>
      <c r="X46" s="4" t="str">
        <f t="shared" si="1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118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1"/>
        <v>UsdLibor1M</v>
      </c>
      <c r="H47" s="59" t="str">
        <f t="shared" si="12"/>
        <v>USD3L1L25Y_LCHQuote</v>
      </c>
      <c r="I47" s="154">
        <v>0</v>
      </c>
      <c r="J47" s="64" t="str">
        <f>_xll.qlSwapRateHelper2(,$H47,2,$B47,Calendar,$D47,$E47,$F47,$G47,$I47,$C47,Discounting1,PillarDate,,Permanent,Trigger,ObjectOverwrite)</f>
        <v>obj_00201#0002</v>
      </c>
      <c r="K47" s="64" t="str">
        <f>_xll.qlSwapRateHelper2(,$H47,2,$B47,Calendar,$D47,$E47,$F47,$G47,$I47,$C47,Discounting2,PillarDate,,Permanent,Trigger,ObjectOverwrite)</f>
        <v>obj_0026d#0002</v>
      </c>
      <c r="M47" s="10" t="str">
        <f t="shared" si="8"/>
        <v>BasSw</v>
      </c>
      <c r="N47" s="94" t="str">
        <f t="shared" si="9"/>
        <v>obj_00284#0002</v>
      </c>
      <c r="O47" s="94" t="str">
        <f t="shared" si="10"/>
        <v>obj_00258#0002</v>
      </c>
      <c r="P47" s="146" t="str">
        <f>IFERROR(_xll.qlRateHelperQuoteName(N47,Trigger),"--")</f>
        <v>USD3L1L29Y_LCHQuote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42303</v>
      </c>
      <c r="V47" s="99">
        <f>IFERROR(_xll.qlRateHelperPillarDate(N47,Trigger),"--")</f>
        <v>52896</v>
      </c>
      <c r="X47" s="4" t="str">
        <f t="shared" si="1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118</v>
      </c>
      <c r="B48" s="60" t="s">
        <v>109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1"/>
        <v>UsdLibor1M</v>
      </c>
      <c r="H48" s="59" t="str">
        <f t="shared" si="12"/>
        <v>USD3L1L26Y_LCHQuote</v>
      </c>
      <c r="I48" s="154">
        <v>0</v>
      </c>
      <c r="J48" s="64" t="str">
        <f>_xll.qlSwapRateHelper2(,$H48,2,$B48,Calendar,$D48,$E48,$F48,$G48,$I48,$C48,Discounting1,PillarDate,,Permanent,Trigger,ObjectOverwrite)</f>
        <v>obj_00291#0002</v>
      </c>
      <c r="K48" s="64" t="str">
        <f>_xll.qlSwapRateHelper2(,$H48,2,$B48,Calendar,$D48,$E48,$F48,$G48,$I48,$C48,Discounting2,PillarDate,,Permanent,Trigger,ObjectOverwrite)</f>
        <v>obj_00269#0002</v>
      </c>
      <c r="M48" s="10" t="str">
        <f t="shared" si="8"/>
        <v>BasSw</v>
      </c>
      <c r="N48" s="94" t="str">
        <f t="shared" si="9"/>
        <v>obj_0023e#0002</v>
      </c>
      <c r="O48" s="94" t="str">
        <f t="shared" si="10"/>
        <v>obj_00211#0002</v>
      </c>
      <c r="P48" s="146" t="str">
        <f>IFERROR(_xll.qlRateHelperQuoteName(N48,Trigger),"--")</f>
        <v>USD3L1L30Y_LCHQuote</v>
      </c>
      <c r="Q48" s="98">
        <f>IFERROR(_xll.qlRateHelperQuoteValue($N48,Trigger),"--")</f>
        <v>2.3780624999999899E-2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42303</v>
      </c>
      <c r="V48" s="99">
        <f>IFERROR(_xll.qlRateHelperPillarDate(N48,Trigger),"--")</f>
        <v>53261</v>
      </c>
      <c r="X48" s="4" t="str">
        <f t="shared" si="1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118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1"/>
        <v>UsdLibor1M</v>
      </c>
      <c r="H49" s="59" t="str">
        <f t="shared" si="12"/>
        <v>USD3L1L27Y_LCHQuote</v>
      </c>
      <c r="I49" s="154">
        <v>0</v>
      </c>
      <c r="J49" s="64" t="str">
        <f>_xll.qlSwapRateHelper2(,$H49,2,$B49,Calendar,$D49,$E49,$F49,$G49,$I49,$C49,Discounting1,PillarDate,,Permanent,Trigger,ObjectOverwrite)</f>
        <v>obj_00221#0002</v>
      </c>
      <c r="K49" s="64" t="str">
        <f>_xll.qlSwapRateHelper2(,$H49,2,$B49,Calendar,$D49,$E49,$F49,$G49,$I49,$C49,Discounting2,PillarDate,,Permanent,Trigger,ObjectOverwrite)</f>
        <v>obj_0026f#0002</v>
      </c>
      <c r="M49" s="10" t="str">
        <f t="shared" si="8"/>
        <v>BasSw</v>
      </c>
      <c r="N49" s="94" t="str">
        <f t="shared" si="9"/>
        <v>obj_0023a#0002</v>
      </c>
      <c r="O49" s="94" t="str">
        <f t="shared" si="10"/>
        <v>obj_00216#0002</v>
      </c>
      <c r="P49" s="146" t="str">
        <f>IFERROR(_xll.qlRateHelperQuoteName(N49,Trigger),"--")</f>
        <v>USD3L1L35Y_LCHQuote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42303</v>
      </c>
      <c r="V49" s="99">
        <f>IFERROR(_xll.qlRateHelperPillarDate(N49,Trigger),"--")</f>
        <v>55087</v>
      </c>
      <c r="X49" s="4" t="str">
        <f t="shared" si="1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118</v>
      </c>
      <c r="B50" s="60" t="s">
        <v>110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1"/>
        <v>UsdLibor1M</v>
      </c>
      <c r="H50" s="59" t="str">
        <f t="shared" si="12"/>
        <v>USD3L1L28Y_LCHQuote</v>
      </c>
      <c r="I50" s="154">
        <v>0</v>
      </c>
      <c r="J50" s="64" t="str">
        <f>_xll.qlSwapRateHelper2(,$H50,2,$B50,Calendar,$D50,$E50,$F50,$G50,$I50,$C50,Discounting1,PillarDate,,Permanent,Trigger,ObjectOverwrite)</f>
        <v>obj_00294#0002</v>
      </c>
      <c r="K50" s="64" t="str">
        <f>_xll.qlSwapRateHelper2(,$H50,2,$B50,Calendar,$D50,$E50,$F50,$G50,$I50,$C50,Discounting2,PillarDate,,Permanent,Trigger,ObjectOverwrite)</f>
        <v>obj_00208#0002</v>
      </c>
      <c r="M50" s="10" t="str">
        <f t="shared" si="8"/>
        <v>BasSw</v>
      </c>
      <c r="N50" s="94" t="str">
        <f t="shared" si="9"/>
        <v>obj_001f9#0002</v>
      </c>
      <c r="O50" s="94" t="str">
        <f t="shared" si="10"/>
        <v>obj_00265#0002</v>
      </c>
      <c r="P50" s="146" t="str">
        <f>IFERROR(_xll.qlRateHelperQuoteName(N50,Trigger),"--")</f>
        <v>USD3L1L40Y_LCHQuote</v>
      </c>
      <c r="Q50" s="98">
        <f>IFERROR(_xll.qlRateHelperQuoteValue($N50,Trigger),"--")</f>
        <v>2.3945000000000001E-2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42303</v>
      </c>
      <c r="V50" s="99">
        <f>IFERROR(_xll.qlRateHelperPillarDate(N50,Trigger),"--")</f>
        <v>56913</v>
      </c>
      <c r="X50" s="4" t="str">
        <f t="shared" si="1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118</v>
      </c>
      <c r="B51" s="60" t="s">
        <v>111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1"/>
        <v>UsdLibor1M</v>
      </c>
      <c r="H51" s="59" t="str">
        <f t="shared" si="12"/>
        <v>USD3L1L29Y_LCHQuote</v>
      </c>
      <c r="I51" s="154">
        <v>0</v>
      </c>
      <c r="J51" s="64" t="str">
        <f>_xll.qlSwapRateHelper2(,$H51,2,$B51,Calendar,$D51,$E51,$F51,$G51,$I51,$C51,Discounting1,PillarDate,,Permanent,Trigger,ObjectOverwrite)</f>
        <v>obj_00284#0002</v>
      </c>
      <c r="K51" s="64" t="str">
        <f>_xll.qlSwapRateHelper2(,$H51,2,$B51,Calendar,$D51,$E51,$F51,$G51,$I51,$C51,Discounting2,PillarDate,,Permanent,Trigger,ObjectOverwrite)</f>
        <v>obj_00258#0002</v>
      </c>
      <c r="M51" s="10" t="str">
        <f t="shared" si="8"/>
        <v>BasSw</v>
      </c>
      <c r="N51" s="94" t="str">
        <f t="shared" si="9"/>
        <v>obj_0028f#0002</v>
      </c>
      <c r="O51" s="94" t="str">
        <f t="shared" si="10"/>
        <v>obj_001fa#0002</v>
      </c>
      <c r="P51" s="146" t="str">
        <f>IFERROR(_xll.qlRateHelperQuoteName(N51,Trigger),"--")</f>
        <v>USD3L1L50Y_LCHQuote</v>
      </c>
      <c r="Q51" s="98">
        <f>IFERROR(_xll.qlRateHelperQuoteValue($N51,Trigger),"--")</f>
        <v>2.3769999999999999E-2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42303</v>
      </c>
      <c r="V51" s="99">
        <f>IFERROR(_xll.qlRateHelperPillarDate(N51,Trigger),"--")</f>
        <v>60566</v>
      </c>
      <c r="X51" s="4" t="str">
        <f t="shared" si="1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118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1"/>
        <v>UsdLibor1M</v>
      </c>
      <c r="H52" s="59" t="str">
        <f t="shared" si="12"/>
        <v>USD3L1L30Y_LCHQuote</v>
      </c>
      <c r="I52" s="154">
        <v>0</v>
      </c>
      <c r="J52" s="64" t="str">
        <f>_xll.qlSwapRateHelper2(,$H52,2,$B52,Calendar,$D52,$E52,$F52,$G52,$I52,$C52,Discounting1,PillarDate,,Permanent,Trigger,ObjectOverwrite)</f>
        <v>obj_0023e#0002</v>
      </c>
      <c r="K52" s="64" t="str">
        <f>_xll.qlSwapRateHelper2(,$H52,2,$B52,Calendar,$D52,$E52,$F52,$G52,$I52,$C52,Discounting2,PillarDate,,Permanent,Trigger,ObjectOverwrite)</f>
        <v>obj_00211#0002</v>
      </c>
      <c r="M52" s="11" t="str">
        <f t="shared" si="8"/>
        <v>BasSw</v>
      </c>
      <c r="N52" s="95" t="str">
        <f t="shared" si="9"/>
        <v>obj_00206#0002</v>
      </c>
      <c r="O52" s="95" t="str">
        <f t="shared" si="10"/>
        <v>obj_00285#0002</v>
      </c>
      <c r="P52" s="147" t="str">
        <f>IFERROR(_xll.qlRateHelperQuoteName(N52,Trigger),"--")</f>
        <v>USD3L1L60Y_LCHQuote</v>
      </c>
      <c r="Q52" s="101">
        <f>IFERROR(_xll.qlRateHelperQuoteValue($N52,Trigger),"--")</f>
        <v>2.3715E-2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42303</v>
      </c>
      <c r="V52" s="102">
        <f>IFERROR(_xll.qlRateHelperPillarDate(N52,Trigger),"--")</f>
        <v>64220</v>
      </c>
      <c r="X52" s="6" t="str">
        <f t="shared" si="13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118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1"/>
        <v>UsdLibor1M</v>
      </c>
      <c r="H53" s="59" t="str">
        <f t="shared" si="12"/>
        <v>USD3L1L35Y_LCHQuote</v>
      </c>
      <c r="I53" s="154">
        <v>0</v>
      </c>
      <c r="J53" s="64" t="str">
        <f>_xll.qlSwapRateHelper2(,$H53,2,$B53,Calendar,$D53,$E53,$F53,$G53,$I53,$C53,Discounting1,PillarDate,,Permanent,Trigger,ObjectOverwrite)</f>
        <v>obj_0023a#0002</v>
      </c>
      <c r="K53" s="64" t="str">
        <f>_xll.qlSwapRateHelper2(,$H53,2,$B53,Calendar,$D53,$E53,$F53,$G53,$I53,$C53,Discounting2,PillarDate,,Permanent,Trigger,ObjectOverwrite)</f>
        <v>obj_00216#0002</v>
      </c>
      <c r="M53" s="160"/>
      <c r="AH53" s="169"/>
      <c r="AI53" s="170"/>
    </row>
    <row r="54" spans="1:38" ht="11.25" customHeight="1" x14ac:dyDescent="0.2">
      <c r="A54" s="59" t="s">
        <v>118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1"/>
        <v>UsdLibor1M</v>
      </c>
      <c r="H54" s="59" t="str">
        <f t="shared" si="12"/>
        <v>USD3L1L40Y_LCHQuote</v>
      </c>
      <c r="I54" s="154">
        <v>0</v>
      </c>
      <c r="J54" s="64" t="str">
        <f>_xll.qlSwapRateHelper2(,$H54,2,$B54,Calendar,$D54,$E54,$F54,$G54,$I54,$C54,Discounting1,PillarDate,,Permanent,Trigger,ObjectOverwrite)</f>
        <v>obj_001f9#0002</v>
      </c>
      <c r="K54" s="64" t="str">
        <f>_xll.qlSwapRateHelper2(,$H54,2,$B54,Calendar,$D54,$E54,$F54,$G54,$I54,$C54,Discounting2,PillarDate,,Permanent,Trigger,ObjectOverwrite)</f>
        <v>obj_00265#0002</v>
      </c>
      <c r="AH54" s="169"/>
      <c r="AI54" s="170"/>
    </row>
    <row r="55" spans="1:38" ht="11.25" customHeight="1" x14ac:dyDescent="0.2">
      <c r="A55" s="59" t="s">
        <v>118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1"/>
        <v>UsdLibor1M</v>
      </c>
      <c r="H55" s="59" t="str">
        <f t="shared" si="12"/>
        <v>USD3L1L50Y_LCHQuote</v>
      </c>
      <c r="I55" s="154">
        <v>0</v>
      </c>
      <c r="J55" s="64" t="str">
        <f>_xll.qlSwapRateHelper2(,$H55,2,$B55,Calendar,$D55,$E55,$F55,$G55,$I55,$C55,Discounting1,PillarDate,,Permanent,Trigger,ObjectOverwrite)</f>
        <v>obj_0028f#0002</v>
      </c>
      <c r="K55" s="64" t="str">
        <f>_xll.qlSwapRateHelper2(,$H55,2,$B55,Calendar,$D55,$E55,$F55,$G55,$I55,$C55,Discounting2,PillarDate,,Permanent,Trigger,ObjectOverwrite)</f>
        <v>obj_001fa#0002</v>
      </c>
      <c r="AH55" s="169"/>
      <c r="AI55" s="170"/>
    </row>
    <row r="56" spans="1:38" ht="11.25" customHeight="1" x14ac:dyDescent="0.2">
      <c r="A56" s="1" t="s">
        <v>118</v>
      </c>
      <c r="B56" s="8" t="s">
        <v>112</v>
      </c>
      <c r="C56" s="7" t="s">
        <v>6</v>
      </c>
      <c r="D56" s="7" t="s">
        <v>8</v>
      </c>
      <c r="E56" s="7" t="s">
        <v>7</v>
      </c>
      <c r="F56" s="7" t="s">
        <v>27</v>
      </c>
      <c r="G56" s="7" t="str">
        <f t="shared" si="11"/>
        <v>UsdLibor1M</v>
      </c>
      <c r="H56" s="1" t="str">
        <f t="shared" si="12"/>
        <v>USD3L1L60Y_LCHQuote</v>
      </c>
      <c r="I56" s="155">
        <v>0</v>
      </c>
      <c r="J56" s="3" t="str">
        <f>_xll.qlSwapRateHelper2(,$H56,2,$B56,Calendar,$D56,$E56,$F56,$G56,$I56,$C56,Discounting1,PillarDate,,Permanent,Trigger,ObjectOverwrite)</f>
        <v>obj_00206#0002</v>
      </c>
      <c r="K56" s="3" t="str">
        <f>_xll.qlSwapRateHelper2(,$H56,2,$B56,Calendar,$D56,$E56,$F56,$G56,$I56,$C56,Discounting2,PillarDate,,Permanent,Trigger,ObjectOverwrite)</f>
        <v>obj_00285#0002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36</v>
      </c>
    </row>
  </sheetData>
  <mergeCells count="1">
    <mergeCell ref="AN2:AO2"/>
  </mergeCells>
  <dataValidations count="5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P8 AN9:AO9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USD1Y</v>
      </c>
      <c r="Y1" s="66"/>
      <c r="Z1" s="66"/>
      <c r="AA1" s="66"/>
      <c r="AB1" s="69"/>
      <c r="AC1" s="69"/>
      <c r="AD1" s="66"/>
      <c r="AE1" s="66"/>
      <c r="AF1" s="73" t="s">
        <v>134</v>
      </c>
      <c r="AG1" s="73" t="s">
        <v>141</v>
      </c>
      <c r="AN1" s="46" t="s">
        <v>123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138</v>
      </c>
      <c r="K2" s="65" t="s">
        <v>140</v>
      </c>
      <c r="M2" s="73" t="s">
        <v>9</v>
      </c>
      <c r="N2" s="73" t="s">
        <v>138</v>
      </c>
      <c r="O2" s="73" t="s">
        <v>139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138</v>
      </c>
      <c r="Z2" s="73" t="s">
        <v>139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3">_xll.qlPiecewiseYieldCurveData(yieldcurve1_1Y,Trigger)</f>
        <v>8.4216942330777467E-3</v>
      </c>
      <c r="AG2" s="76">
        <f t="array" ref="AG2:AG53">_xll.qlPiecewiseYieldCurveData(yieldcurve2_1Y,Trigger)</f>
        <v>1</v>
      </c>
      <c r="AJ2" s="46" t="s">
        <v>142</v>
      </c>
      <c r="AL2" s="46" t="s">
        <v>143</v>
      </c>
      <c r="AN2" s="217" t="s">
        <v>85</v>
      </c>
      <c r="AO2" s="218"/>
    </row>
    <row r="3" spans="1:41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UsdLibor1Y</v>
      </c>
      <c r="H3" s="121" t="str">
        <f>IF(LCHQuoteOverwrite,Currency&amp;SUBSTITUTE($B3,"1Y","12M")&amp;"D"&amp;LCHQuoteSuffix,Currency&amp;$B3&amp;"D"&amp;QuoteSuffix)</f>
        <v>USD12MD_LCHQuote</v>
      </c>
      <c r="I3" s="124"/>
      <c r="J3" s="3" t="str">
        <f>_xll.qlDepositRateHelper(,H3,G3,Permanent,Trigger,ObjectOverwrite)</f>
        <v>obj_002f4#0002</v>
      </c>
      <c r="K3" s="3" t="str">
        <f>J3</f>
        <v>obj_002f4#0002</v>
      </c>
      <c r="L3" s="49"/>
      <c r="M3" s="11" t="str">
        <f>A3</f>
        <v>Dp</v>
      </c>
      <c r="N3" s="95" t="str">
        <f>IF(ISBLANK(J3),"--",J3)</f>
        <v>obj_002f4#0002</v>
      </c>
      <c r="O3" s="95" t="str">
        <f>IF(ISBLANK(K3),"--",K3)</f>
        <v>obj_002f4#0002</v>
      </c>
      <c r="P3" s="147" t="str">
        <f>IFERROR(_xll.qlRateHelperQuoteName(N3,Trigger),"--")</f>
        <v>USD12MD_LCHQuote</v>
      </c>
      <c r="Q3" s="101">
        <f>IFERROR(_xll.qlRateHelperQuoteValue($N3,Trigger),"--")</f>
        <v>8.3415E-3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42303</v>
      </c>
      <c r="V3" s="102">
        <f>IFERROR(_xll.qlRateHelperPillarDate(N3,Trigger),"--")</f>
        <v>42669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obj_002f4</v>
      </c>
      <c r="Z3" s="4" t="str">
        <f t="array" ref="Z3:Z53">_xll.qlRateHelperSelection(_xll.ohFilter(RateHelpers2,IncludeFlag),_xll.ohFilter(Priority,IncludeFlag),$AO$3,$AO$4,$AO$5,$AO$6,_xll.ohFilter(MinDistance,IncludeFlag),Trigger)</f>
        <v>obj_002f4</v>
      </c>
      <c r="AA3" s="4" t="str">
        <f>IFERROR(_xll.qlRateHelperQuoteName(Y3,Trigger),"")</f>
        <v>USD12MD_LCHQuote</v>
      </c>
      <c r="AB3" s="70">
        <f>IFERROR(_xll.qlRateHelperRate(Y3,Trigger),"")</f>
        <v>8.3415E-3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42303</v>
      </c>
      <c r="AE3" s="5">
        <f>IFERROR(_xll.qlRateHelperPillarDate(Y3,Trigger),"")</f>
        <v>42669</v>
      </c>
      <c r="AF3" s="70">
        <v>8.4216942330777467E-3</v>
      </c>
      <c r="AG3" s="77">
        <v>0.99149927731053222</v>
      </c>
      <c r="AH3" s="169">
        <f t="array" ref="AH3:AH53">_xll.ohFilter([1]REP00100!$C$2:$C$2000,([1]REP00100!$A$2:$A$2000="USD_LIBOR_12M_EOD"))</f>
        <v>42669</v>
      </c>
      <c r="AI3" s="170">
        <f t="array" ref="AI3:AI53">_xll.ohFilter([1]REP00100!$E$2:$E$2000,([1]REP00100!$A$2:$A$2000="USD_LIBOR_12M_EOD"))</f>
        <v>8.4216942330778699E-3</v>
      </c>
      <c r="AJ3" s="172">
        <f>AF3-AI3</f>
        <v>-1.231653667943533E-16</v>
      </c>
      <c r="AK3" s="80">
        <f t="array" ref="AK3:AK53">_xll.ohFilter([1]REP00101!$F$2:$F$2000,([1]REP00101!$A$2:$A$2000="USD_LIBOR_12M_EOD"))</f>
        <v>0.99149927731056997</v>
      </c>
      <c r="AL3" s="161">
        <f>AG3-AK3</f>
        <v>-3.7747582837255322E-14</v>
      </c>
      <c r="AM3" s="161"/>
      <c r="AN3" s="107" t="s">
        <v>86</v>
      </c>
      <c r="AO3" s="108">
        <v>0</v>
      </c>
    </row>
    <row r="4" spans="1:41" ht="11.25" customHeight="1" x14ac:dyDescent="0.2">
      <c r="B4" s="46"/>
      <c r="C4" s="46" t="s">
        <v>116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obj_002f0#0002</v>
      </c>
      <c r="O4" s="131" t="str">
        <f t="shared" ref="O4" si="3">IF(ISBLANK(K6),"--",K6)</f>
        <v>obj_002f0#0002</v>
      </c>
      <c r="P4" s="145" t="str">
        <f>IFERROR(_xll.qlRateHelperQuoteName(N4,Trigger),"--")</f>
        <v>USD1x13F_LCHQuote</v>
      </c>
      <c r="Q4" s="133">
        <f>IFERROR(_xll.qlRateHelperQuoteValue($N4,Trigger),"--")</f>
        <v>7.6499999999999997E-3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42334</v>
      </c>
      <c r="V4" s="134">
        <f>IFERROR(_xll.qlRateHelperPillarDate(N4,Trigger),"--")</f>
        <v>42702</v>
      </c>
      <c r="X4" s="4" t="str">
        <f t="shared" si="0"/>
        <v>FRA</v>
      </c>
      <c r="Y4" s="4" t="str">
        <v>obj_002f0</v>
      </c>
      <c r="Z4" s="4" t="str">
        <v>obj_002f0</v>
      </c>
      <c r="AA4" s="4" t="str">
        <f>IFERROR(_xll.qlRateHelperQuoteName(Y4,Trigger),"")</f>
        <v>USD1x13F_LCHQuote</v>
      </c>
      <c r="AB4" s="70">
        <f>IFERROR(_xll.qlRateHelperRate(Y4,Trigger),"")</f>
        <v>7.6499999999999997E-3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42334</v>
      </c>
      <c r="AE4" s="5">
        <f>IFERROR(_xll.qlRateHelperPillarDate(Y4,Trigger),"")</f>
        <v>42702</v>
      </c>
      <c r="AF4" s="70">
        <v>7.7882937340310963E-3</v>
      </c>
      <c r="AG4" s="77">
        <v>0.99143773697288828</v>
      </c>
      <c r="AH4" s="169">
        <v>42702</v>
      </c>
      <c r="AI4" s="170">
        <v>7.7882937340156399E-3</v>
      </c>
      <c r="AJ4" s="172">
        <f t="shared" ref="AJ4:AJ53" si="4">AF4-AI4</f>
        <v>1.5456386170953351E-14</v>
      </c>
      <c r="AK4" s="80">
        <v>0.99143773697289195</v>
      </c>
      <c r="AL4" s="161">
        <f t="shared" ref="AL4:AL53" si="5">AG4-AK4</f>
        <v>-3.6637359812630166E-15</v>
      </c>
      <c r="AM4" s="161"/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138</v>
      </c>
      <c r="K5" s="65" t="s">
        <v>140</v>
      </c>
      <c r="L5" s="48"/>
      <c r="M5" s="10" t="str">
        <f t="shared" ref="M5:M15" si="6">A7</f>
        <v>FRA</v>
      </c>
      <c r="N5" s="94" t="str">
        <f t="shared" ref="N5:N15" si="7">IF(ISBLANK(J7),"--",J7)</f>
        <v>obj_002ea#0002</v>
      </c>
      <c r="O5" s="94" t="str">
        <f t="shared" ref="O5:O15" si="8">IF(ISBLANK(K7),"--",K7)</f>
        <v>obj_002ea#0002</v>
      </c>
      <c r="P5" s="146" t="str">
        <f>IFERROR(_xll.qlRateHelperQuoteName(N5,Trigger),"--")</f>
        <v>USD2x14F_LCHQuote</v>
      </c>
      <c r="Q5" s="98">
        <f>IFERROR(_xll.qlRateHelperQuoteValue($N5,Trigger),"--")</f>
        <v>7.7349999999999997E-3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42367</v>
      </c>
      <c r="V5" s="99">
        <f>IFERROR(_xll.qlRateHelperPillarDate(N5,Trigger),"--")</f>
        <v>42732</v>
      </c>
      <c r="X5" s="4" t="str">
        <f t="shared" si="0"/>
        <v>FRA</v>
      </c>
      <c r="Y5" s="4" t="str">
        <v>obj_002ea</v>
      </c>
      <c r="Z5" s="4" t="str">
        <v>obj_002ea</v>
      </c>
      <c r="AA5" s="4" t="str">
        <f>IFERROR(_xll.qlRateHelperQuoteName(Y5,Trigger),"")</f>
        <v>USD2x14F_LCHQuote</v>
      </c>
      <c r="AB5" s="70">
        <f>IFERROR(_xll.qlRateHelperRate(Y5,Trigger),"")</f>
        <v>7.7349999999999997E-3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42367</v>
      </c>
      <c r="AE5" s="5">
        <f>IFERROR(_xll.qlRateHelperPillarDate(Y5,Trigger),"")</f>
        <v>42732</v>
      </c>
      <c r="AF5" s="70">
        <v>7.903504503645466E-3</v>
      </c>
      <c r="AG5" s="77">
        <v>0.99066928685033351</v>
      </c>
      <c r="AH5" s="169">
        <v>42731</v>
      </c>
      <c r="AI5" s="170">
        <v>7.8996873569002098E-3</v>
      </c>
      <c r="AJ5" s="172">
        <f t="shared" si="4"/>
        <v>3.8171467452562807E-6</v>
      </c>
      <c r="AK5" s="80">
        <v>0.99069633245449396</v>
      </c>
      <c r="AL5" s="161">
        <f t="shared" si="5"/>
        <v>-2.7045604160447212E-5</v>
      </c>
      <c r="AM5" s="161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UsdLibor1Y</v>
      </c>
      <c r="H6" s="118" t="str">
        <f t="shared" ref="H6:H17" si="11">IF(LCHQuoteOverwrite,Currency&amp;B6&amp;C6&amp;LCHQuoteSuffix,Currency&amp;B6&amp;C6&amp;QuoteSuffix)</f>
        <v>USD1x13F_LCHQuote</v>
      </c>
      <c r="I6" s="129"/>
      <c r="J6" s="58" t="str">
        <f>_xll.qlFraRateHelper(,H6,B6&amp;"M",G6,PillarDate,,Permanent,Trigger,ObjectOverwrite)</f>
        <v>obj_002f0#0002</v>
      </c>
      <c r="K6" s="58" t="str">
        <f>J6</f>
        <v>obj_002f0#0002</v>
      </c>
      <c r="L6" s="48"/>
      <c r="M6" s="10" t="str">
        <f t="shared" si="6"/>
        <v>FRA</v>
      </c>
      <c r="N6" s="94" t="str">
        <f t="shared" si="7"/>
        <v>obj_002e4#0002</v>
      </c>
      <c r="O6" s="94" t="str">
        <f t="shared" si="8"/>
        <v>obj_002e4#0002</v>
      </c>
      <c r="P6" s="146" t="str">
        <f>IFERROR(_xll.qlRateHelperQuoteName(N6,Trigger),"--")</f>
        <v>USD3x15F_LCHQuote</v>
      </c>
      <c r="Q6" s="98">
        <f>IFERROR(_xll.qlRateHelperQuoteValue($N6,Trigger),"--")</f>
        <v>7.8300000000000002E-3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42395</v>
      </c>
      <c r="V6" s="99">
        <f>IFERROR(_xll.qlRateHelperPillarDate(N6,Trigger),"--")</f>
        <v>42761</v>
      </c>
      <c r="X6" s="4" t="str">
        <f t="shared" si="0"/>
        <v>FRA</v>
      </c>
      <c r="Y6" s="4" t="str">
        <v>obj_002e4</v>
      </c>
      <c r="Z6" s="4" t="str">
        <v>obj_002e4</v>
      </c>
      <c r="AA6" s="4" t="str">
        <f>IFERROR(_xll.qlRateHelperQuoteName(Y6,Trigger),"")</f>
        <v>USD3x15F_LCHQuote</v>
      </c>
      <c r="AB6" s="70">
        <f>IFERROR(_xll.qlRateHelperRate(Y6,Trigger),"")</f>
        <v>7.8300000000000002E-3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42395</v>
      </c>
      <c r="AE6" s="5">
        <f>IFERROR(_xll.qlRateHelperPillarDate(Y6,Trigger),"")</f>
        <v>42761</v>
      </c>
      <c r="AF6" s="70">
        <v>8.0142017588485243E-3</v>
      </c>
      <c r="AG6" s="77">
        <v>0.98990727354857211</v>
      </c>
      <c r="AH6" s="169">
        <v>42761</v>
      </c>
      <c r="AI6" s="170">
        <v>8.0142017590411497E-3</v>
      </c>
      <c r="AJ6" s="172">
        <f t="shared" si="4"/>
        <v>-1.9262542949594064E-13</v>
      </c>
      <c r="AK6" s="80">
        <v>0.98990727354858099</v>
      </c>
      <c r="AL6" s="161">
        <f t="shared" si="5"/>
        <v>-8.8817841970012523E-15</v>
      </c>
      <c r="AM6" s="161"/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UsdLibor1Y</v>
      </c>
      <c r="H7" s="119" t="str">
        <f t="shared" si="11"/>
        <v>USD2x14F_LCHQuote</v>
      </c>
      <c r="I7" s="123"/>
      <c r="J7" s="64" t="str">
        <f>_xll.qlFraRateHelper(,H7,B7&amp;"M",G7,PillarDate,,Permanent,Trigger,ObjectOverwrite)</f>
        <v>obj_002ea#0002</v>
      </c>
      <c r="K7" s="64" t="str">
        <f t="shared" ref="K7:K17" si="12">J7</f>
        <v>obj_002ea#0002</v>
      </c>
      <c r="L7" s="48"/>
      <c r="M7" s="10" t="str">
        <f t="shared" si="6"/>
        <v>FRA</v>
      </c>
      <c r="N7" s="94" t="str">
        <f t="shared" si="7"/>
        <v>obj_002e9#0002</v>
      </c>
      <c r="O7" s="94" t="str">
        <f t="shared" si="8"/>
        <v>obj_002e9#0002</v>
      </c>
      <c r="P7" s="146" t="str">
        <f>IFERROR(_xll.qlRateHelperQuoteName(N7,Trigger),"--")</f>
        <v>USD4x16F_LCHQuote</v>
      </c>
      <c r="Q7" s="98">
        <f>IFERROR(_xll.qlRateHelperQuoteValue($N7,Trigger),"--")</f>
        <v>8.2349999999999993E-3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42426</v>
      </c>
      <c r="V7" s="99">
        <f>IFERROR(_xll.qlRateHelperPillarDate(N7,Trigger),"--")</f>
        <v>42793</v>
      </c>
      <c r="X7" s="4" t="str">
        <f t="shared" si="0"/>
        <v>FRA</v>
      </c>
      <c r="Y7" s="4" t="str">
        <v>obj_002e9</v>
      </c>
      <c r="Z7" s="4" t="str">
        <v>obj_002e9</v>
      </c>
      <c r="AA7" s="4" t="str">
        <f>IFERROR(_xll.qlRateHelperQuoteName(Y7,Trigger),"")</f>
        <v>USD4x16F_LCHQuote</v>
      </c>
      <c r="AB7" s="70">
        <f>IFERROR(_xll.qlRateHelperRate(Y7,Trigger),"")</f>
        <v>8.2349999999999993E-3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42426</v>
      </c>
      <c r="AE7" s="5">
        <f>IFERROR(_xll.qlRateHelperPillarDate(Y7,Trigger),"")</f>
        <v>42793</v>
      </c>
      <c r="AF7" s="70">
        <v>8.3420750437709218E-3</v>
      </c>
      <c r="AG7" s="77">
        <v>0.98877312697577679</v>
      </c>
      <c r="AH7" s="169">
        <v>42793</v>
      </c>
      <c r="AI7" s="170">
        <v>8.3420750437709201E-3</v>
      </c>
      <c r="AJ7" s="172">
        <f t="shared" si="4"/>
        <v>0</v>
      </c>
      <c r="AK7" s="80">
        <v>0.98877312697578801</v>
      </c>
      <c r="AL7" s="161">
        <f t="shared" si="5"/>
        <v>-1.1213252548714081E-14</v>
      </c>
      <c r="AM7" s="161"/>
    </row>
    <row r="8" spans="1:41" ht="11.25" customHeight="1" x14ac:dyDescent="0.2">
      <c r="A8" s="59" t="s">
        <v>93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UsdLibor1Y</v>
      </c>
      <c r="H8" s="119" t="str">
        <f t="shared" si="11"/>
        <v>USD3x15F_LCHQuote</v>
      </c>
      <c r="I8" s="123"/>
      <c r="J8" s="64" t="str">
        <f>_xll.qlFraRateHelper(,H8,B8&amp;"M",G8,PillarDate,,Permanent,Trigger,ObjectOverwrite)</f>
        <v>obj_002e4#0002</v>
      </c>
      <c r="K8" s="64" t="str">
        <f t="shared" si="12"/>
        <v>obj_002e4#0002</v>
      </c>
      <c r="L8" s="48"/>
      <c r="M8" s="10" t="str">
        <f t="shared" si="6"/>
        <v>FRA</v>
      </c>
      <c r="N8" s="94" t="str">
        <f t="shared" si="7"/>
        <v>obj_002e5#0002</v>
      </c>
      <c r="O8" s="94" t="str">
        <f t="shared" si="8"/>
        <v>obj_002e5#0002</v>
      </c>
      <c r="P8" s="146" t="str">
        <f>IFERROR(_xll.qlRateHelperQuoteName(N8,Trigger),"--")</f>
        <v>USD5x17F_LCHQuote</v>
      </c>
      <c r="Q8" s="98">
        <f>IFERROR(_xll.qlRateHelperQuoteValue($N8,Trigger),"--")</f>
        <v>8.6449999999999999E-3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42458</v>
      </c>
      <c r="V8" s="99">
        <f>IFERROR(_xll.qlRateHelperPillarDate(N8,Trigger),"--")</f>
        <v>42821</v>
      </c>
      <c r="X8" s="4" t="str">
        <f t="shared" si="0"/>
        <v>FRA</v>
      </c>
      <c r="Y8" s="4" t="str">
        <v>obj_002e5</v>
      </c>
      <c r="Z8" s="4" t="str">
        <v>obj_002e5</v>
      </c>
      <c r="AA8" s="4" t="str">
        <f>IFERROR(_xll.qlRateHelperQuoteName(Y8,Trigger),"")</f>
        <v>USD5x17F_LCHQuote</v>
      </c>
      <c r="AB8" s="70">
        <f>IFERROR(_xll.qlRateHelperRate(Y8,Trigger),"")</f>
        <v>8.6449999999999999E-3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42458</v>
      </c>
      <c r="AE8" s="5">
        <f>IFERROR(_xll.qlRateHelperPillarDate(Y8,Trigger),"")</f>
        <v>42821</v>
      </c>
      <c r="AF8" s="70">
        <v>8.6158238595601885E-3</v>
      </c>
      <c r="AG8" s="77">
        <v>0.98775215127522042</v>
      </c>
      <c r="AH8" s="169">
        <v>42821</v>
      </c>
      <c r="AI8" s="170">
        <v>8.6158238595624402E-3</v>
      </c>
      <c r="AJ8" s="172">
        <f t="shared" si="4"/>
        <v>-2.2516710718178956E-15</v>
      </c>
      <c r="AK8" s="80">
        <v>0.98775216418008605</v>
      </c>
      <c r="AL8" s="161">
        <f t="shared" si="5"/>
        <v>-1.2904865620555483E-8</v>
      </c>
      <c r="AM8" s="161"/>
    </row>
    <row r="9" spans="1:41" ht="11.25" customHeight="1" x14ac:dyDescent="0.2">
      <c r="A9" s="59" t="s">
        <v>93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UsdLibor1Y</v>
      </c>
      <c r="H9" s="119" t="str">
        <f t="shared" si="11"/>
        <v>USD4x16F_LCHQuote</v>
      </c>
      <c r="I9" s="123"/>
      <c r="J9" s="64" t="str">
        <f>_xll.qlFraRateHelper(,H9,B9&amp;"M",G9,PillarDate,,Permanent,Trigger,ObjectOverwrite)</f>
        <v>obj_002e9#0002</v>
      </c>
      <c r="K9" s="64" t="str">
        <f t="shared" si="12"/>
        <v>obj_002e9#0002</v>
      </c>
      <c r="L9" s="48"/>
      <c r="M9" s="10" t="str">
        <f t="shared" si="6"/>
        <v>FRA</v>
      </c>
      <c r="N9" s="94" t="str">
        <f t="shared" si="7"/>
        <v>obj_002ef#0002</v>
      </c>
      <c r="O9" s="94" t="str">
        <f t="shared" si="8"/>
        <v>obj_002ef#0002</v>
      </c>
      <c r="P9" s="146" t="str">
        <f>IFERROR(_xll.qlRateHelperQuoteName(N9,Trigger),"--")</f>
        <v>USD6x18F_LCHQuote</v>
      </c>
      <c r="Q9" s="98">
        <f>IFERROR(_xll.qlRateHelperQuoteValue($N9,Trigger),"--")</f>
        <v>9.0500000000000008E-3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42486</v>
      </c>
      <c r="V9" s="99">
        <f>IFERROR(_xll.qlRateHelperPillarDate(N9,Trigger),"--")</f>
        <v>42851</v>
      </c>
      <c r="X9" s="4" t="str">
        <f t="shared" si="0"/>
        <v>FRA</v>
      </c>
      <c r="Y9" s="4" t="str">
        <v>obj_002ef</v>
      </c>
      <c r="Z9" s="4" t="str">
        <v>obj_002ef</v>
      </c>
      <c r="AA9" s="4" t="str">
        <f>IFERROR(_xll.qlRateHelperQuoteName(Y9,Trigger),"")</f>
        <v>USD6x18F_LCHQuote</v>
      </c>
      <c r="AB9" s="70">
        <f>IFERROR(_xll.qlRateHelperRate(Y9,Trigger),"")</f>
        <v>9.0500000000000008E-3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42486</v>
      </c>
      <c r="AE9" s="5">
        <f>IFERROR(_xll.qlRateHelperPillarDate(Y9,Trigger),"")</f>
        <v>42851</v>
      </c>
      <c r="AF9" s="70">
        <v>8.8925966547158501E-3</v>
      </c>
      <c r="AG9" s="77">
        <v>0.98664149770984033</v>
      </c>
      <c r="AH9" s="169">
        <v>42851</v>
      </c>
      <c r="AI9" s="170">
        <v>8.8925966547154702E-3</v>
      </c>
      <c r="AJ9" s="172">
        <f t="shared" si="4"/>
        <v>3.7990444123892075E-16</v>
      </c>
      <c r="AK9" s="80">
        <v>0.98664149770985698</v>
      </c>
      <c r="AL9" s="161">
        <f t="shared" si="5"/>
        <v>-1.6653345369377348E-14</v>
      </c>
      <c r="AM9" s="161"/>
    </row>
    <row r="10" spans="1:41" ht="11.25" customHeight="1" x14ac:dyDescent="0.2">
      <c r="A10" s="59" t="s">
        <v>93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UsdLibor1Y</v>
      </c>
      <c r="H10" s="119" t="str">
        <f t="shared" si="11"/>
        <v>USD5x17F_LCHQuote</v>
      </c>
      <c r="I10" s="123"/>
      <c r="J10" s="64" t="str">
        <f>_xll.qlFraRateHelper(,H10,B10&amp;"M",G10,PillarDate,,Permanent,Trigger,ObjectOverwrite)</f>
        <v>obj_002e5#0002</v>
      </c>
      <c r="K10" s="64" t="str">
        <f t="shared" si="12"/>
        <v>obj_002e5#0002</v>
      </c>
      <c r="L10" s="48"/>
      <c r="M10" s="10" t="str">
        <f t="shared" si="6"/>
        <v>FRA</v>
      </c>
      <c r="N10" s="94" t="str">
        <f t="shared" si="7"/>
        <v>obj_002e8#0002</v>
      </c>
      <c r="O10" s="94" t="str">
        <f t="shared" si="8"/>
        <v>obj_002e8#0002</v>
      </c>
      <c r="P10" s="146" t="str">
        <f>IFERROR(_xll.qlRateHelperQuoteName(N10,Trigger),"--")</f>
        <v>USD7x19F_LCHQuote</v>
      </c>
      <c r="Q10" s="98">
        <f>IFERROR(_xll.qlRateHelperQuoteValue($N10,Trigger),"--")</f>
        <v>9.6600000000000002E-3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42516</v>
      </c>
      <c r="V10" s="99">
        <f>IFERROR(_xll.qlRateHelperPillarDate(N10,Trigger),"--")</f>
        <v>42881</v>
      </c>
      <c r="X10" s="4" t="str">
        <f t="shared" si="0"/>
        <v>FRA</v>
      </c>
      <c r="Y10" s="4" t="str">
        <v>obj_002e8</v>
      </c>
      <c r="Z10" s="4" t="str">
        <v>obj_002e8</v>
      </c>
      <c r="AA10" s="4" t="str">
        <f>IFERROR(_xll.qlRateHelperQuoteName(Y10,Trigger),"")</f>
        <v>USD7x19F_LCHQuote</v>
      </c>
      <c r="AB10" s="70">
        <f>IFERROR(_xll.qlRateHelperRate(Y10,Trigger),"")</f>
        <v>9.6600000000000002E-3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42516</v>
      </c>
      <c r="AE10" s="5">
        <f>IFERROR(_xll.qlRateHelperPillarDate(Y10,Trigger),"")</f>
        <v>42881</v>
      </c>
      <c r="AF10" s="70">
        <v>9.252552432442775E-3</v>
      </c>
      <c r="AG10" s="77">
        <v>0.9853549129682555</v>
      </c>
      <c r="AH10" s="169">
        <v>42881</v>
      </c>
      <c r="AI10" s="170">
        <v>9.2525524325096399E-3</v>
      </c>
      <c r="AJ10" s="172">
        <f t="shared" si="4"/>
        <v>-6.6864916381526029E-14</v>
      </c>
      <c r="AK10" s="80">
        <v>0.98535491296830202</v>
      </c>
      <c r="AL10" s="161">
        <f t="shared" si="5"/>
        <v>-4.6518344731794059E-14</v>
      </c>
      <c r="AM10" s="161"/>
    </row>
    <row r="11" spans="1:41" ht="11.25" customHeight="1" x14ac:dyDescent="0.2">
      <c r="A11" s="59" t="s">
        <v>93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UsdLibor1Y</v>
      </c>
      <c r="H11" s="119" t="str">
        <f t="shared" si="11"/>
        <v>USD6x18F_LCHQuote</v>
      </c>
      <c r="I11" s="123"/>
      <c r="J11" s="64" t="str">
        <f>_xll.qlFraRateHelper(,H11,B11&amp;"M",G11,PillarDate,,Permanent,Trigger,ObjectOverwrite)</f>
        <v>obj_002ef#0002</v>
      </c>
      <c r="K11" s="64" t="str">
        <f t="shared" si="12"/>
        <v>obj_002ef#0002</v>
      </c>
      <c r="L11" s="48"/>
      <c r="M11" s="10" t="str">
        <f t="shared" si="6"/>
        <v>FRA</v>
      </c>
      <c r="N11" s="94" t="str">
        <f t="shared" si="7"/>
        <v>obj_002eb#0002</v>
      </c>
      <c r="O11" s="94" t="str">
        <f t="shared" si="8"/>
        <v>obj_002eb#0002</v>
      </c>
      <c r="P11" s="146" t="str">
        <f>IFERROR(_xll.qlRateHelperQuoteName(N11,Trigger),"--")</f>
        <v>USD8x20F_LCHQuote</v>
      </c>
      <c r="Q11" s="98">
        <f>IFERROR(_xll.qlRateHelperQuoteValue($N11,Trigger),"--")</f>
        <v>1.0109999999999999E-2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42548</v>
      </c>
      <c r="V11" s="99">
        <f>IFERROR(_xll.qlRateHelperPillarDate(N11,Trigger),"--")</f>
        <v>42912</v>
      </c>
      <c r="X11" s="4" t="str">
        <f t="shared" si="0"/>
        <v>FRA</v>
      </c>
      <c r="Y11" s="4" t="str">
        <v>obj_002eb</v>
      </c>
      <c r="Z11" s="4" t="str">
        <v>obj_002eb</v>
      </c>
      <c r="AA11" s="4" t="str">
        <f>IFERROR(_xll.qlRateHelperQuoteName(Y11,Trigger),"")</f>
        <v>USD8x20F_LCHQuote</v>
      </c>
      <c r="AB11" s="70">
        <f>IFERROR(_xll.qlRateHelperRate(Y11,Trigger),"")</f>
        <v>1.0109999999999999E-2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42548</v>
      </c>
      <c r="AE11" s="5">
        <f>IFERROR(_xll.qlRateHelperPillarDate(Y11,Trigger),"")</f>
        <v>42912</v>
      </c>
      <c r="AF11" s="70">
        <v>9.4750054894155774E-3</v>
      </c>
      <c r="AG11" s="77">
        <v>0.98421338529152658</v>
      </c>
      <c r="AH11" s="169">
        <v>42912</v>
      </c>
      <c r="AI11" s="170">
        <v>9.4750054893691493E-3</v>
      </c>
      <c r="AJ11" s="172">
        <f t="shared" si="4"/>
        <v>4.6428139111043265E-14</v>
      </c>
      <c r="AK11" s="80">
        <v>0.984213349779131</v>
      </c>
      <c r="AL11" s="161">
        <f t="shared" si="5"/>
        <v>3.5512395579750944E-8</v>
      </c>
      <c r="AM11" s="161"/>
    </row>
    <row r="12" spans="1:41" ht="11.25" customHeight="1" x14ac:dyDescent="0.2">
      <c r="A12" s="59" t="s">
        <v>93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UsdLibor1Y</v>
      </c>
      <c r="H12" s="119" t="str">
        <f t="shared" si="11"/>
        <v>USD7x19F_LCHQuote</v>
      </c>
      <c r="I12" s="123"/>
      <c r="J12" s="64" t="str">
        <f>_xll.qlFraRateHelper(,H12,B12&amp;"M",G12,PillarDate,,Permanent,Trigger,ObjectOverwrite)</f>
        <v>obj_002e8#0002</v>
      </c>
      <c r="K12" s="64" t="str">
        <f t="shared" si="12"/>
        <v>obj_002e8#0002</v>
      </c>
      <c r="L12" s="48" t="s">
        <v>36</v>
      </c>
      <c r="M12" s="10" t="str">
        <f t="shared" si="6"/>
        <v>FRA</v>
      </c>
      <c r="N12" s="94" t="str">
        <f t="shared" si="7"/>
        <v>obj_002ec#0002</v>
      </c>
      <c r="O12" s="94" t="str">
        <f t="shared" si="8"/>
        <v>obj_002ec#0002</v>
      </c>
      <c r="P12" s="146" t="str">
        <f>IFERROR(_xll.qlRateHelperQuoteName(N12,Trigger),"--")</f>
        <v>USD9x21F_LCHQuote</v>
      </c>
      <c r="Q12" s="98">
        <f>IFERROR(_xll.qlRateHelperQuoteValue($N12,Trigger),"--")</f>
        <v>1.0335E-2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42577</v>
      </c>
      <c r="V12" s="99">
        <f>IFERROR(_xll.qlRateHelperPillarDate(N12,Trigger),"--")</f>
        <v>42942</v>
      </c>
      <c r="X12" s="4" t="str">
        <f t="shared" si="0"/>
        <v>FRA</v>
      </c>
      <c r="Y12" s="4" t="str">
        <v>obj_002ec</v>
      </c>
      <c r="Z12" s="4" t="str">
        <v>obj_002ec</v>
      </c>
      <c r="AA12" s="4" t="str">
        <f>IFERROR(_xll.qlRateHelperQuoteName(Y12,Trigger),"")</f>
        <v>USD9x21F_LCHQuote</v>
      </c>
      <c r="AB12" s="70">
        <f>IFERROR(_xll.qlRateHelperRate(Y12,Trigger),"")</f>
        <v>1.0335E-2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42577</v>
      </c>
      <c r="AE12" s="5">
        <f>IFERROR(_xll.qlRateHelperPillarDate(Y12,Trigger),"")</f>
        <v>42942</v>
      </c>
      <c r="AF12" s="70">
        <v>9.558319015268657E-3</v>
      </c>
      <c r="AG12" s="77">
        <v>0.98330261894821014</v>
      </c>
      <c r="AH12" s="169">
        <v>42942</v>
      </c>
      <c r="AI12" s="170">
        <v>9.55831901497225E-3</v>
      </c>
      <c r="AJ12" s="172">
        <f t="shared" si="4"/>
        <v>2.964069961697291E-13</v>
      </c>
      <c r="AK12" s="80">
        <v>0.98330261894874504</v>
      </c>
      <c r="AL12" s="161">
        <f t="shared" si="5"/>
        <v>-5.3490545326440042E-13</v>
      </c>
      <c r="AM12" s="161"/>
    </row>
    <row r="13" spans="1:41" ht="11.25" customHeight="1" x14ac:dyDescent="0.2">
      <c r="A13" s="59" t="s">
        <v>93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UsdLibor1Y</v>
      </c>
      <c r="H13" s="119" t="str">
        <f t="shared" si="11"/>
        <v>USD8x20F_LCHQuote</v>
      </c>
      <c r="I13" s="123"/>
      <c r="J13" s="64" t="str">
        <f>_xll.qlFraRateHelper(,H13,B13&amp;"M",G13,PillarDate,,Permanent,Trigger,ObjectOverwrite)</f>
        <v>obj_002eb#0002</v>
      </c>
      <c r="K13" s="64" t="str">
        <f t="shared" si="12"/>
        <v>obj_002eb#0002</v>
      </c>
      <c r="L13" s="48"/>
      <c r="M13" s="10" t="str">
        <f t="shared" si="6"/>
        <v>FRA</v>
      </c>
      <c r="N13" s="94" t="str">
        <f t="shared" si="7"/>
        <v>obj_002ee#0002</v>
      </c>
      <c r="O13" s="94" t="str">
        <f t="shared" si="8"/>
        <v>obj_002ee#0002</v>
      </c>
      <c r="P13" s="146" t="str">
        <f>IFERROR(_xll.qlRateHelperQuoteName(N13,Trigger),"--")</f>
        <v>USD10x22F_LCHQuote</v>
      </c>
      <c r="Q13" s="98">
        <f>IFERROR(_xll.qlRateHelperQuoteValue($N13,Trigger),"--")</f>
        <v>1.0999999999999999E-2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42608</v>
      </c>
      <c r="V13" s="99">
        <f>IFERROR(_xll.qlRateHelperPillarDate(N13,Trigger),"--")</f>
        <v>42976</v>
      </c>
      <c r="X13" s="4" t="str">
        <f t="shared" si="0"/>
        <v>FRA</v>
      </c>
      <c r="Y13" s="4" t="str">
        <v>obj_002ee</v>
      </c>
      <c r="Z13" s="4" t="str">
        <v>obj_002ee</v>
      </c>
      <c r="AA13" s="4" t="str">
        <f>IFERROR(_xll.qlRateHelperQuoteName(Y13,Trigger),"")</f>
        <v>USD10x22F_LCHQuote</v>
      </c>
      <c r="AB13" s="70">
        <f>IFERROR(_xll.qlRateHelperRate(Y13,Trigger),"")</f>
        <v>1.0999999999999999E-2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42608</v>
      </c>
      <c r="AE13" s="5">
        <f>IFERROR(_xll.qlRateHelperPillarDate(Y13,Trigger),"")</f>
        <v>42976</v>
      </c>
      <c r="AF13" s="70">
        <v>9.8724112570245832E-3</v>
      </c>
      <c r="AG13" s="77">
        <v>0.98185533880597231</v>
      </c>
      <c r="AH13" s="169">
        <v>42975</v>
      </c>
      <c r="AI13" s="170">
        <v>9.8668946401518406E-3</v>
      </c>
      <c r="AJ13" s="172">
        <f t="shared" si="4"/>
        <v>5.5166168727426718E-6</v>
      </c>
      <c r="AK13" s="80">
        <v>0.98189466780722001</v>
      </c>
      <c r="AL13" s="161">
        <f t="shared" si="5"/>
        <v>-3.9329001247701001E-5</v>
      </c>
      <c r="AM13" s="161"/>
    </row>
    <row r="14" spans="1:41" ht="11.25" customHeight="1" x14ac:dyDescent="0.2">
      <c r="A14" s="59" t="s">
        <v>93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UsdLibor1Y</v>
      </c>
      <c r="H14" s="119" t="str">
        <f t="shared" si="11"/>
        <v>USD9x21F_LCHQuote</v>
      </c>
      <c r="I14" s="123"/>
      <c r="J14" s="64" t="str">
        <f>_xll.qlFraRateHelper(,H14,B14&amp;"M",G14,PillarDate,,Permanent,Trigger,ObjectOverwrite)</f>
        <v>obj_002ec#0002</v>
      </c>
      <c r="K14" s="64" t="str">
        <f t="shared" si="12"/>
        <v>obj_002ec#0002</v>
      </c>
      <c r="L14" s="48"/>
      <c r="M14" s="10" t="str">
        <f t="shared" si="6"/>
        <v>FRA</v>
      </c>
      <c r="N14" s="94" t="str">
        <f t="shared" si="7"/>
        <v>obj_00170#0002</v>
      </c>
      <c r="O14" s="94" t="str">
        <f t="shared" si="8"/>
        <v>obj_00170#0002</v>
      </c>
      <c r="P14" s="146" t="str">
        <f>IFERROR(_xll.qlRateHelperQuoteName(N14,Trigger),"--")</f>
        <v>USD11x23F_LCHQuote</v>
      </c>
      <c r="Q14" s="98">
        <f>IFERROR(_xll.qlRateHelperQuoteValue($N14,Trigger),"--")</f>
        <v>1.1429999999999999E-2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42639</v>
      </c>
      <c r="V14" s="99">
        <f>IFERROR(_xll.qlRateHelperPillarDate(N14,Trigger),"--")</f>
        <v>43004</v>
      </c>
      <c r="X14" s="4" t="str">
        <f t="shared" si="0"/>
        <v>FRA</v>
      </c>
      <c r="Y14" s="4" t="str">
        <v>obj_00170</v>
      </c>
      <c r="Z14" s="4" t="str">
        <v>obj_00170</v>
      </c>
      <c r="AA14" s="4" t="str">
        <f>IFERROR(_xll.qlRateHelperQuoteName(Y14,Trigger),"")</f>
        <v>USD11x23F_LCHQuote</v>
      </c>
      <c r="AB14" s="70">
        <f>IFERROR(_xll.qlRateHelperRate(Y14,Trigger),"")</f>
        <v>1.1429999999999999E-2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42639</v>
      </c>
      <c r="AE14" s="5">
        <f>IFERROR(_xll.qlRateHelperPillarDate(Y14,Trigger),"")</f>
        <v>43004</v>
      </c>
      <c r="AF14" s="70">
        <v>1.0026876489311902E-2</v>
      </c>
      <c r="AG14" s="77">
        <v>0.98081935449765589</v>
      </c>
      <c r="AH14" s="169">
        <v>43004</v>
      </c>
      <c r="AI14" s="170">
        <v>1.00268764854124E-2</v>
      </c>
      <c r="AJ14" s="172">
        <f t="shared" si="4"/>
        <v>3.8995022488830244E-12</v>
      </c>
      <c r="AK14" s="80">
        <v>0.98081935450506796</v>
      </c>
      <c r="AL14" s="161">
        <f t="shared" si="5"/>
        <v>-7.4120709570024701E-12</v>
      </c>
      <c r="AM14" s="161"/>
    </row>
    <row r="15" spans="1:41" ht="11.25" customHeight="1" x14ac:dyDescent="0.2">
      <c r="A15" s="59" t="s">
        <v>93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UsdLibor1Y</v>
      </c>
      <c r="H15" s="119" t="str">
        <f t="shared" si="11"/>
        <v>USD10x22F_LCHQuote</v>
      </c>
      <c r="I15" s="123"/>
      <c r="J15" s="64" t="str">
        <f>_xll.qlFraRateHelper(,H15,B15&amp;"M",G15,PillarDate,,Permanent,Trigger,ObjectOverwrite)</f>
        <v>obj_002ee#0002</v>
      </c>
      <c r="K15" s="64" t="str">
        <f t="shared" si="12"/>
        <v>obj_002ee#0002</v>
      </c>
      <c r="L15" s="48"/>
      <c r="M15" s="10" t="str">
        <f t="shared" si="6"/>
        <v>FRA</v>
      </c>
      <c r="N15" s="94" t="str">
        <f t="shared" si="7"/>
        <v>obj_002ed#0002</v>
      </c>
      <c r="O15" s="94" t="str">
        <f t="shared" si="8"/>
        <v>obj_002ed#0002</v>
      </c>
      <c r="P15" s="146" t="str">
        <f>IFERROR(_xll.qlRateHelperQuoteName(N15,Trigger),"--")</f>
        <v>USD12x24F_LCHQuote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>
        <f>IFERROR(_xll.qlRateHelperEarliestDate(N15,Trigger),"--")</f>
        <v>42669</v>
      </c>
      <c r="V15" s="99">
        <f>IFERROR(_xll.qlRateHelperPillarDate(N15,Trigger),"--")</f>
        <v>43034</v>
      </c>
      <c r="X15" s="4" t="str">
        <f t="shared" si="0"/>
        <v>BasSw</v>
      </c>
      <c r="Y15" s="4" t="str">
        <v>obj_00224</v>
      </c>
      <c r="Z15" s="4" t="str">
        <v>obj_00202</v>
      </c>
      <c r="AA15" s="4" t="str">
        <f>IFERROR(_xll.qlRateHelperQuoteName(Y15,Trigger),"")</f>
        <v>USD3L12L2Y_LCHQuote</v>
      </c>
      <c r="AB15" s="70">
        <f>IFERROR(_xll.qlRateHelperRate(Y15,Trigger),"")</f>
        <v>1.03027E-2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42303</v>
      </c>
      <c r="AE15" s="5">
        <f>IFERROR(_xll.qlRateHelperPillarDate(Y15,Trigger),"")</f>
        <v>43034</v>
      </c>
      <c r="AF15" s="70">
        <v>1.0386300892249609E-2</v>
      </c>
      <c r="AG15" s="77">
        <v>0.97930231935382717</v>
      </c>
      <c r="AH15" s="169">
        <v>43034</v>
      </c>
      <c r="AI15" s="170">
        <v>1.03863008922501E-2</v>
      </c>
      <c r="AJ15" s="172">
        <f t="shared" si="4"/>
        <v>-4.9092674370143641E-16</v>
      </c>
      <c r="AK15" s="80">
        <v>0.97930231935382706</v>
      </c>
      <c r="AL15" s="161">
        <f t="shared" si="5"/>
        <v>0</v>
      </c>
      <c r="AM15" s="161"/>
    </row>
    <row r="16" spans="1:41" ht="11.25" customHeight="1" x14ac:dyDescent="0.2">
      <c r="A16" s="59" t="s">
        <v>93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UsdLibor1Y</v>
      </c>
      <c r="H16" s="119" t="str">
        <f t="shared" ref="H16" si="14">IF(LCHQuoteOverwrite,Currency&amp;B16&amp;C16&amp;LCHQuoteSuffix,Currency&amp;B16&amp;C16&amp;QuoteSuffix)</f>
        <v>USD11x23F_LCHQuote</v>
      </c>
      <c r="I16" s="123"/>
      <c r="J16" s="64" t="str">
        <f>_xll.qlFraRateHelper(,H16,B16&amp;"M",G16,PillarDate,,Permanent,Trigger,ObjectOverwrite)</f>
        <v>obj_00170#0002</v>
      </c>
      <c r="K16" s="64" t="str">
        <f t="shared" ref="K16" si="15">J16</f>
        <v>obj_00170#0002</v>
      </c>
      <c r="L16" s="48"/>
      <c r="M16" s="68" t="str">
        <f>A20</f>
        <v>BasSw</v>
      </c>
      <c r="N16" s="131" t="str">
        <f>IF(ISBLANK(J20),"--",J20)</f>
        <v>obj_00267#0002</v>
      </c>
      <c r="O16" s="131" t="str">
        <f>IF(ISBLANK(K20),"--",K20)</f>
        <v>obj_0028a#0002</v>
      </c>
      <c r="P16" s="145" t="str">
        <f>IFERROR(_xll.qlRateHelperQuoteName(N16,Trigger),"--")</f>
        <v>USD3L12L6M_LCHQuote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>
        <f>IFERROR(_xll.qlRateHelperEarliestDate(N16,Trigger),"--")</f>
        <v>42303</v>
      </c>
      <c r="V16" s="134">
        <f>IFERROR(_xll.qlRateHelperPillarDate(N16,Trigger),"--")</f>
        <v>42486</v>
      </c>
      <c r="X16" s="4" t="str">
        <f t="shared" si="0"/>
        <v>BasSw</v>
      </c>
      <c r="Y16" s="4" t="str">
        <v>obj_00245</v>
      </c>
      <c r="Z16" s="4" t="str">
        <v>obj_00239</v>
      </c>
      <c r="AA16" s="4" t="str">
        <f>IFERROR(_xll.qlRateHelperQuoteName(Y16,Trigger),"")</f>
        <v>USD3L12L3Y_LCHQuote</v>
      </c>
      <c r="AB16" s="70">
        <f>IFERROR(_xll.qlRateHelperRate(Y16,Trigger),"")</f>
        <v>1.25331E-2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42303</v>
      </c>
      <c r="AE16" s="5">
        <f>IFERROR(_xll.qlRateHelperPillarDate(Y16,Trigger),"")</f>
        <v>43399</v>
      </c>
      <c r="AF16" s="70">
        <v>1.2634040853085841E-2</v>
      </c>
      <c r="AG16" s="77">
        <v>0.96264055567467066</v>
      </c>
      <c r="AH16" s="169">
        <v>43399</v>
      </c>
      <c r="AI16" s="170">
        <v>1.26340408530812E-2</v>
      </c>
      <c r="AJ16" s="172">
        <f t="shared" si="4"/>
        <v>4.640385298237959E-15</v>
      </c>
      <c r="AK16" s="80">
        <v>0.96264055567467099</v>
      </c>
      <c r="AL16" s="161">
        <f t="shared" si="5"/>
        <v>0</v>
      </c>
      <c r="AM16" s="161"/>
    </row>
    <row r="17" spans="1:39" ht="11.25" customHeight="1" x14ac:dyDescent="0.2">
      <c r="A17" s="1" t="s">
        <v>93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UsdLibor1Y</v>
      </c>
      <c r="H17" s="120" t="str">
        <f t="shared" si="11"/>
        <v>USD12x24F_LCHQuote</v>
      </c>
      <c r="I17" s="124"/>
      <c r="J17" s="3" t="str">
        <f>_xll.qlFraRateHelper(,H17,B17&amp;"M",G17,PillarDate,,Permanent,Trigger,ObjectOverwrite)</f>
        <v>obj_002ed#0002</v>
      </c>
      <c r="K17" s="3" t="str">
        <f t="shared" si="12"/>
        <v>obj_002ed#0002</v>
      </c>
      <c r="L17" s="48"/>
      <c r="M17" s="10" t="str">
        <f t="shared" ref="M17:M53" si="16">A21</f>
        <v>BasSw</v>
      </c>
      <c r="N17" s="94" t="str">
        <f t="shared" ref="N17:O17" si="17">IF(ISBLANK(J21),"--",J21)</f>
        <v>obj_001f8#0002</v>
      </c>
      <c r="O17" s="94" t="str">
        <f t="shared" si="17"/>
        <v>obj_001f7#0002</v>
      </c>
      <c r="P17" s="146" t="str">
        <f>IFERROR(_xll.qlRateHelperQuoteName(N17,Trigger),"--")</f>
        <v>USD3L12L1Y_LCHQuote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>
        <f>IFERROR(_xll.qlRateHelperEarliestDate(N17,Trigger),"--")</f>
        <v>42303</v>
      </c>
      <c r="V17" s="99">
        <f>IFERROR(_xll.qlRateHelperPillarDate(N17,Trigger),"--")</f>
        <v>42669</v>
      </c>
      <c r="X17" s="4" t="str">
        <f t="shared" ref="X17:X53" si="18">IFERROR(INDEX($M$3:$M$53,MATCH(AA17,$P$3:$P$53,0),1),"")</f>
        <v>BasSw</v>
      </c>
      <c r="Y17" s="4" t="str">
        <v>obj_0026a</v>
      </c>
      <c r="Z17" s="4" t="str">
        <v>obj_00222</v>
      </c>
      <c r="AA17" s="4" t="str">
        <f>IFERROR(_xll.qlRateHelperQuoteName(Y17,Trigger),"")</f>
        <v>USD3L12L4Y_LCHQuote</v>
      </c>
      <c r="AB17" s="70">
        <f>IFERROR(_xll.qlRateHelperRate(Y17,Trigger),"")</f>
        <v>1.46191000000001E-2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42303</v>
      </c>
      <c r="AE17" s="5">
        <f>IFERROR(_xll.qlRateHelperPillarDate(Y17,Trigger),"")</f>
        <v>43766</v>
      </c>
      <c r="AF17" s="70">
        <v>1.4747621656274752E-2</v>
      </c>
      <c r="AG17" s="77">
        <v>0.94244914589538276</v>
      </c>
      <c r="AH17" s="169">
        <v>43766</v>
      </c>
      <c r="AI17" s="170">
        <v>1.4747621656274299E-2</v>
      </c>
      <c r="AJ17" s="172">
        <f t="shared" si="4"/>
        <v>4.5276282722994665E-16</v>
      </c>
      <c r="AK17" s="80">
        <v>0.94244914589538298</v>
      </c>
      <c r="AL17" s="161">
        <f t="shared" si="5"/>
        <v>0</v>
      </c>
      <c r="AM17" s="161"/>
    </row>
    <row r="18" spans="1:39" ht="11.25" customHeight="1" x14ac:dyDescent="0.2">
      <c r="B18" s="46"/>
      <c r="C18" s="46"/>
      <c r="D18" s="46"/>
      <c r="E18" s="46"/>
      <c r="F18" s="46" t="s">
        <v>121</v>
      </c>
      <c r="G18" s="50" t="s">
        <v>166</v>
      </c>
      <c r="H18" s="46" t="s">
        <v>162</v>
      </c>
      <c r="L18" s="48"/>
      <c r="M18" s="10" t="str">
        <f t="shared" si="16"/>
        <v>BasSw</v>
      </c>
      <c r="N18" s="94" t="str">
        <f t="shared" ref="N18:O18" si="19">IF(ISBLANK(J22),"--",J22)</f>
        <v>obj_0024b#0002</v>
      </c>
      <c r="O18" s="94" t="str">
        <f t="shared" si="19"/>
        <v>obj_0020d#0002</v>
      </c>
      <c r="P18" s="146" t="str">
        <f>IFERROR(_xll.qlRateHelperQuoteName(N18,Trigger),"--")</f>
        <v>USD3L12L15M_LCHQuote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>
        <f>IFERROR(_xll.qlRateHelperEarliestDate(N18,Trigger),"--")</f>
        <v>42303</v>
      </c>
      <c r="V18" s="99">
        <f>IFERROR(_xll.qlRateHelperPillarDate(N18,Trigger),"--")</f>
        <v>42761</v>
      </c>
      <c r="X18" s="4" t="str">
        <f t="shared" si="18"/>
        <v>BasSw</v>
      </c>
      <c r="Y18" s="4" t="str">
        <v>obj_00266</v>
      </c>
      <c r="Z18" s="4" t="str">
        <v>obj_00235</v>
      </c>
      <c r="AA18" s="4" t="str">
        <f>IFERROR(_xll.qlRateHelperQuoteName(Y18,Trigger),"")</f>
        <v>USD3L12L5Y_LCHQuote</v>
      </c>
      <c r="AB18" s="70">
        <f>IFERROR(_xll.qlRateHelperRate(Y18,Trigger),"")</f>
        <v>1.6469875000000099E-2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42303</v>
      </c>
      <c r="AE18" s="5">
        <f>IFERROR(_xll.qlRateHelperPillarDate(Y18,Trigger),"")</f>
        <v>44130</v>
      </c>
      <c r="AF18" s="70">
        <v>1.663412733887297E-2</v>
      </c>
      <c r="AG18" s="77">
        <v>0.91994474448792818</v>
      </c>
      <c r="AH18" s="169">
        <v>44130</v>
      </c>
      <c r="AI18" s="170">
        <v>1.6634127338874601E-2</v>
      </c>
      <c r="AJ18" s="172">
        <f t="shared" si="4"/>
        <v>-1.6306400674181987E-15</v>
      </c>
      <c r="AK18" s="80">
        <v>0.91994474660218195</v>
      </c>
      <c r="AL18" s="161">
        <f t="shared" si="5"/>
        <v>-2.1142537720564292E-9</v>
      </c>
      <c r="AM18" s="161"/>
    </row>
    <row r="19" spans="1:39" ht="11.25" customHeight="1" x14ac:dyDescent="0.2">
      <c r="A19" s="65" t="s">
        <v>9</v>
      </c>
      <c r="B19" s="65" t="s">
        <v>29</v>
      </c>
      <c r="C19" s="65" t="s">
        <v>114</v>
      </c>
      <c r="D19" s="65" t="s">
        <v>5</v>
      </c>
      <c r="E19" s="65" t="s">
        <v>34</v>
      </c>
      <c r="F19" s="65" t="s">
        <v>115</v>
      </c>
      <c r="G19" s="65" t="s">
        <v>4</v>
      </c>
      <c r="H19" s="65" t="s">
        <v>1</v>
      </c>
      <c r="I19" s="65" t="s">
        <v>113</v>
      </c>
      <c r="J19" s="65" t="s">
        <v>138</v>
      </c>
      <c r="K19" s="65" t="s">
        <v>140</v>
      </c>
      <c r="L19" s="48"/>
      <c r="M19" s="10" t="str">
        <f t="shared" si="16"/>
        <v>BasSw</v>
      </c>
      <c r="N19" s="94" t="str">
        <f t="shared" ref="N19:O19" si="20">IF(ISBLANK(J23),"--",J23)</f>
        <v>obj_0029b#0002</v>
      </c>
      <c r="O19" s="94" t="str">
        <f t="shared" si="20"/>
        <v>obj_00275#0002</v>
      </c>
      <c r="P19" s="146" t="str">
        <f>IFERROR(_xll.qlRateHelperQuoteName(N19,Trigger),"--")</f>
        <v>USD3L12L18M_LCHQuote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>
        <f>IFERROR(_xll.qlRateHelperEarliestDate(N19,Trigger),"--")</f>
        <v>42303</v>
      </c>
      <c r="V19" s="99">
        <f>IFERROR(_xll.qlRateHelperPillarDate(N19,Trigger),"--")</f>
        <v>42851</v>
      </c>
      <c r="X19" s="4" t="str">
        <f t="shared" si="18"/>
        <v>BasSw</v>
      </c>
      <c r="Y19" s="4" t="str">
        <v>obj_00271</v>
      </c>
      <c r="Z19" s="4" t="str">
        <v>obj_00234</v>
      </c>
      <c r="AA19" s="4" t="str">
        <f>IFERROR(_xll.qlRateHelperQuoteName(Y19,Trigger),"")</f>
        <v>USD3L12L6Y_LCHQuote</v>
      </c>
      <c r="AB19" s="70">
        <f>IFERROR(_xll.qlRateHelperRate(Y19,Trigger),"")</f>
        <v>1.8121984559999998E-2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42303</v>
      </c>
      <c r="AE19" s="5">
        <f>IFERROR(_xll.qlRateHelperPillarDate(Y19,Trigger),"")</f>
        <v>44495</v>
      </c>
      <c r="AF19" s="70">
        <v>1.8332128090243992E-2</v>
      </c>
      <c r="AG19" s="77">
        <v>0.89557284491438061</v>
      </c>
      <c r="AH19" s="169">
        <v>44495</v>
      </c>
      <c r="AI19" s="170">
        <v>1.8332128089895899E-2</v>
      </c>
      <c r="AJ19" s="172">
        <f t="shared" si="4"/>
        <v>3.4809308213645807E-13</v>
      </c>
      <c r="AK19" s="80">
        <v>0.89557284697289596</v>
      </c>
      <c r="AL19" s="161">
        <f t="shared" si="5"/>
        <v>-2.0585153581720306E-9</v>
      </c>
      <c r="AM19" s="161"/>
    </row>
    <row r="20" spans="1:39" ht="11.25" customHeight="1" x14ac:dyDescent="0.2">
      <c r="A20" s="53" t="s">
        <v>118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27</v>
      </c>
      <c r="G20" s="55" t="str">
        <f t="shared" ref="G20:G57" si="21">PROPER(Currency)&amp;FamilyName&amp;Tenor</f>
        <v>UsdLibor1Y</v>
      </c>
      <c r="H20" s="53" t="str">
        <f t="shared" ref="H20:H57" si="22">IF(LCHQuoteOverwrite,Currency&amp;$H$18&amp;$G$18&amp;$B20&amp;LCHQuoteSuffix,Currency&amp;$F$18&amp;$G$18&amp;"BASIS"&amp;$B20&amp;QuoteSuffix)</f>
        <v>USD3L12L6M_LCHQuote</v>
      </c>
      <c r="I20" s="126">
        <v>0</v>
      </c>
      <c r="J20" s="64" t="str">
        <f>_xll.qlSwapRateHelper2(,$H20,2,$B20,Calendar,$D20,$E20,$F20,$G20,$I20,$C20,Discounting1,PillarDate,,Permanent,Trigger,ObjectOverwrite)</f>
        <v>obj_00267#0002</v>
      </c>
      <c r="K20" s="64" t="str">
        <f>_xll.qlSwapRateHelper2(,$H20,2,$B20,Calendar,$D20,$E20,$F20,$G20,$I20,$C20,Discounting2,PillarDate,,Permanent,Trigger,ObjectOverwrite)</f>
        <v>obj_0028a#0002</v>
      </c>
      <c r="L20" s="48"/>
      <c r="M20" s="10" t="str">
        <f t="shared" si="16"/>
        <v>BasSw</v>
      </c>
      <c r="N20" s="94" t="str">
        <f t="shared" ref="N20:O20" si="23">IF(ISBLANK(J24),"--",J24)</f>
        <v>obj_00252#0002</v>
      </c>
      <c r="O20" s="94" t="str">
        <f t="shared" si="23"/>
        <v>obj_00253#0002</v>
      </c>
      <c r="P20" s="146" t="str">
        <f>IFERROR(_xll.qlRateHelperQuoteName(N20,Trigger),"--")</f>
        <v>USD3L12L21M_LCHQuote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>
        <f>IFERROR(_xll.qlRateHelperEarliestDate(N20,Trigger),"--")</f>
        <v>42303</v>
      </c>
      <c r="V20" s="99">
        <f>IFERROR(_xll.qlRateHelperPillarDate(N20,Trigger),"--")</f>
        <v>42942</v>
      </c>
      <c r="X20" s="4" t="str">
        <f t="shared" si="18"/>
        <v>BasSw</v>
      </c>
      <c r="Y20" s="4" t="str">
        <v>obj_0021a</v>
      </c>
      <c r="Z20" s="4" t="str">
        <v>obj_00279</v>
      </c>
      <c r="AA20" s="4" t="str">
        <f>IFERROR(_xll.qlRateHelperQuoteName(Y20,Trigger),"")</f>
        <v>USD3L12L7Y_LCHQuote</v>
      </c>
      <c r="AB20" s="70">
        <f>IFERROR(_xll.qlRateHelperRate(Y20,Trigger),"")</f>
        <v>1.9497799999999999E-2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42303</v>
      </c>
      <c r="AE20" s="5">
        <f>IFERROR(_xll.qlRateHelperPillarDate(Y20,Trigger),"")</f>
        <v>44860</v>
      </c>
      <c r="AF20" s="70">
        <v>1.9756466736843829E-2</v>
      </c>
      <c r="AG20" s="77">
        <v>0.87056084320193339</v>
      </c>
      <c r="AH20" s="169">
        <v>44860</v>
      </c>
      <c r="AI20" s="170">
        <v>1.9756466736545499E-2</v>
      </c>
      <c r="AJ20" s="172">
        <f t="shared" si="4"/>
        <v>2.9833080450458738E-13</v>
      </c>
      <c r="AK20" s="80">
        <v>0.87056084520298005</v>
      </c>
      <c r="AL20" s="161">
        <f t="shared" si="5"/>
        <v>-2.0010466617037537E-9</v>
      </c>
      <c r="AM20" s="161"/>
    </row>
    <row r="21" spans="1:39" ht="11.25" customHeight="1" x14ac:dyDescent="0.2">
      <c r="A21" s="59" t="s">
        <v>118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21"/>
        <v>UsdLibor1Y</v>
      </c>
      <c r="H21" s="59" t="str">
        <f t="shared" si="22"/>
        <v>USD3L12L1Y_LCHQuote</v>
      </c>
      <c r="I21" s="127">
        <v>0</v>
      </c>
      <c r="J21" s="64" t="str">
        <f>_xll.qlSwapRateHelper2(,$H21,2,$B21,Calendar,$D21,$E21,$F21,$G21,$I21,$C21,Discounting1,PillarDate,,Permanent,Trigger,ObjectOverwrite)</f>
        <v>obj_001f8#0002</v>
      </c>
      <c r="K21" s="64" t="str">
        <f>_xll.qlSwapRateHelper2(,$H21,2,$B21,Calendar,$D21,$E21,$F21,$G21,$I21,$C21,Discounting2,PillarDate,,Permanent,Trigger,ObjectOverwrite)</f>
        <v>obj_001f7#0002</v>
      </c>
      <c r="L21" s="48"/>
      <c r="M21" s="10" t="str">
        <f t="shared" si="16"/>
        <v>BasSw</v>
      </c>
      <c r="N21" s="94" t="str">
        <f t="shared" ref="N21:O21" si="24">IF(ISBLANK(J25),"--",J25)</f>
        <v>obj_00224#0002</v>
      </c>
      <c r="O21" s="94" t="str">
        <f t="shared" si="24"/>
        <v>obj_00202#0002</v>
      </c>
      <c r="P21" s="146" t="str">
        <f>IFERROR(_xll.qlRateHelperQuoteName(N21,Trigger),"--")</f>
        <v>USD3L12L2Y_LCHQuote</v>
      </c>
      <c r="Q21" s="98">
        <f>IFERROR(_xll.qlRateHelperQuoteValue($N21,Trigger),"--")</f>
        <v>1.03027E-2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42303</v>
      </c>
      <c r="V21" s="99">
        <f>IFERROR(_xll.qlRateHelperPillarDate(N21,Trigger),"--")</f>
        <v>43034</v>
      </c>
      <c r="X21" s="4" t="str">
        <f t="shared" si="18"/>
        <v>BasSw</v>
      </c>
      <c r="Y21" s="4" t="str">
        <v>obj_0024f</v>
      </c>
      <c r="Z21" s="4" t="str">
        <v>obj_0028d</v>
      </c>
      <c r="AA21" s="4" t="str">
        <f>IFERROR(_xll.qlRateHelperQuoteName(Y21,Trigger),"")</f>
        <v>USD3L12L8Y_LCHQuote</v>
      </c>
      <c r="AB21" s="70">
        <f>IFERROR(_xll.qlRateHelperRate(Y21,Trigger),"")</f>
        <v>2.0650555559999999E-2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42303</v>
      </c>
      <c r="AE21" s="5">
        <f>IFERROR(_xll.qlRateHelperPillarDate(Y21,Trigger),"")</f>
        <v>45225</v>
      </c>
      <c r="AF21" s="70">
        <v>2.0958685823321933E-2</v>
      </c>
      <c r="AG21" s="77">
        <v>0.84534402051712632</v>
      </c>
      <c r="AH21" s="169">
        <v>45225</v>
      </c>
      <c r="AI21" s="170">
        <v>2.0958685823062099E-2</v>
      </c>
      <c r="AJ21" s="172">
        <f t="shared" si="4"/>
        <v>2.5983382112571007E-13</v>
      </c>
      <c r="AK21" s="80">
        <v>0.84534402246058404</v>
      </c>
      <c r="AL21" s="161">
        <f t="shared" si="5"/>
        <v>-1.9434577280819099E-9</v>
      </c>
      <c r="AM21" s="161"/>
    </row>
    <row r="22" spans="1:39" ht="11.25" customHeight="1" x14ac:dyDescent="0.2">
      <c r="A22" s="59" t="s">
        <v>118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21"/>
        <v>UsdLibor1Y</v>
      </c>
      <c r="H22" s="59" t="str">
        <f t="shared" si="22"/>
        <v>USD3L12L15M_LCHQuote</v>
      </c>
      <c r="I22" s="127">
        <v>0</v>
      </c>
      <c r="J22" s="64" t="str">
        <f>_xll.qlSwapRateHelper2(,$H22,2,$B22,Calendar,$D22,$E22,$F22,$G22,$I22,$C22,Discounting1,PillarDate,,Permanent,Trigger,ObjectOverwrite)</f>
        <v>obj_0024b#0002</v>
      </c>
      <c r="K22" s="64" t="str">
        <f>_xll.qlSwapRateHelper2(,$H22,2,$B22,Calendar,$D22,$E22,$F22,$G22,$I22,$C22,Discounting2,PillarDate,,Permanent,Trigger,ObjectOverwrite)</f>
        <v>obj_0020d#0002</v>
      </c>
      <c r="L22" s="48"/>
      <c r="M22" s="10" t="str">
        <f t="shared" si="16"/>
        <v>BasSw</v>
      </c>
      <c r="N22" s="94" t="str">
        <f t="shared" ref="N22:O22" si="25">IF(ISBLANK(J26),"--",J26)</f>
        <v>obj_00245#0002</v>
      </c>
      <c r="O22" s="94" t="str">
        <f t="shared" si="25"/>
        <v>obj_00239#0002</v>
      </c>
      <c r="P22" s="146" t="str">
        <f>IFERROR(_xll.qlRateHelperQuoteName(N22,Trigger),"--")</f>
        <v>USD3L12L3Y_LCHQuote</v>
      </c>
      <c r="Q22" s="98">
        <f>IFERROR(_xll.qlRateHelperQuoteValue($N22,Trigger),"--")</f>
        <v>1.25331E-2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42303</v>
      </c>
      <c r="V22" s="99">
        <f>IFERROR(_xll.qlRateHelperPillarDate(N22,Trigger),"--")</f>
        <v>43399</v>
      </c>
      <c r="X22" s="4" t="str">
        <f t="shared" si="18"/>
        <v>BasSw</v>
      </c>
      <c r="Y22" s="4" t="str">
        <v>obj_00240</v>
      </c>
      <c r="Z22" s="4" t="str">
        <v>obj_00264</v>
      </c>
      <c r="AA22" s="4" t="str">
        <f>IFERROR(_xll.qlRateHelperQuoteName(Y22,Trigger),"")</f>
        <v>USD3L12L9Y_LCHQuote</v>
      </c>
      <c r="AB22" s="70">
        <f>IFERROR(_xll.qlRateHelperRate(Y22,Trigger),"")</f>
        <v>2.16169859499999E-2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42303</v>
      </c>
      <c r="AE22" s="5">
        <f>IFERROR(_xll.qlRateHelperPillarDate(Y22,Trigger),"")</f>
        <v>45593</v>
      </c>
      <c r="AF22" s="70">
        <v>2.1973167952831153E-2</v>
      </c>
      <c r="AG22" s="77">
        <v>0.82012549119285449</v>
      </c>
      <c r="AH22" s="169">
        <v>45593</v>
      </c>
      <c r="AI22" s="170">
        <v>2.1973167952606398E-2</v>
      </c>
      <c r="AJ22" s="172">
        <f t="shared" si="4"/>
        <v>2.2475424299450708E-13</v>
      </c>
      <c r="AK22" s="80">
        <v>0.82012549307789895</v>
      </c>
      <c r="AL22" s="161">
        <f t="shared" si="5"/>
        <v>-1.8850444538642819E-9</v>
      </c>
      <c r="AM22" s="161"/>
    </row>
    <row r="23" spans="1:39" ht="11.25" customHeight="1" x14ac:dyDescent="0.2">
      <c r="A23" s="59" t="s">
        <v>118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21"/>
        <v>UsdLibor1Y</v>
      </c>
      <c r="H23" s="59" t="str">
        <f t="shared" si="22"/>
        <v>USD3L12L18M_LCHQuote</v>
      </c>
      <c r="I23" s="127">
        <v>0</v>
      </c>
      <c r="J23" s="64" t="str">
        <f>_xll.qlSwapRateHelper2(,$H23,2,$B23,Calendar,$D23,$E23,$F23,$G23,$I23,$C23,Discounting1,PillarDate,,Permanent,Trigger,ObjectOverwrite)</f>
        <v>obj_0029b#0002</v>
      </c>
      <c r="K23" s="64" t="str">
        <f>_xll.qlSwapRateHelper2(,$H23,2,$B23,Calendar,$D23,$E23,$F23,$G23,$I23,$C23,Discounting2,PillarDate,,Permanent,Trigger,ObjectOverwrite)</f>
        <v>obj_00275#0002</v>
      </c>
      <c r="L23" s="48"/>
      <c r="M23" s="10" t="str">
        <f t="shared" si="16"/>
        <v>BasSw</v>
      </c>
      <c r="N23" s="94" t="str">
        <f t="shared" ref="N23:O23" si="26">IF(ISBLANK(J27),"--",J27)</f>
        <v>obj_0026a#0002</v>
      </c>
      <c r="O23" s="94" t="str">
        <f t="shared" si="26"/>
        <v>obj_00222#0002</v>
      </c>
      <c r="P23" s="146" t="str">
        <f>IFERROR(_xll.qlRateHelperQuoteName(N23,Trigger),"--")</f>
        <v>USD3L12L4Y_LCHQuote</v>
      </c>
      <c r="Q23" s="98">
        <f>IFERROR(_xll.qlRateHelperQuoteValue($N23,Trigger),"--")</f>
        <v>1.46191000000001E-2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42303</v>
      </c>
      <c r="V23" s="99">
        <f>IFERROR(_xll.qlRateHelperPillarDate(N23,Trigger),"--")</f>
        <v>43766</v>
      </c>
      <c r="X23" s="4" t="str">
        <f t="shared" si="18"/>
        <v>BasSw</v>
      </c>
      <c r="Y23" s="4" t="str">
        <v>obj_00298</v>
      </c>
      <c r="Z23" s="4" t="str">
        <v>obj_00203</v>
      </c>
      <c r="AA23" s="4" t="str">
        <f>IFERROR(_xll.qlRateHelperQuoteName(Y23,Trigger),"")</f>
        <v>USD3L12L10Y_LCHQuote</v>
      </c>
      <c r="AB23" s="70">
        <f>IFERROR(_xll.qlRateHelperRate(Y23,Trigger),"")</f>
        <v>2.2426250000000099E-2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42303</v>
      </c>
      <c r="AE23" s="5">
        <f>IFERROR(_xll.qlRateHelperPillarDate(Y23,Trigger),"")</f>
        <v>45957</v>
      </c>
      <c r="AF23" s="70">
        <v>2.2828844739930836E-2</v>
      </c>
      <c r="AG23" s="77">
        <v>0.79550009494804863</v>
      </c>
      <c r="AH23" s="169">
        <v>45957</v>
      </c>
      <c r="AI23" s="170">
        <v>2.2828844739968199E-2</v>
      </c>
      <c r="AJ23" s="172">
        <f t="shared" si="4"/>
        <v>-3.7362474225588471E-14</v>
      </c>
      <c r="AK23" s="80">
        <v>0.79550009678259903</v>
      </c>
      <c r="AL23" s="161">
        <f t="shared" si="5"/>
        <v>-1.8345504004813051E-9</v>
      </c>
      <c r="AM23" s="161"/>
    </row>
    <row r="24" spans="1:39" ht="11.25" customHeight="1" x14ac:dyDescent="0.2">
      <c r="A24" s="59" t="s">
        <v>118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21"/>
        <v>UsdLibor1Y</v>
      </c>
      <c r="H24" s="59" t="str">
        <f t="shared" si="22"/>
        <v>USD3L12L21M_LCHQuote</v>
      </c>
      <c r="I24" s="127">
        <v>0</v>
      </c>
      <c r="J24" s="64" t="str">
        <f>_xll.qlSwapRateHelper2(,$H24,2,$B24,Calendar,$D24,$E24,$F24,$G24,$I24,$C24,Discounting1,PillarDate,,Permanent,Trigger,ObjectOverwrite)</f>
        <v>obj_00252#0002</v>
      </c>
      <c r="K24" s="64" t="str">
        <f>_xll.qlSwapRateHelper2(,$H24,2,$B24,Calendar,$D24,$E24,$F24,$G24,$I24,$C24,Discounting2,PillarDate,,Permanent,Trigger,ObjectOverwrite)</f>
        <v>obj_00253#0002</v>
      </c>
      <c r="L24" s="48"/>
      <c r="M24" s="10" t="str">
        <f t="shared" si="16"/>
        <v>BasSw</v>
      </c>
      <c r="N24" s="94" t="str">
        <f t="shared" ref="N24:O24" si="27">IF(ISBLANK(J28),"--",J28)</f>
        <v>obj_00266#0002</v>
      </c>
      <c r="O24" s="94" t="str">
        <f t="shared" si="27"/>
        <v>obj_00235#0002</v>
      </c>
      <c r="P24" s="146" t="str">
        <f>IFERROR(_xll.qlRateHelperQuoteName(N24,Trigger),"--")</f>
        <v>USD3L12L5Y_LCHQuote</v>
      </c>
      <c r="Q24" s="98">
        <f>IFERROR(_xll.qlRateHelperQuoteValue($N24,Trigger),"--")</f>
        <v>1.6469875000000099E-2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42303</v>
      </c>
      <c r="V24" s="99">
        <f>IFERROR(_xll.qlRateHelperPillarDate(N24,Trigger),"--")</f>
        <v>44130</v>
      </c>
      <c r="X24" s="4" t="str">
        <f t="shared" si="18"/>
        <v>BasSw</v>
      </c>
      <c r="Y24" s="4" t="str">
        <v>obj_0021f</v>
      </c>
      <c r="Z24" s="4" t="str">
        <v>obj_0028b</v>
      </c>
      <c r="AA24" s="4" t="str">
        <f>IFERROR(_xll.qlRateHelperQuoteName(Y24,Trigger),"")</f>
        <v>USD3L12L12Y_LCHQuote</v>
      </c>
      <c r="AB24" s="70">
        <f>IFERROR(_xll.qlRateHelperRate(Y24,Trigger),"")</f>
        <v>2.3803199999999899E-2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42303</v>
      </c>
      <c r="AE24" s="5">
        <f>IFERROR(_xll.qlRateHelperPillarDate(Y24,Trigger),"")</f>
        <v>46686</v>
      </c>
      <c r="AF24" s="70">
        <v>2.4303278102641372E-2</v>
      </c>
      <c r="AG24" s="77">
        <v>0.74669859615900558</v>
      </c>
      <c r="AH24" s="169">
        <v>46686</v>
      </c>
      <c r="AI24" s="170">
        <v>2.4303278101913E-2</v>
      </c>
      <c r="AJ24" s="172">
        <f t="shared" si="4"/>
        <v>7.2837222364618981E-13</v>
      </c>
      <c r="AK24" s="80">
        <v>0.74669859786899095</v>
      </c>
      <c r="AL24" s="161">
        <f t="shared" si="5"/>
        <v>-1.7099853755198069E-9</v>
      </c>
      <c r="AM24" s="161"/>
    </row>
    <row r="25" spans="1:39" ht="11.25" customHeight="1" x14ac:dyDescent="0.2">
      <c r="A25" s="59" t="s">
        <v>118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21"/>
        <v>UsdLibor1Y</v>
      </c>
      <c r="H25" s="59" t="str">
        <f t="shared" si="22"/>
        <v>USD3L12L2Y_LCHQuote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obj_00224#0002</v>
      </c>
      <c r="K25" s="64" t="str">
        <f>_xll.qlSwapRateHelper2(,$H25,2,$B25,Calendar,$D25,$E25,$F25,$G25,$I25,$C25,Discounting2,PillarDate,,Permanent,Trigger,ObjectOverwrite)</f>
        <v>obj_00202#0002</v>
      </c>
      <c r="L25" s="48"/>
      <c r="M25" s="10" t="str">
        <f t="shared" si="16"/>
        <v>BasSw</v>
      </c>
      <c r="N25" s="94" t="str">
        <f t="shared" ref="N25:O25" si="28">IF(ISBLANK(J29),"--",J29)</f>
        <v>obj_00271#0002</v>
      </c>
      <c r="O25" s="94" t="str">
        <f t="shared" si="28"/>
        <v>obj_00234#0002</v>
      </c>
      <c r="P25" s="146" t="str">
        <f>IFERROR(_xll.qlRateHelperQuoteName(N25,Trigger),"--")</f>
        <v>USD3L12L6Y_LCHQuote</v>
      </c>
      <c r="Q25" s="98">
        <f>IFERROR(_xll.qlRateHelperQuoteValue($N25,Trigger),"--")</f>
        <v>1.8121984559999998E-2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42303</v>
      </c>
      <c r="V25" s="99">
        <f>IFERROR(_xll.qlRateHelperPillarDate(N25,Trigger),"--")</f>
        <v>44495</v>
      </c>
      <c r="X25" s="4" t="str">
        <f t="shared" si="18"/>
        <v>BasSw</v>
      </c>
      <c r="Y25" s="4" t="str">
        <v>obj_0025e</v>
      </c>
      <c r="Z25" s="4" t="str">
        <v>obj_00236</v>
      </c>
      <c r="AA25" s="4" t="str">
        <f>IFERROR(_xll.qlRateHelperQuoteName(Y25,Trigger),"")</f>
        <v>USD3L12L15Y_LCHQuote</v>
      </c>
      <c r="AB25" s="70">
        <f>IFERROR(_xll.qlRateHelperRate(Y25,Trigger),"")</f>
        <v>2.5213599999999999E-2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42303</v>
      </c>
      <c r="AE25" s="5">
        <f>IFERROR(_xll.qlRateHelperPillarDate(Y25,Trigger),"")</f>
        <v>47784</v>
      </c>
      <c r="AF25" s="70">
        <v>2.583281413539729E-2</v>
      </c>
      <c r="AG25" s="77">
        <v>0.67831682937039384</v>
      </c>
      <c r="AH25" s="169">
        <v>47784</v>
      </c>
      <c r="AI25" s="170">
        <v>2.5832814134851601E-2</v>
      </c>
      <c r="AJ25" s="172">
        <f t="shared" si="4"/>
        <v>5.4568849439107225E-13</v>
      </c>
      <c r="AK25" s="80">
        <v>0.67831683092795103</v>
      </c>
      <c r="AL25" s="161">
        <f t="shared" si="5"/>
        <v>-1.5575571943315936E-9</v>
      </c>
      <c r="AM25" s="161"/>
    </row>
    <row r="26" spans="1:39" ht="11.25" customHeight="1" x14ac:dyDescent="0.2">
      <c r="A26" s="59" t="s">
        <v>118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21"/>
        <v>UsdLibor1Y</v>
      </c>
      <c r="H26" s="59" t="str">
        <f t="shared" si="22"/>
        <v>USD3L12L3Y_LCHQuote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obj_00245#0002</v>
      </c>
      <c r="K26" s="64" t="str">
        <f>_xll.qlSwapRateHelper2(,$H26,2,$B26,Calendar,$D26,$E26,$F26,$G26,$I26,$C26,Discounting2,PillarDate,,Permanent,Trigger,ObjectOverwrite)</f>
        <v>obj_00239#0002</v>
      </c>
      <c r="L26" s="48"/>
      <c r="M26" s="10" t="str">
        <f t="shared" si="16"/>
        <v>BasSw</v>
      </c>
      <c r="N26" s="94" t="str">
        <f t="shared" ref="N26:O26" si="29">IF(ISBLANK(J30),"--",J30)</f>
        <v>obj_0021a#0002</v>
      </c>
      <c r="O26" s="94" t="str">
        <f t="shared" si="29"/>
        <v>obj_00279#0002</v>
      </c>
      <c r="P26" s="146" t="str">
        <f>IFERROR(_xll.qlRateHelperQuoteName(N26,Trigger),"--")</f>
        <v>USD3L12L7Y_LCHQuote</v>
      </c>
      <c r="Q26" s="98">
        <f>IFERROR(_xll.qlRateHelperQuoteValue($N26,Trigger),"--")</f>
        <v>1.9497799999999999E-2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42303</v>
      </c>
      <c r="V26" s="99">
        <f>IFERROR(_xll.qlRateHelperPillarDate(N26,Trigger),"--")</f>
        <v>44860</v>
      </c>
      <c r="X26" s="4" t="str">
        <f t="shared" si="18"/>
        <v>BasSw</v>
      </c>
      <c r="Y26" s="4" t="str">
        <v>obj_0025f</v>
      </c>
      <c r="Z26" s="4" t="str">
        <v>obj_00282</v>
      </c>
      <c r="AA26" s="4" t="str">
        <f>IFERROR(_xll.qlRateHelperQuoteName(Y26,Trigger),"")</f>
        <v>USD3L12L20Y_LCHQuote</v>
      </c>
      <c r="AB26" s="70">
        <f>IFERROR(_xll.qlRateHelperRate(Y26,Trigger),"")</f>
        <v>2.64491249999999E-2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42303</v>
      </c>
      <c r="AE26" s="5">
        <f>IFERROR(_xll.qlRateHelperPillarDate(Y26,Trigger),"")</f>
        <v>49608</v>
      </c>
      <c r="AF26" s="70">
        <v>2.7178025980650104E-2</v>
      </c>
      <c r="AG26" s="77">
        <v>0.58042698294824879</v>
      </c>
      <c r="AH26" s="169">
        <v>49608</v>
      </c>
      <c r="AI26" s="170">
        <v>2.71780259802804E-2</v>
      </c>
      <c r="AJ26" s="172">
        <f t="shared" si="4"/>
        <v>3.6970426720017713E-13</v>
      </c>
      <c r="AK26" s="80">
        <v>0.58042698427653305</v>
      </c>
      <c r="AL26" s="161">
        <f t="shared" si="5"/>
        <v>-1.3282842603601352E-9</v>
      </c>
      <c r="AM26" s="161"/>
    </row>
    <row r="27" spans="1:39" ht="11.25" customHeight="1" x14ac:dyDescent="0.2">
      <c r="A27" s="59" t="s">
        <v>118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21"/>
        <v>UsdLibor1Y</v>
      </c>
      <c r="H27" s="59" t="str">
        <f t="shared" si="22"/>
        <v>USD3L12L4Y_LCHQuote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obj_0026a#0002</v>
      </c>
      <c r="K27" s="64" t="str">
        <f>_xll.qlSwapRateHelper2(,$H27,2,$B27,Calendar,$D27,$E27,$F27,$G27,$I27,$C27,Discounting2,PillarDate,,Permanent,Trigger,ObjectOverwrite)</f>
        <v>obj_00222#0002</v>
      </c>
      <c r="L27" s="48"/>
      <c r="M27" s="10" t="str">
        <f t="shared" si="16"/>
        <v>BasSw</v>
      </c>
      <c r="N27" s="94" t="str">
        <f t="shared" ref="N27:O27" si="30">IF(ISBLANK(J31),"--",J31)</f>
        <v>obj_0024f#0002</v>
      </c>
      <c r="O27" s="94" t="str">
        <f t="shared" si="30"/>
        <v>obj_0028d#0002</v>
      </c>
      <c r="P27" s="146" t="str">
        <f>IFERROR(_xll.qlRateHelperQuoteName(N27,Trigger),"--")</f>
        <v>USD3L12L8Y_LCHQuote</v>
      </c>
      <c r="Q27" s="98">
        <f>IFERROR(_xll.qlRateHelperQuoteValue($N27,Trigger),"--")</f>
        <v>2.0650555559999999E-2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42303</v>
      </c>
      <c r="V27" s="99">
        <f>IFERROR(_xll.qlRateHelperPillarDate(N27,Trigger),"--")</f>
        <v>45225</v>
      </c>
      <c r="X27" s="4" t="str">
        <f t="shared" si="18"/>
        <v>BasSw</v>
      </c>
      <c r="Y27" s="4" t="str">
        <v>obj_0023f</v>
      </c>
      <c r="Z27" s="4" t="str">
        <v>obj_0020a</v>
      </c>
      <c r="AA27" s="4" t="str">
        <f>IFERROR(_xll.qlRateHelperQuoteName(Y27,Trigger),"")</f>
        <v>USD3L12L25Y_LCHQuote</v>
      </c>
      <c r="AB27" s="70">
        <f>IFERROR(_xll.qlRateHelperRate(Y27,Trigger),"")</f>
        <v>2.7025166664999999E-2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42303</v>
      </c>
      <c r="AE27" s="5">
        <f>IFERROR(_xll.qlRateHelperPillarDate(Y27,Trigger),"")</f>
        <v>51435</v>
      </c>
      <c r="AF27" s="70">
        <v>2.7782529041326321E-2</v>
      </c>
      <c r="AG27" s="77">
        <v>0.49902777849779978</v>
      </c>
      <c r="AH27" s="169">
        <v>51435</v>
      </c>
      <c r="AI27" s="170">
        <v>2.7782529041045001E-2</v>
      </c>
      <c r="AJ27" s="172">
        <f t="shared" si="4"/>
        <v>2.8132010609915881E-13</v>
      </c>
      <c r="AK27" s="80">
        <v>0.499027779640696</v>
      </c>
      <c r="AL27" s="161">
        <f t="shared" si="5"/>
        <v>-1.1428962221060601E-9</v>
      </c>
      <c r="AM27" s="161"/>
    </row>
    <row r="28" spans="1:39" ht="11.25" customHeight="1" x14ac:dyDescent="0.2">
      <c r="A28" s="59" t="s">
        <v>118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21"/>
        <v>UsdLibor1Y</v>
      </c>
      <c r="H28" s="59" t="str">
        <f t="shared" si="22"/>
        <v>USD3L12L5Y_LCHQuote</v>
      </c>
      <c r="I28" s="127">
        <v>0</v>
      </c>
      <c r="J28" s="64" t="str">
        <f>_xll.qlSwapRateHelper2(,$H28,2,$B28,Calendar,$D28,$E28,$F28,$G28,$I28,$C28,Discounting1,PillarDate,,Permanent,Trigger,ObjectOverwrite)</f>
        <v>obj_00266#0002</v>
      </c>
      <c r="K28" s="64" t="str">
        <f>_xll.qlSwapRateHelper2(,$H28,2,$B28,Calendar,$D28,$E28,$F28,$G28,$I28,$C28,Discounting2,PillarDate,,Permanent,Trigger,ObjectOverwrite)</f>
        <v>obj_00235#0002</v>
      </c>
      <c r="L28" s="48"/>
      <c r="M28" s="10" t="str">
        <f t="shared" si="16"/>
        <v>BasSw</v>
      </c>
      <c r="N28" s="94" t="str">
        <f t="shared" ref="N28:O28" si="31">IF(ISBLANK(J32),"--",J32)</f>
        <v>obj_00240#0002</v>
      </c>
      <c r="O28" s="94" t="str">
        <f t="shared" si="31"/>
        <v>obj_00264#0002</v>
      </c>
      <c r="P28" s="146" t="str">
        <f>IFERROR(_xll.qlRateHelperQuoteName(N28,Trigger),"--")</f>
        <v>USD3L12L9Y_LCHQuote</v>
      </c>
      <c r="Q28" s="98">
        <f>IFERROR(_xll.qlRateHelperQuoteValue($N28,Trigger),"--")</f>
        <v>2.16169859499999E-2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42303</v>
      </c>
      <c r="V28" s="99">
        <f>IFERROR(_xll.qlRateHelperPillarDate(N28,Trigger),"--")</f>
        <v>45593</v>
      </c>
      <c r="X28" s="4" t="str">
        <f t="shared" si="18"/>
        <v>BasSw</v>
      </c>
      <c r="Y28" s="4" t="str">
        <v>obj_002a8</v>
      </c>
      <c r="Z28" s="4" t="str">
        <v>obj_00219</v>
      </c>
      <c r="AA28" s="4" t="str">
        <f>IFERROR(_xll.qlRateHelperQuoteName(Y28,Trigger),"")</f>
        <v>USD3L12L30Y_LCHQuote</v>
      </c>
      <c r="AB28" s="70">
        <f>IFERROR(_xll.qlRateHelperRate(Y28,Trigger),"")</f>
        <v>2.7440624999999899E-2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42303</v>
      </c>
      <c r="AE28" s="5">
        <f>IFERROR(_xll.qlRateHelperPillarDate(Y28,Trigger),"")</f>
        <v>53261</v>
      </c>
      <c r="AF28" s="70">
        <v>2.8235641929526826E-2</v>
      </c>
      <c r="AG28" s="77">
        <v>0.42842806567435054</v>
      </c>
      <c r="AH28" s="169">
        <v>53261</v>
      </c>
      <c r="AI28" s="170">
        <v>2.8235641929312001E-2</v>
      </c>
      <c r="AJ28" s="172">
        <f t="shared" si="4"/>
        <v>2.1482468581801584E-13</v>
      </c>
      <c r="AK28" s="80">
        <v>0.428428066654648</v>
      </c>
      <c r="AL28" s="161">
        <f t="shared" si="5"/>
        <v>-9.8029745432270943E-10</v>
      </c>
      <c r="AM28" s="161"/>
    </row>
    <row r="29" spans="1:39" ht="11.25" customHeight="1" x14ac:dyDescent="0.2">
      <c r="A29" s="59" t="s">
        <v>118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21"/>
        <v>UsdLibor1Y</v>
      </c>
      <c r="H29" s="59" t="str">
        <f t="shared" si="22"/>
        <v>USD3L12L6Y_LCHQuote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obj_00271#0002</v>
      </c>
      <c r="K29" s="64" t="str">
        <f>_xll.qlSwapRateHelper2(,$H29,2,$B29,Calendar,$D29,$E29,$F29,$G29,$I29,$C29,Discounting2,PillarDate,,Permanent,Trigger,ObjectOverwrite)</f>
        <v>obj_00234#0002</v>
      </c>
      <c r="L29" s="48"/>
      <c r="M29" s="10" t="str">
        <f t="shared" si="16"/>
        <v>BasSw</v>
      </c>
      <c r="N29" s="94" t="str">
        <f t="shared" ref="N29:O29" si="32">IF(ISBLANK(J33),"--",J33)</f>
        <v>obj_00298#0002</v>
      </c>
      <c r="O29" s="94" t="str">
        <f t="shared" si="32"/>
        <v>obj_00203#0002</v>
      </c>
      <c r="P29" s="146" t="str">
        <f>IFERROR(_xll.qlRateHelperQuoteName(N29,Trigger),"--")</f>
        <v>USD3L12L10Y_LCHQuote</v>
      </c>
      <c r="Q29" s="98">
        <f>IFERROR(_xll.qlRateHelperQuoteValue($N29,Trigger),"--")</f>
        <v>2.2426250000000099E-2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42303</v>
      </c>
      <c r="V29" s="99">
        <f>IFERROR(_xll.qlRateHelperPillarDate(N29,Trigger),"--")</f>
        <v>45957</v>
      </c>
      <c r="X29" s="4" t="str">
        <f t="shared" si="18"/>
        <v>BasSw</v>
      </c>
      <c r="Y29" s="4" t="str">
        <v>obj_00246</v>
      </c>
      <c r="Z29" s="4" t="str">
        <v>obj_00220</v>
      </c>
      <c r="AA29" s="4" t="str">
        <f>IFERROR(_xll.qlRateHelperQuoteName(Y29,Trigger),"")</f>
        <v>USD3L12L40Y_LCHQuote</v>
      </c>
      <c r="AB29" s="70">
        <f>IFERROR(_xll.qlRateHelperRate(Y29,Trigger),"")</f>
        <v>2.7635E-2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42303</v>
      </c>
      <c r="AE29" s="5">
        <f>IFERROR(_xll.qlRateHelperPillarDate(Y29,Trigger),"")</f>
        <v>56913</v>
      </c>
      <c r="AF29" s="70">
        <v>2.8328229054410414E-2</v>
      </c>
      <c r="AG29" s="77">
        <v>0.3220023831144343</v>
      </c>
      <c r="AH29" s="169">
        <v>56913</v>
      </c>
      <c r="AI29" s="170">
        <v>2.8328229054251201E-2</v>
      </c>
      <c r="AJ29" s="172">
        <f t="shared" si="4"/>
        <v>1.5921292062515136E-13</v>
      </c>
      <c r="AK29" s="80">
        <v>0.32200238385102398</v>
      </c>
      <c r="AL29" s="161">
        <f t="shared" si="5"/>
        <v>-7.3658967814083098E-10</v>
      </c>
      <c r="AM29" s="161"/>
    </row>
    <row r="30" spans="1:39" ht="11.25" customHeight="1" x14ac:dyDescent="0.2">
      <c r="A30" s="59" t="s">
        <v>118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21"/>
        <v>UsdLibor1Y</v>
      </c>
      <c r="H30" s="59" t="str">
        <f t="shared" si="22"/>
        <v>USD3L12L7Y_LCHQuote</v>
      </c>
      <c r="I30" s="127">
        <v>0</v>
      </c>
      <c r="J30" s="64" t="str">
        <f>_xll.qlSwapRateHelper2(,$H30,2,$B30,Calendar,$D30,$E30,$F30,$G30,$I30,$C30,Discounting1,PillarDate,,Permanent,Trigger,ObjectOverwrite)</f>
        <v>obj_0021a#0002</v>
      </c>
      <c r="K30" s="64" t="str">
        <f>_xll.qlSwapRateHelper2(,$H30,2,$B30,Calendar,$D30,$E30,$F30,$G30,$I30,$C30,Discounting2,PillarDate,,Permanent,Trigger,ObjectOverwrite)</f>
        <v>obj_00279#0002</v>
      </c>
      <c r="L30" s="48"/>
      <c r="M30" s="10" t="str">
        <f t="shared" si="16"/>
        <v>BasSw</v>
      </c>
      <c r="N30" s="94" t="str">
        <f t="shared" ref="N30:O30" si="33">IF(ISBLANK(J34),"--",J34)</f>
        <v>obj_00280#0002</v>
      </c>
      <c r="O30" s="94" t="str">
        <f t="shared" si="33"/>
        <v>obj_00272#0002</v>
      </c>
      <c r="P30" s="146" t="str">
        <f>IFERROR(_xll.qlRateHelperQuoteName(N30,Trigger),"--")</f>
        <v>USD3L12L11Y_LCHQuote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>
        <f>IFERROR(_xll.qlRateHelperEarliestDate(N30,Trigger),"--")</f>
        <v>42303</v>
      </c>
      <c r="V30" s="99">
        <f>IFERROR(_xll.qlRateHelperPillarDate(N30,Trigger),"--")</f>
        <v>46321</v>
      </c>
      <c r="X30" s="4" t="str">
        <f t="shared" si="18"/>
        <v>BasSw</v>
      </c>
      <c r="Y30" s="4" t="str">
        <v>obj_00244</v>
      </c>
      <c r="Z30" s="4" t="str">
        <v>obj_00281</v>
      </c>
      <c r="AA30" s="4" t="str">
        <f>IFERROR(_xll.qlRateHelperQuoteName(Y30,Trigger),"")</f>
        <v>USD3L12L50Y_LCHQuote</v>
      </c>
      <c r="AB30" s="70">
        <f>IFERROR(_xll.qlRateHelperRate(Y30,Trigger),"")</f>
        <v>2.7459999999999998E-2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42303</v>
      </c>
      <c r="AE30" s="5">
        <f>IFERROR(_xll.qlRateHelperPillarDate(Y30,Trigger),"")</f>
        <v>60566</v>
      </c>
      <c r="AF30" s="70">
        <v>2.7889535126947473E-2</v>
      </c>
      <c r="AG30" s="77">
        <v>0.24788016798966434</v>
      </c>
      <c r="AH30" s="169">
        <v>60566</v>
      </c>
      <c r="AI30" s="170">
        <v>2.7889535127444201E-2</v>
      </c>
      <c r="AJ30" s="172">
        <f t="shared" si="4"/>
        <v>-4.9672765900510285E-13</v>
      </c>
      <c r="AK30" s="80">
        <v>0.247880168557359</v>
      </c>
      <c r="AL30" s="161">
        <f t="shared" si="5"/>
        <v>-5.6769466905137733E-10</v>
      </c>
      <c r="AM30" s="161"/>
    </row>
    <row r="31" spans="1:39" ht="11.25" customHeight="1" x14ac:dyDescent="0.2">
      <c r="A31" s="59" t="s">
        <v>118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21"/>
        <v>UsdLibor1Y</v>
      </c>
      <c r="H31" s="59" t="str">
        <f t="shared" si="22"/>
        <v>USD3L12L8Y_LCHQuote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obj_0024f#0002</v>
      </c>
      <c r="K31" s="64" t="str">
        <f>_xll.qlSwapRateHelper2(,$H31,2,$B31,Calendar,$D31,$E31,$F31,$G31,$I31,$C31,Discounting2,PillarDate,,Permanent,Trigger,ObjectOverwrite)</f>
        <v>obj_0028d#0002</v>
      </c>
      <c r="L31" s="48"/>
      <c r="M31" s="10" t="str">
        <f t="shared" si="16"/>
        <v>BasSw</v>
      </c>
      <c r="N31" s="94" t="str">
        <f t="shared" ref="N31:O31" si="34">IF(ISBLANK(J35),"--",J35)</f>
        <v>obj_0021f#0002</v>
      </c>
      <c r="O31" s="94" t="str">
        <f t="shared" si="34"/>
        <v>obj_0028b#0002</v>
      </c>
      <c r="P31" s="146" t="str">
        <f>IFERROR(_xll.qlRateHelperQuoteName(N31,Trigger),"--")</f>
        <v>USD3L12L12Y_LCHQuote</v>
      </c>
      <c r="Q31" s="98">
        <f>IFERROR(_xll.qlRateHelperQuoteValue($N31,Trigger),"--")</f>
        <v>2.3803199999999899E-2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42303</v>
      </c>
      <c r="V31" s="99">
        <f>IFERROR(_xll.qlRateHelperPillarDate(N31,Trigger),"--")</f>
        <v>46686</v>
      </c>
      <c r="X31" s="4" t="str">
        <f t="shared" si="18"/>
        <v>BasSw</v>
      </c>
      <c r="Y31" s="4" t="str">
        <v>obj_00231</v>
      </c>
      <c r="Z31" s="4" t="str">
        <v>obj_0023c</v>
      </c>
      <c r="AA31" s="4" t="str">
        <f>IFERROR(_xll.qlRateHelperQuoteName(Y31,Trigger),"")</f>
        <v>USD3L12L60Y_LCHQuote</v>
      </c>
      <c r="AB31" s="70">
        <f>IFERROR(_xll.qlRateHelperRate(Y31,Trigger),"")</f>
        <v>2.7404999999999999E-2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42303</v>
      </c>
      <c r="AE31" s="5">
        <f>IFERROR(_xll.qlRateHelperPillarDate(Y31,Trigger),"")</f>
        <v>64220</v>
      </c>
      <c r="AF31" s="70">
        <v>2.7711579888827387E-2</v>
      </c>
      <c r="AG31" s="77">
        <v>0.18946106024570178</v>
      </c>
      <c r="AH31" s="169">
        <v>64220</v>
      </c>
      <c r="AI31" s="170">
        <v>2.7711579889229499E-2</v>
      </c>
      <c r="AJ31" s="172">
        <f t="shared" si="4"/>
        <v>-4.0211237117837584E-13</v>
      </c>
      <c r="AK31" s="80">
        <v>0.189461060679637</v>
      </c>
      <c r="AL31" s="161">
        <f t="shared" si="5"/>
        <v>-4.339352210891434E-10</v>
      </c>
      <c r="AM31" s="161"/>
    </row>
    <row r="32" spans="1:39" ht="11.25" customHeight="1" x14ac:dyDescent="0.2">
      <c r="A32" s="59" t="s">
        <v>118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21"/>
        <v>UsdLibor1Y</v>
      </c>
      <c r="H32" s="59" t="str">
        <f t="shared" si="22"/>
        <v>USD3L12L9Y_LCHQuote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obj_00240#0002</v>
      </c>
      <c r="K32" s="64" t="str">
        <f>_xll.qlSwapRateHelper2(,$H32,2,$B32,Calendar,$D32,$E32,$F32,$G32,$I32,$C32,Discounting2,PillarDate,,Permanent,Trigger,ObjectOverwrite)</f>
        <v>obj_00264#0002</v>
      </c>
      <c r="L32" s="48"/>
      <c r="M32" s="10" t="str">
        <f t="shared" si="16"/>
        <v>BasSw</v>
      </c>
      <c r="N32" s="94" t="str">
        <f t="shared" ref="N32:O32" si="35">IF(ISBLANK(J36),"--",J36)</f>
        <v>obj_002a4#0002</v>
      </c>
      <c r="O32" s="94" t="str">
        <f t="shared" si="35"/>
        <v>obj_0021b#0002</v>
      </c>
      <c r="P32" s="146" t="str">
        <f>IFERROR(_xll.qlRateHelperQuoteName(N32,Trigger),"--")</f>
        <v>USD3L12L13Y_LCHQuote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>
        <f>IFERROR(_xll.qlRateHelperEarliestDate(N32,Trigger),"--")</f>
        <v>42303</v>
      </c>
      <c r="V32" s="99">
        <f>IFERROR(_xll.qlRateHelperPillarDate(N32,Trigger),"--")</f>
        <v>47052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118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UsdLibor1Y</v>
      </c>
      <c r="H33" s="59" t="str">
        <f t="shared" si="22"/>
        <v>USD3L12L10Y_LCHQuote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obj_00298#0002</v>
      </c>
      <c r="K33" s="64" t="str">
        <f>_xll.qlSwapRateHelper2(,$H33,2,$B33,Calendar,$D33,$E33,$F33,$G33,$I33,$C33,Discounting2,PillarDate,,Permanent,Trigger,ObjectOverwrite)</f>
        <v>obj_00203#0002</v>
      </c>
      <c r="L33" s="48"/>
      <c r="M33" s="10" t="str">
        <f t="shared" si="16"/>
        <v>BasSw</v>
      </c>
      <c r="N33" s="94" t="str">
        <f t="shared" ref="N33:O33" si="36">IF(ISBLANK(J37),"--",J37)</f>
        <v>obj_00209#0002</v>
      </c>
      <c r="O33" s="94" t="str">
        <f t="shared" si="36"/>
        <v>obj_00243#0002</v>
      </c>
      <c r="P33" s="146" t="str">
        <f>IFERROR(_xll.qlRateHelperQuoteName(N33,Trigger),"--")</f>
        <v>USD3L12L14Y_LCHQuote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>
        <f>IFERROR(_xll.qlRateHelperEarliestDate(N33,Trigger),"--")</f>
        <v>42303</v>
      </c>
      <c r="V33" s="99">
        <f>IFERROR(_xll.qlRateHelperPillarDate(N33,Trigger),"--")</f>
        <v>47417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118</v>
      </c>
      <c r="B34" s="60" t="s">
        <v>98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UsdLibor1Y</v>
      </c>
      <c r="H34" s="59" t="str">
        <f t="shared" si="22"/>
        <v>USD3L12L11Y_LCHQuote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obj_00280#0002</v>
      </c>
      <c r="K34" s="64" t="str">
        <f>_xll.qlSwapRateHelper2(,$H34,2,$B34,Calendar,$D34,$E34,$F34,$G34,$I34,$C34,Discounting2,PillarDate,,Permanent,Trigger,ObjectOverwrite)</f>
        <v>obj_00272#0002</v>
      </c>
      <c r="L34" s="48"/>
      <c r="M34" s="10" t="str">
        <f t="shared" si="16"/>
        <v>BasSw</v>
      </c>
      <c r="N34" s="94" t="str">
        <f t="shared" ref="N34:O34" si="37">IF(ISBLANK(J38),"--",J38)</f>
        <v>obj_0025e#0002</v>
      </c>
      <c r="O34" s="94" t="str">
        <f t="shared" si="37"/>
        <v>obj_00236#0002</v>
      </c>
      <c r="P34" s="146" t="str">
        <f>IFERROR(_xll.qlRateHelperQuoteName(N34,Trigger),"--")</f>
        <v>USD3L12L15Y_LCHQuote</v>
      </c>
      <c r="Q34" s="98">
        <f>IFERROR(_xll.qlRateHelperQuoteValue($N34,Trigger),"--")</f>
        <v>2.5213599999999999E-2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42303</v>
      </c>
      <c r="V34" s="99">
        <f>IFERROR(_xll.qlRateHelperPillarDate(N34,Trigger),"--")</f>
        <v>47784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118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UsdLibor1Y</v>
      </c>
      <c r="H35" s="59" t="str">
        <f t="shared" si="22"/>
        <v>USD3L12L12Y_LCHQuote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obj_0021f#0002</v>
      </c>
      <c r="K35" s="64" t="str">
        <f>_xll.qlSwapRateHelper2(,$H35,2,$B35,Calendar,$D35,$E35,$F35,$G35,$I35,$C35,Discounting2,PillarDate,,Permanent,Trigger,ObjectOverwrite)</f>
        <v>obj_0028b#0002</v>
      </c>
      <c r="L35" s="48"/>
      <c r="M35" s="10" t="str">
        <f t="shared" si="16"/>
        <v>BasSw</v>
      </c>
      <c r="N35" s="94" t="str">
        <f t="shared" ref="N35:O35" si="38">IF(ISBLANK(J39),"--",J39)</f>
        <v>obj_0025c#0002</v>
      </c>
      <c r="O35" s="94" t="str">
        <f t="shared" si="38"/>
        <v>obj_00230#0002</v>
      </c>
      <c r="P35" s="146" t="str">
        <f>IFERROR(_xll.qlRateHelperQuoteName(N35,Trigger),"--")</f>
        <v>USD3L12L16Y_LCHQuote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>
        <f>IFERROR(_xll.qlRateHelperEarliestDate(N35,Trigger),"--")</f>
        <v>42303</v>
      </c>
      <c r="V35" s="99">
        <f>IFERROR(_xll.qlRateHelperPillarDate(N35,Trigger),"--")</f>
        <v>48148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118</v>
      </c>
      <c r="B36" s="60" t="s">
        <v>99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UsdLibor1Y</v>
      </c>
      <c r="H36" s="59" t="str">
        <f t="shared" si="22"/>
        <v>USD3L12L13Y_LCHQuote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obj_002a4#0002</v>
      </c>
      <c r="K36" s="64" t="str">
        <f>_xll.qlSwapRateHelper2(,$H36,2,$B36,Calendar,$D36,$E36,$F36,$G36,$I36,$C36,Discounting2,PillarDate,,Permanent,Trigger,ObjectOverwrite)</f>
        <v>obj_0021b#0002</v>
      </c>
      <c r="L36" s="48"/>
      <c r="M36" s="10" t="str">
        <f t="shared" si="16"/>
        <v>BasSw</v>
      </c>
      <c r="N36" s="94" t="str">
        <f t="shared" ref="N36:O36" si="39">IF(ISBLANK(J40),"--",J40)</f>
        <v>obj_00295#0002</v>
      </c>
      <c r="O36" s="94" t="str">
        <f t="shared" si="39"/>
        <v>obj_002a5#0002</v>
      </c>
      <c r="P36" s="146" t="str">
        <f>IFERROR(_xll.qlRateHelperQuoteName(N36,Trigger),"--")</f>
        <v>USD3L12L17Y_LCHQuote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>
        <f>IFERROR(_xll.qlRateHelperEarliestDate(N36,Trigger),"--")</f>
        <v>42303</v>
      </c>
      <c r="V36" s="99">
        <f>IFERROR(_xll.qlRateHelperPillarDate(N36,Trigger),"--")</f>
        <v>48513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118</v>
      </c>
      <c r="B37" s="60" t="s">
        <v>100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UsdLibor1Y</v>
      </c>
      <c r="H37" s="59" t="str">
        <f t="shared" si="22"/>
        <v>USD3L12L14Y_LCHQuote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obj_00209#0002</v>
      </c>
      <c r="K37" s="64" t="str">
        <f>_xll.qlSwapRateHelper2(,$H37,2,$B37,Calendar,$D37,$E37,$F37,$G37,$I37,$C37,Discounting2,PillarDate,,Permanent,Trigger,ObjectOverwrite)</f>
        <v>obj_00243#0002</v>
      </c>
      <c r="L37" s="48"/>
      <c r="M37" s="10" t="str">
        <f t="shared" si="16"/>
        <v>BasSw</v>
      </c>
      <c r="N37" s="94" t="str">
        <f t="shared" ref="N37:O37" si="40">IF(ISBLANK(J41),"--",J41)</f>
        <v>obj_0029e#0002</v>
      </c>
      <c r="O37" s="94" t="str">
        <f t="shared" si="40"/>
        <v>obj_00248#0002</v>
      </c>
      <c r="P37" s="146" t="str">
        <f>IFERROR(_xll.qlRateHelperQuoteName(N37,Trigger),"--")</f>
        <v>USD3L12L18Y_LCHQuote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>
        <f>IFERROR(_xll.qlRateHelperEarliestDate(N37,Trigger),"--")</f>
        <v>42303</v>
      </c>
      <c r="V37" s="99">
        <f>IFERROR(_xll.qlRateHelperPillarDate(N37,Trigger),"--")</f>
        <v>48878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118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UsdLibor1Y</v>
      </c>
      <c r="H38" s="59" t="str">
        <f t="shared" si="22"/>
        <v>USD3L12L15Y_LCHQuote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obj_0025e#0002</v>
      </c>
      <c r="K38" s="64" t="str">
        <f>_xll.qlSwapRateHelper2(,$H38,2,$B38,Calendar,$D38,$E38,$F38,$G38,$I38,$C38,Discounting2,PillarDate,,Permanent,Trigger,ObjectOverwrite)</f>
        <v>obj_00236#0002</v>
      </c>
      <c r="L38" s="48"/>
      <c r="M38" s="10" t="str">
        <f t="shared" si="16"/>
        <v>BasSw</v>
      </c>
      <c r="N38" s="94" t="str">
        <f t="shared" ref="N38:O38" si="41">IF(ISBLANK(J42),"--",J42)</f>
        <v>obj_00292#0002</v>
      </c>
      <c r="O38" s="94" t="str">
        <f t="shared" si="41"/>
        <v>obj_00232#0002</v>
      </c>
      <c r="P38" s="146" t="str">
        <f>IFERROR(_xll.qlRateHelperQuoteName(N38,Trigger),"--")</f>
        <v>USD3L12L19Y_LCHQuote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>
        <f>IFERROR(_xll.qlRateHelperEarliestDate(N38,Trigger),"--")</f>
        <v>42303</v>
      </c>
      <c r="V38" s="99">
        <f>IFERROR(_xll.qlRateHelperPillarDate(N38,Trigger),"--")</f>
        <v>49243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118</v>
      </c>
      <c r="B39" s="60" t="s">
        <v>101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UsdLibor1Y</v>
      </c>
      <c r="H39" s="59" t="str">
        <f t="shared" si="22"/>
        <v>USD3L12L16Y_LCHQuote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obj_0025c#0002</v>
      </c>
      <c r="K39" s="64" t="str">
        <f>_xll.qlSwapRateHelper2(,$H39,2,$B39,Calendar,$D39,$E39,$F39,$G39,$I39,$C39,Discounting2,PillarDate,,Permanent,Trigger,ObjectOverwrite)</f>
        <v>obj_00230#0002</v>
      </c>
      <c r="L39" s="48"/>
      <c r="M39" s="10" t="str">
        <f t="shared" si="16"/>
        <v>BasSw</v>
      </c>
      <c r="N39" s="94" t="str">
        <f t="shared" ref="N39:O39" si="42">IF(ISBLANK(J43),"--",J43)</f>
        <v>obj_0025f#0002</v>
      </c>
      <c r="O39" s="94" t="str">
        <f t="shared" si="42"/>
        <v>obj_00282#0002</v>
      </c>
      <c r="P39" s="146" t="str">
        <f>IFERROR(_xll.qlRateHelperQuoteName(N39,Trigger),"--")</f>
        <v>USD3L12L20Y_LCHQuote</v>
      </c>
      <c r="Q39" s="98">
        <f>IFERROR(_xll.qlRateHelperQuoteValue($N39,Trigger),"--")</f>
        <v>2.64491249999999E-2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42303</v>
      </c>
      <c r="V39" s="99">
        <f>IFERROR(_xll.qlRateHelperPillarDate(N39,Trigger),"--")</f>
        <v>49608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118</v>
      </c>
      <c r="B40" s="60" t="s">
        <v>102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UsdLibor1Y</v>
      </c>
      <c r="H40" s="59" t="str">
        <f t="shared" si="22"/>
        <v>USD3L12L17Y_LCHQuote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obj_00295#0002</v>
      </c>
      <c r="K40" s="64" t="str">
        <f>_xll.qlSwapRateHelper2(,$H40,2,$B40,Calendar,$D40,$E40,$F40,$G40,$I40,$C40,Discounting2,PillarDate,,Permanent,Trigger,ObjectOverwrite)</f>
        <v>obj_002a5#0002</v>
      </c>
      <c r="L40" s="48"/>
      <c r="M40" s="10" t="str">
        <f t="shared" si="16"/>
        <v>BasSw</v>
      </c>
      <c r="N40" s="94" t="str">
        <f t="shared" ref="N40:O40" si="43">IF(ISBLANK(J44),"--",J44)</f>
        <v>obj_00296#0002</v>
      </c>
      <c r="O40" s="94" t="str">
        <f t="shared" si="43"/>
        <v>obj_00290#0002</v>
      </c>
      <c r="P40" s="146" t="str">
        <f>IFERROR(_xll.qlRateHelperQuoteName(N40,Trigger),"--")</f>
        <v>USD3L12L21Y_LCHQuote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>
        <f>IFERROR(_xll.qlRateHelperEarliestDate(N40,Trigger),"--")</f>
        <v>42303</v>
      </c>
      <c r="V40" s="99">
        <f>IFERROR(_xll.qlRateHelperPillarDate(N40,Trigger),"--")</f>
        <v>49975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118</v>
      </c>
      <c r="B41" s="60" t="s">
        <v>103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UsdLibor1Y</v>
      </c>
      <c r="H41" s="59" t="str">
        <f t="shared" si="22"/>
        <v>USD3L12L18Y_LCHQuote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obj_0029e#0002</v>
      </c>
      <c r="K41" s="64" t="str">
        <f>_xll.qlSwapRateHelper2(,$H41,2,$B41,Calendar,$D41,$E41,$F41,$G41,$I41,$C41,Discounting2,PillarDate,,Permanent,Trigger,ObjectOverwrite)</f>
        <v>obj_00248#0002</v>
      </c>
      <c r="M41" s="10" t="str">
        <f t="shared" si="16"/>
        <v>BasSw</v>
      </c>
      <c r="N41" s="94" t="str">
        <f t="shared" ref="N41:O41" si="44">IF(ISBLANK(J45),"--",J45)</f>
        <v>obj_002a3#0002</v>
      </c>
      <c r="O41" s="94" t="str">
        <f t="shared" si="44"/>
        <v>obj_00261#0002</v>
      </c>
      <c r="P41" s="146" t="str">
        <f>IFERROR(_xll.qlRateHelperQuoteName(N41,Trigger),"--")</f>
        <v>USD3L12L22Y_LCHQuote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>
        <f>IFERROR(_xll.qlRateHelperEarliestDate(N41,Trigger),"--")</f>
        <v>42303</v>
      </c>
      <c r="V41" s="99">
        <f>IFERROR(_xll.qlRateHelperPillarDate(N41,Trigger),"--")</f>
        <v>50339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118</v>
      </c>
      <c r="B42" s="60" t="s">
        <v>104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UsdLibor1Y</v>
      </c>
      <c r="H42" s="59" t="str">
        <f t="shared" si="22"/>
        <v>USD3L12L19Y_LCHQuote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obj_00292#0002</v>
      </c>
      <c r="K42" s="64" t="str">
        <f>_xll.qlSwapRateHelper2(,$H42,2,$B42,Calendar,$D42,$E42,$F42,$G42,$I42,$C42,Discounting2,PillarDate,,Permanent,Trigger,ObjectOverwrite)</f>
        <v>obj_00232#0002</v>
      </c>
      <c r="M42" s="10" t="str">
        <f t="shared" si="16"/>
        <v>BasSw</v>
      </c>
      <c r="N42" s="94" t="str">
        <f t="shared" ref="N42:O42" si="45">IF(ISBLANK(J46),"--",J46)</f>
        <v>obj_00273#0002</v>
      </c>
      <c r="O42" s="94" t="str">
        <f t="shared" si="45"/>
        <v>obj_002a6#0002</v>
      </c>
      <c r="P42" s="146" t="str">
        <f>IFERROR(_xll.qlRateHelperQuoteName(N42,Trigger),"--")</f>
        <v>USD3L12L23Y_LCHQuote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>
        <f>IFERROR(_xll.qlRateHelperEarliestDate(N42,Trigger),"--")</f>
        <v>42303</v>
      </c>
      <c r="V42" s="99">
        <f>IFERROR(_xll.qlRateHelperPillarDate(N42,Trigger),"--")</f>
        <v>50704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118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UsdLibor1Y</v>
      </c>
      <c r="H43" s="59" t="str">
        <f t="shared" si="22"/>
        <v>USD3L12L20Y_LCHQuote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obj_0025f#0002</v>
      </c>
      <c r="K43" s="64" t="str">
        <f>_xll.qlSwapRateHelper2(,$H43,2,$B43,Calendar,$D43,$E43,$F43,$G43,$I43,$C43,Discounting2,PillarDate,,Permanent,Trigger,ObjectOverwrite)</f>
        <v>obj_00282#0002</v>
      </c>
      <c r="M43" s="10" t="str">
        <f t="shared" si="16"/>
        <v>BasSw</v>
      </c>
      <c r="N43" s="94" t="str">
        <f t="shared" ref="N43:O43" si="46">IF(ISBLANK(J47),"--",J47)</f>
        <v>obj_002a0#0002</v>
      </c>
      <c r="O43" s="94" t="str">
        <f t="shared" si="46"/>
        <v>obj_001fb#0002</v>
      </c>
      <c r="P43" s="146" t="str">
        <f>IFERROR(_xll.qlRateHelperQuoteName(N43,Trigger),"--")</f>
        <v>USD3L12L24Y_LCHQuote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>
        <f>IFERROR(_xll.qlRateHelperEarliestDate(N43,Trigger),"--")</f>
        <v>42303</v>
      </c>
      <c r="V43" s="99">
        <f>IFERROR(_xll.qlRateHelperPillarDate(N43,Trigger),"--")</f>
        <v>51069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118</v>
      </c>
      <c r="B44" s="60" t="s">
        <v>105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UsdLibor1Y</v>
      </c>
      <c r="H44" s="59" t="str">
        <f t="shared" si="22"/>
        <v>USD3L12L21Y_LCHQuote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obj_00296#0002</v>
      </c>
      <c r="K44" s="64" t="str">
        <f>_xll.qlSwapRateHelper2(,$H44,2,$B44,Calendar,$D44,$E44,$F44,$G44,$I44,$C44,Discounting2,PillarDate,,Permanent,Trigger,ObjectOverwrite)</f>
        <v>obj_00290#0002</v>
      </c>
      <c r="M44" s="10" t="str">
        <f t="shared" si="16"/>
        <v>BasSw</v>
      </c>
      <c r="N44" s="94" t="str">
        <f t="shared" ref="N44:O44" si="47">IF(ISBLANK(J48),"--",J48)</f>
        <v>obj_0023f#0002</v>
      </c>
      <c r="O44" s="94" t="str">
        <f t="shared" si="47"/>
        <v>obj_0020a#0002</v>
      </c>
      <c r="P44" s="146" t="str">
        <f>IFERROR(_xll.qlRateHelperQuoteName(N44,Trigger),"--")</f>
        <v>USD3L12L25Y_LCHQuote</v>
      </c>
      <c r="Q44" s="98">
        <f>IFERROR(_xll.qlRateHelperQuoteValue($N44,Trigger),"--")</f>
        <v>2.7025166664999999E-2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42303</v>
      </c>
      <c r="V44" s="99">
        <f>IFERROR(_xll.qlRateHelperPillarDate(N44,Trigger),"--")</f>
        <v>51435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118</v>
      </c>
      <c r="B45" s="60" t="s">
        <v>106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UsdLibor1Y</v>
      </c>
      <c r="H45" s="59" t="str">
        <f t="shared" si="22"/>
        <v>USD3L12L22Y_LCHQuote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obj_002a3#0002</v>
      </c>
      <c r="K45" s="64" t="str">
        <f>_xll.qlSwapRateHelper2(,$H45,2,$B45,Calendar,$D45,$E45,$F45,$G45,$I45,$C45,Discounting2,PillarDate,,Permanent,Trigger,ObjectOverwrite)</f>
        <v>obj_00261#0002</v>
      </c>
      <c r="M45" s="10" t="str">
        <f t="shared" si="16"/>
        <v>BasSw</v>
      </c>
      <c r="N45" s="94" t="str">
        <f t="shared" ref="N45:O45" si="48">IF(ISBLANK(J49),"--",J49)</f>
        <v>obj_002ae#0002</v>
      </c>
      <c r="O45" s="94" t="str">
        <f t="shared" si="48"/>
        <v>obj_0024c#0002</v>
      </c>
      <c r="P45" s="146" t="str">
        <f>IFERROR(_xll.qlRateHelperQuoteName(N45,Trigger),"--")</f>
        <v>USD3L12L26Y_LCHQuote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>
        <f>IFERROR(_xll.qlRateHelperEarliestDate(N45,Trigger),"--")</f>
        <v>42303</v>
      </c>
      <c r="V45" s="99">
        <f>IFERROR(_xll.qlRateHelperPillarDate(N45,Trigger),"--")</f>
        <v>51802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118</v>
      </c>
      <c r="B46" s="60" t="s">
        <v>107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UsdLibor1Y</v>
      </c>
      <c r="H46" s="59" t="str">
        <f t="shared" si="22"/>
        <v>USD3L12L23Y_LCHQuote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obj_00273#0002</v>
      </c>
      <c r="K46" s="64" t="str">
        <f>_xll.qlSwapRateHelper2(,$H46,2,$B46,Calendar,$D46,$E46,$F46,$G46,$I46,$C46,Discounting2,PillarDate,,Permanent,Trigger,ObjectOverwrite)</f>
        <v>obj_002a6#0002</v>
      </c>
      <c r="M46" s="10" t="str">
        <f t="shared" si="16"/>
        <v>BasSw</v>
      </c>
      <c r="N46" s="94" t="str">
        <f t="shared" ref="N46:O46" si="49">IF(ISBLANK(J50),"--",J50)</f>
        <v>obj_00289#0002</v>
      </c>
      <c r="O46" s="94" t="str">
        <f t="shared" si="49"/>
        <v>obj_00223#0002</v>
      </c>
      <c r="P46" s="146" t="str">
        <f>IFERROR(_xll.qlRateHelperQuoteName(N46,Trigger),"--")</f>
        <v>USD3L12L27Y_LCHQuote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>
        <f>IFERROR(_xll.qlRateHelperEarliestDate(N46,Trigger),"--")</f>
        <v>42303</v>
      </c>
      <c r="V46" s="99">
        <f>IFERROR(_xll.qlRateHelperPillarDate(N46,Trigger),"--")</f>
        <v>52166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118</v>
      </c>
      <c r="B47" s="60" t="s">
        <v>108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UsdLibor1Y</v>
      </c>
      <c r="H47" s="59" t="str">
        <f t="shared" si="22"/>
        <v>USD3L12L24Y_LCHQuote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obj_002a0#0002</v>
      </c>
      <c r="K47" s="64" t="str">
        <f>_xll.qlSwapRateHelper2(,$H47,2,$B47,Calendar,$D47,$E47,$F47,$G47,$I47,$C47,Discounting2,PillarDate,,Permanent,Trigger,ObjectOverwrite)</f>
        <v>obj_001fb#0002</v>
      </c>
      <c r="M47" s="10" t="str">
        <f t="shared" si="16"/>
        <v>BasSw</v>
      </c>
      <c r="N47" s="94" t="str">
        <f t="shared" ref="N47:O47" si="50">IF(ISBLANK(J51),"--",J51)</f>
        <v>obj_0021c#0002</v>
      </c>
      <c r="O47" s="94" t="str">
        <f t="shared" si="50"/>
        <v>obj_002a9#0002</v>
      </c>
      <c r="P47" s="146" t="str">
        <f>IFERROR(_xll.qlRateHelperQuoteName(N47,Trigger),"--")</f>
        <v>USD3L12L28Y_LCHQuote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>
        <f>IFERROR(_xll.qlRateHelperEarliestDate(N47,Trigger),"--")</f>
        <v>42303</v>
      </c>
      <c r="V47" s="99">
        <f>IFERROR(_xll.qlRateHelperPillarDate(N47,Trigger),"--")</f>
        <v>52530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118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UsdLibor1Y</v>
      </c>
      <c r="H48" s="59" t="str">
        <f t="shared" si="22"/>
        <v>USD3L12L25Y_LCHQuote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obj_0023f#0002</v>
      </c>
      <c r="K48" s="64" t="str">
        <f>_xll.qlSwapRateHelper2(,$H48,2,$B48,Calendar,$D48,$E48,$F48,$G48,$I48,$C48,Discounting2,PillarDate,,Permanent,Trigger,ObjectOverwrite)</f>
        <v>obj_0020a#0002</v>
      </c>
      <c r="M48" s="10" t="str">
        <f t="shared" si="16"/>
        <v>BasSw</v>
      </c>
      <c r="N48" s="94" t="str">
        <f t="shared" ref="N48:O48" si="51">IF(ISBLANK(J52),"--",J52)</f>
        <v>obj_0029a#0002</v>
      </c>
      <c r="O48" s="94" t="str">
        <f t="shared" si="51"/>
        <v>obj_0022d#0002</v>
      </c>
      <c r="P48" s="146" t="str">
        <f>IFERROR(_xll.qlRateHelperQuoteName(N48,Trigger),"--")</f>
        <v>USD3L12L29Y_LCHQuote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>
        <f>IFERROR(_xll.qlRateHelperEarliestDate(N48,Trigger),"--")</f>
        <v>42303</v>
      </c>
      <c r="V48" s="99">
        <f>IFERROR(_xll.qlRateHelperPillarDate(N48,Trigger),"--")</f>
        <v>52896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118</v>
      </c>
      <c r="B49" s="60" t="s">
        <v>109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UsdLibor1Y</v>
      </c>
      <c r="H49" s="59" t="str">
        <f t="shared" si="22"/>
        <v>USD3L12L26Y_LCHQuote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obj_002ae#0002</v>
      </c>
      <c r="K49" s="64" t="str">
        <f>_xll.qlSwapRateHelper2(,$H49,2,$B49,Calendar,$D49,$E49,$F49,$G49,$I49,$C49,Discounting2,PillarDate,,Permanent,Trigger,ObjectOverwrite)</f>
        <v>obj_0024c#0002</v>
      </c>
      <c r="M49" s="10" t="str">
        <f t="shared" si="16"/>
        <v>BasSw</v>
      </c>
      <c r="N49" s="94" t="str">
        <f t="shared" ref="N49:O49" si="52">IF(ISBLANK(J53),"--",J53)</f>
        <v>obj_002a8#0002</v>
      </c>
      <c r="O49" s="94" t="str">
        <f t="shared" si="52"/>
        <v>obj_00219#0002</v>
      </c>
      <c r="P49" s="146" t="str">
        <f>IFERROR(_xll.qlRateHelperQuoteName(N49,Trigger),"--")</f>
        <v>USD3L12L30Y_LCHQuote</v>
      </c>
      <c r="Q49" s="98">
        <f>IFERROR(_xll.qlRateHelperQuoteValue($N49,Trigger),"--")</f>
        <v>2.7440624999999899E-2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42303</v>
      </c>
      <c r="V49" s="99">
        <f>IFERROR(_xll.qlRateHelperPillarDate(N49,Trigger),"--")</f>
        <v>53261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118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UsdLibor1Y</v>
      </c>
      <c r="H50" s="59" t="str">
        <f t="shared" si="22"/>
        <v>USD3L12L27Y_LCHQuote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obj_00289#0002</v>
      </c>
      <c r="K50" s="64" t="str">
        <f>_xll.qlSwapRateHelper2(,$H50,2,$B50,Calendar,$D50,$E50,$F50,$G50,$I50,$C50,Discounting2,PillarDate,,Permanent,Trigger,ObjectOverwrite)</f>
        <v>obj_00223#0002</v>
      </c>
      <c r="M50" s="10" t="str">
        <f t="shared" si="16"/>
        <v>BasSw</v>
      </c>
      <c r="N50" s="94" t="str">
        <f t="shared" ref="N50:O50" si="53">IF(ISBLANK(J54),"--",J54)</f>
        <v>obj_002a7#0002</v>
      </c>
      <c r="O50" s="94" t="str">
        <f t="shared" si="53"/>
        <v>obj_002b0#0002</v>
      </c>
      <c r="P50" s="146" t="str">
        <f>IFERROR(_xll.qlRateHelperQuoteName(N50,Trigger),"--")</f>
        <v>USD3L12L35Y_LCHQuote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>
        <f>IFERROR(_xll.qlRateHelperEarliestDate(N50,Trigger),"--")</f>
        <v>42303</v>
      </c>
      <c r="V50" s="99">
        <f>IFERROR(_xll.qlRateHelperPillarDate(N50,Trigger),"--")</f>
        <v>55087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118</v>
      </c>
      <c r="B51" s="60" t="s">
        <v>110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UsdLibor1Y</v>
      </c>
      <c r="H51" s="59" t="str">
        <f t="shared" si="22"/>
        <v>USD3L12L28Y_LCHQuote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obj_0021c#0002</v>
      </c>
      <c r="K51" s="64" t="str">
        <f>_xll.qlSwapRateHelper2(,$H51,2,$B51,Calendar,$D51,$E51,$F51,$G51,$I51,$C51,Discounting2,PillarDate,,Permanent,Trigger,ObjectOverwrite)</f>
        <v>obj_002a9#0002</v>
      </c>
      <c r="M51" s="10" t="str">
        <f t="shared" si="16"/>
        <v>BasSw</v>
      </c>
      <c r="N51" s="94" t="str">
        <f t="shared" ref="N51:O51" si="54">IF(ISBLANK(J55),"--",J55)</f>
        <v>obj_00246#0002</v>
      </c>
      <c r="O51" s="94" t="str">
        <f t="shared" si="54"/>
        <v>obj_00220#0002</v>
      </c>
      <c r="P51" s="146" t="str">
        <f>IFERROR(_xll.qlRateHelperQuoteName(N51,Trigger),"--")</f>
        <v>USD3L12L40Y_LCHQuote</v>
      </c>
      <c r="Q51" s="98">
        <f>IFERROR(_xll.qlRateHelperQuoteValue($N51,Trigger),"--")</f>
        <v>2.7635E-2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42303</v>
      </c>
      <c r="V51" s="99">
        <f>IFERROR(_xll.qlRateHelperPillarDate(N51,Trigger),"--")</f>
        <v>56913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118</v>
      </c>
      <c r="B52" s="60" t="s">
        <v>111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UsdLibor1Y</v>
      </c>
      <c r="H52" s="59" t="str">
        <f t="shared" si="22"/>
        <v>USD3L12L29Y_LCHQuote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obj_0029a#0002</v>
      </c>
      <c r="K52" s="64" t="str">
        <f>_xll.qlSwapRateHelper2(,$H52,2,$B52,Calendar,$D52,$E52,$F52,$G52,$I52,$C52,Discounting2,PillarDate,,Permanent,Trigger,ObjectOverwrite)</f>
        <v>obj_0022d#0002</v>
      </c>
      <c r="M52" s="10" t="str">
        <f t="shared" si="16"/>
        <v>BasSw</v>
      </c>
      <c r="N52" s="94" t="str">
        <f t="shared" ref="N52:O52" si="55">IF(ISBLANK(J56),"--",J56)</f>
        <v>obj_00244#0002</v>
      </c>
      <c r="O52" s="94" t="str">
        <f t="shared" si="55"/>
        <v>obj_00281#0002</v>
      </c>
      <c r="P52" s="146" t="str">
        <f>IFERROR(_xll.qlRateHelperQuoteName(N52,Trigger),"--")</f>
        <v>USD3L12L50Y_LCHQuote</v>
      </c>
      <c r="Q52" s="98">
        <f>IFERROR(_xll.qlRateHelperQuoteValue($N52,Trigger),"--")</f>
        <v>2.7459999999999998E-2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42303</v>
      </c>
      <c r="V52" s="99">
        <f>IFERROR(_xll.qlRateHelperPillarDate(N52,Trigger),"--")</f>
        <v>60566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118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UsdLibor1Y</v>
      </c>
      <c r="H53" s="59" t="str">
        <f t="shared" si="22"/>
        <v>USD3L12L30Y_LCHQuote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obj_002a8#0002</v>
      </c>
      <c r="K53" s="64" t="str">
        <f>_xll.qlSwapRateHelper2(,$H53,2,$B53,Calendar,$D53,$E53,$F53,$G53,$I53,$C53,Discounting2,PillarDate,,Permanent,Trigger,ObjectOverwrite)</f>
        <v>obj_00219#0002</v>
      </c>
      <c r="M53" s="11" t="str">
        <f t="shared" si="16"/>
        <v>BasSw</v>
      </c>
      <c r="N53" s="95" t="str">
        <f t="shared" ref="N53:O53" si="56">IF(ISBLANK(J57),"--",J57)</f>
        <v>obj_00231#0002</v>
      </c>
      <c r="O53" s="95" t="str">
        <f t="shared" si="56"/>
        <v>obj_0023c#0002</v>
      </c>
      <c r="P53" s="147" t="str">
        <f>IFERROR(_xll.qlRateHelperQuoteName(N53,Trigger),"--")</f>
        <v>USD3L12L60Y_LCHQuote</v>
      </c>
      <c r="Q53" s="101">
        <f>IFERROR(_xll.qlRateHelperQuoteValue($N53,Trigger),"--")</f>
        <v>2.7404999999999999E-2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42303</v>
      </c>
      <c r="V53" s="102">
        <f>IFERROR(_xll.qlRateHelperPillarDate(N53,Trigger),"--")</f>
        <v>64220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118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UsdLibor1Y</v>
      </c>
      <c r="H54" s="59" t="str">
        <f t="shared" si="22"/>
        <v>USD3L12L35Y_LCHQuote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obj_002a7#0002</v>
      </c>
      <c r="K54" s="64" t="str">
        <f>_xll.qlSwapRateHelper2(,$H54,2,$B54,Calendar,$D54,$E54,$F54,$G54,$I54,$C54,Discounting2,PillarDate,,Permanent,Trigger,ObjectOverwrite)</f>
        <v>obj_002b0#0002</v>
      </c>
    </row>
    <row r="55" spans="1:38" ht="11.25" customHeight="1" x14ac:dyDescent="0.2">
      <c r="A55" s="59" t="s">
        <v>118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UsdLibor1Y</v>
      </c>
      <c r="H55" s="59" t="str">
        <f t="shared" si="22"/>
        <v>USD3L12L40Y_LCHQuote</v>
      </c>
      <c r="I55" s="125">
        <v>0</v>
      </c>
      <c r="J55" s="64" t="str">
        <f>_xll.qlSwapRateHelper2(,$H55,2,$B55,Calendar,$D55,$E55,$F55,$G55,$I55,$C55,Discounting1,PillarDate,,Permanent,Trigger,ObjectOverwrite)</f>
        <v>obj_00246#0002</v>
      </c>
      <c r="K55" s="64" t="str">
        <f>_xll.qlSwapRateHelper2(,$H55,2,$B55,Calendar,$D55,$E55,$F55,$G55,$I55,$C55,Discounting2,PillarDate,,Permanent,Trigger,ObjectOverwrite)</f>
        <v>obj_00220#0002</v>
      </c>
    </row>
    <row r="56" spans="1:38" ht="11.25" customHeight="1" x14ac:dyDescent="0.2">
      <c r="A56" s="59" t="s">
        <v>118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UsdLibor1Y</v>
      </c>
      <c r="H56" s="59" t="str">
        <f t="shared" si="22"/>
        <v>USD3L12L50Y_LCHQuote</v>
      </c>
      <c r="I56" s="125">
        <v>0</v>
      </c>
      <c r="J56" s="64" t="str">
        <f>_xll.qlSwapRateHelper2(,$H56,2,$B56,Calendar,$D56,$E56,$F56,$G56,$I56,$C56,Discounting1,PillarDate,,Permanent,Trigger,ObjectOverwrite)</f>
        <v>obj_00244#0002</v>
      </c>
      <c r="K56" s="64" t="str">
        <f>_xll.qlSwapRateHelper2(,$H56,2,$B56,Calendar,$D56,$E56,$F56,$G56,$I56,$C56,Discounting2,PillarDate,,Permanent,Trigger,ObjectOverwrite)</f>
        <v>obj_00281#0002</v>
      </c>
    </row>
    <row r="57" spans="1:38" ht="11.25" customHeight="1" x14ac:dyDescent="0.2">
      <c r="A57" s="1" t="s">
        <v>118</v>
      </c>
      <c r="B57" s="8" t="s">
        <v>112</v>
      </c>
      <c r="C57" s="7" t="s">
        <v>6</v>
      </c>
      <c r="D57" s="7" t="s">
        <v>8</v>
      </c>
      <c r="E57" s="7" t="s">
        <v>7</v>
      </c>
      <c r="F57" s="7" t="s">
        <v>27</v>
      </c>
      <c r="G57" s="7" t="str">
        <f t="shared" si="21"/>
        <v>UsdLibor1Y</v>
      </c>
      <c r="H57" s="1" t="str">
        <f t="shared" si="22"/>
        <v>USD3L12L60Y_LCHQuote</v>
      </c>
      <c r="I57" s="128">
        <v>0</v>
      </c>
      <c r="J57" s="3" t="str">
        <f>_xll.qlSwapRateHelper2(,$H57,2,$B57,Calendar,$D57,$E57,$F57,$G57,$I57,$C57,Discounting1,PillarDate,,Permanent,Trigger,ObjectOverwrite)</f>
        <v>obj_00231#0002</v>
      </c>
      <c r="K57" s="3" t="str">
        <f>_xll.qlSwapRateHelper2(,$H57,2,$B57,Calendar,$D57,$E57,$F57,$G57,$I57,$C57,Discounting2,PillarDate,,Permanent,Trigger,ObjectOverwrite)</f>
        <v>obj_0023c#0002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USDSTD</v>
      </c>
      <c r="W1" s="66"/>
      <c r="X1" s="66"/>
      <c r="Y1" s="69"/>
      <c r="Z1" s="69"/>
      <c r="AA1" s="66"/>
      <c r="AB1" s="66"/>
      <c r="AC1" s="73" t="s">
        <v>134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146</v>
      </c>
      <c r="E2" s="65" t="s">
        <v>147</v>
      </c>
      <c r="F2" s="65" t="s">
        <v>115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138</v>
      </c>
      <c r="N2" s="73" t="s">
        <v>79</v>
      </c>
      <c r="O2" s="73" t="s">
        <v>82</v>
      </c>
      <c r="P2" s="73" t="s">
        <v>80</v>
      </c>
      <c r="Q2" s="73" t="s">
        <v>81</v>
      </c>
      <c r="R2" s="73" t="s">
        <v>83</v>
      </c>
      <c r="S2" s="73" t="s">
        <v>22</v>
      </c>
      <c r="T2" s="73" t="s">
        <v>76</v>
      </c>
      <c r="U2" s="93"/>
      <c r="V2" s="73" t="s">
        <v>9</v>
      </c>
      <c r="W2" s="73" t="s">
        <v>24</v>
      </c>
      <c r="X2" s="73" t="s">
        <v>79</v>
      </c>
      <c r="Y2" s="75" t="s">
        <v>23</v>
      </c>
      <c r="Z2" s="75" t="s">
        <v>84</v>
      </c>
      <c r="AA2" s="73" t="s">
        <v>22</v>
      </c>
      <c r="AB2" s="73" t="s">
        <v>76</v>
      </c>
      <c r="AC2" s="171">
        <f t="array" ref="AC2:AC72">_xll.qlPiecewiseYieldCurveData(yieldcurve1_STD,Trigger)</f>
        <v>1.3383308797630918E-3</v>
      </c>
      <c r="AH2" s="217" t="s">
        <v>85</v>
      </c>
      <c r="AI2" s="218"/>
    </row>
    <row r="3" spans="1:35" ht="11.25" customHeight="1" x14ac:dyDescent="0.2">
      <c r="A3" s="180" t="s">
        <v>26</v>
      </c>
      <c r="B3" s="181" t="s">
        <v>37</v>
      </c>
      <c r="C3" s="181" t="s">
        <v>74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obj_001b6#0002</v>
      </c>
      <c r="H3" s="184" t="str">
        <f>IF(LCHQuoteOverwrite,Currency&amp;B3&amp;"D"&amp;LCHQuoteSuffix,Currency&amp;B3&amp;"D"&amp;QuoteSuffix)</f>
        <v>USDOND_LCHQuote</v>
      </c>
      <c r="I3" s="182"/>
      <c r="J3" s="185" t="str">
        <f>_xll.qlDepositRateHelper(,$H3,$G3,Permanent,Trigger,ObjectOverwrite)</f>
        <v>obj_001bf#0002</v>
      </c>
      <c r="K3" s="49"/>
      <c r="L3" s="68" t="str">
        <f>A3</f>
        <v>Dp</v>
      </c>
      <c r="M3" s="131" t="str">
        <f>IF(ISBLANK(J3),"--",J3)</f>
        <v>obj_001bf#0002</v>
      </c>
      <c r="N3" s="145" t="str">
        <f>IFERROR(_xll.qlRateHelperQuoteName(M3,Trigger),"--")</f>
        <v>USDOND_LCHQuote</v>
      </c>
      <c r="O3" s="133">
        <f>IFERROR(_xll.qlRateHelperQuoteValue($M3,Trigger),"--")</f>
        <v>1.32E-3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42299</v>
      </c>
      <c r="T3" s="134">
        <f>IFERROR(_xll.qlRateHelperPillarDate(M3,Trigger),"--")</f>
        <v>42300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obj_001bf</v>
      </c>
      <c r="X3" s="4" t="str">
        <f>IFERROR(_xll.qlRateHelperQuoteName(W3,Trigger),"")</f>
        <v>USDOND_LCHQuote</v>
      </c>
      <c r="Y3" s="70">
        <f>IFERROR(_xll.qlRateHelperRate(W3,Trigger),"")</f>
        <v>1.32E-3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42299</v>
      </c>
      <c r="AB3" s="5">
        <f>IFERROR(_xll.qlRateHelperPillarDate(W3,Trigger),"")</f>
        <v>42300</v>
      </c>
      <c r="AC3" s="70">
        <v>1.3383308797630918E-3</v>
      </c>
      <c r="AD3" s="169">
        <f t="array" ref="AD3:AD72">_xll.ohFilter([1]REP00079!$C$2:$C$2000,([1]REP00079!$A$2:$A$2000="USD_LIBOR_EOD"))</f>
        <v>42300</v>
      </c>
      <c r="AE3" s="170">
        <f t="array" ref="AE3:AE72">_xll.ohFilter([1]REP00079!$E$2:$E$2000,([1]REP00079!$A$2:$A$2000="USD_LIBOR_EOD"))</f>
        <v>1.3383308797532E-3</v>
      </c>
      <c r="AF3" s="172">
        <f>_xll.qlYieldTSZeroRate(yieldcurve1_STD,$AD3,"ACTUAL/365 (FIXED)",,,TRUE,Trigger)-AE3</f>
        <v>-3.2526065174565133E-18</v>
      </c>
      <c r="AG3" s="161"/>
      <c r="AH3" s="107" t="s">
        <v>86</v>
      </c>
      <c r="AI3" s="108">
        <v>12</v>
      </c>
    </row>
    <row r="4" spans="1:35" ht="11.25" customHeight="1" x14ac:dyDescent="0.2">
      <c r="A4" s="186" t="s">
        <v>26</v>
      </c>
      <c r="B4" s="187" t="s">
        <v>73</v>
      </c>
      <c r="C4" s="187" t="s">
        <v>144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obj_001ac#0002</v>
      </c>
      <c r="H4" s="190" t="str">
        <f>IF(LCHQuoteOverwrite,Currency&amp;B4&amp;"D"&amp;LCHQuoteSuffix,Currency&amp;B4&amp;"D"&amp;QuoteSuffix)</f>
        <v>USDTND_LCHQuote</v>
      </c>
      <c r="I4" s="188"/>
      <c r="J4" s="191" t="str">
        <f>_xll.qlFraRateHelper(,$H4,"1D",$G4,PillarDate,,Permanent,Trigger,ObjectOverwrite)</f>
        <v>obj_001c0#0002</v>
      </c>
      <c r="K4" s="49"/>
      <c r="L4" s="10" t="str">
        <f t="shared" ref="L4:L11" si="1">A4</f>
        <v>Dp</v>
      </c>
      <c r="M4" s="94" t="str">
        <f t="shared" ref="M4:M11" si="2">IF(ISBLANK(J4),"--",J4)</f>
        <v>obj_001c0#0002</v>
      </c>
      <c r="N4" s="146" t="str">
        <f>IFERROR(_xll.qlRateHelperQuoteName(M4,Trigger),"--")</f>
        <v>USDTND_LCHQuote</v>
      </c>
      <c r="O4" s="98">
        <f>IFERROR(_xll.qlRateHelperQuoteValue($M4,Trigger),"--")</f>
        <v>1.32E-3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42300</v>
      </c>
      <c r="T4" s="99">
        <f>IFERROR(_xll.qlRateHelperPillarDate(M4,Trigger),"--")</f>
        <v>42303</v>
      </c>
      <c r="V4" s="4" t="str">
        <f t="shared" si="0"/>
        <v>Dp</v>
      </c>
      <c r="W4" s="4" t="str">
        <v>obj_001c0</v>
      </c>
      <c r="X4" s="4" t="str">
        <f>IFERROR(_xll.qlRateHelperQuoteName(W4,Trigger),"")</f>
        <v>USDTND_LCHQuote</v>
      </c>
      <c r="Y4" s="70">
        <f>IFERROR(_xll.qlRateHelperRate(W4,Trigger),"")</f>
        <v>1.32E-3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42300</v>
      </c>
      <c r="AB4" s="5">
        <f>IFERROR(_xll.qlRateHelperPillarDate(W4,Trigger),"")</f>
        <v>42303</v>
      </c>
      <c r="AC4" s="70">
        <v>1.3383271993486403E-3</v>
      </c>
      <c r="AD4" s="169">
        <v>42306</v>
      </c>
      <c r="AE4" s="170">
        <v>1.4053772333064299E-3</v>
      </c>
      <c r="AF4" s="172">
        <f>_xll.qlYieldTSZeroRate(yieldcurve1_STD,$AD4,"ACTUAL/365 (FIXED)",,,TRUE,Trigger)-AE4</f>
        <v>4.1770406578045538E-14</v>
      </c>
      <c r="AG4" s="161"/>
      <c r="AH4" s="107" t="s">
        <v>87</v>
      </c>
      <c r="AI4" s="108">
        <v>0</v>
      </c>
    </row>
    <row r="5" spans="1:35" ht="11.25" customHeight="1" x14ac:dyDescent="0.2">
      <c r="A5" s="59" t="s">
        <v>26</v>
      </c>
      <c r="B5" s="60" t="s">
        <v>145</v>
      </c>
      <c r="C5" s="60" t="s">
        <v>38</v>
      </c>
      <c r="D5" s="123"/>
      <c r="E5" s="123"/>
      <c r="F5" s="123"/>
      <c r="G5" s="61" t="str">
        <f>PROPER(Currency)&amp;FamilyName&amp;B5</f>
        <v>UsdLiborSW</v>
      </c>
      <c r="H5" s="179" t="str">
        <f>IF(LCHQuoteOverwrite,Currency&amp;C5&amp;"D"&amp;LCHQuoteSuffix,Currency&amp;B5&amp;"D"&amp;QuoteSuffix)</f>
        <v>USD1WD_LCHQuote</v>
      </c>
      <c r="I5" s="123"/>
      <c r="J5" s="64" t="str">
        <f>_xll.qlDepositRateHelper(,$H5,$G5,Permanent,Trigger,ObjectOverwrite)</f>
        <v>obj_001b1#0002</v>
      </c>
      <c r="K5" s="49"/>
      <c r="L5" s="10" t="str">
        <f t="shared" si="1"/>
        <v>Dp</v>
      </c>
      <c r="M5" s="94" t="str">
        <f t="shared" si="2"/>
        <v>obj_001b1#0002</v>
      </c>
      <c r="N5" s="146" t="str">
        <f>IFERROR(_xll.qlRateHelperQuoteName(M5,Trigger),"--")</f>
        <v>USD1WD_LCHQuote</v>
      </c>
      <c r="O5" s="98">
        <f>IFERROR(_xll.qlRateHelperQuoteValue($M5,Trigger),"--")</f>
        <v>1.5625000000000001E-3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42303</v>
      </c>
      <c r="T5" s="99">
        <f>IFERROR(_xll.qlRateHelperPillarDate(M5,Trigger),"--")</f>
        <v>42310</v>
      </c>
      <c r="V5" s="4" t="str">
        <f t="shared" si="0"/>
        <v>Dp</v>
      </c>
      <c r="W5" s="4" t="str">
        <v>obj_001b1</v>
      </c>
      <c r="X5" s="4" t="str">
        <f>IFERROR(_xll.qlRateHelperQuoteName(W5,Trigger),"")</f>
        <v>USD1WD_LCHQuote</v>
      </c>
      <c r="Y5" s="70">
        <f>IFERROR(_xll.qlRateHelperRate(W5,Trigger),"")</f>
        <v>1.5625000000000001E-3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42303</v>
      </c>
      <c r="AB5" s="5">
        <f>IFERROR(_xll.qlRateHelperPillarDate(W5,Trigger),"")</f>
        <v>42310</v>
      </c>
      <c r="AC5" s="70">
        <v>1.4947772786627013E-3</v>
      </c>
      <c r="AD5" s="169">
        <v>42329</v>
      </c>
      <c r="AE5" s="170">
        <v>1.8206287021622801E-3</v>
      </c>
      <c r="AF5" s="172">
        <f>_xll.qlYieldTSZeroRate(yieldcurve1_STD,$AD5,"ACTUAL/365 (FIXED)",,,TRUE,Trigger)-AE5</f>
        <v>-9.5807371820519523E-5</v>
      </c>
      <c r="AG5" s="161"/>
      <c r="AH5" s="107" t="s">
        <v>88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UsdLibor1M</v>
      </c>
      <c r="H6" s="179" t="str">
        <f t="shared" ref="H6:H11" si="3">IF(LCHQuoteOverwrite,Currency&amp;B6&amp;"D"&amp;LCHQuoteSuffix,Currency&amp;B6&amp;"D"&amp;QuoteSuffix)</f>
        <v>USD1MD_LCHQuote</v>
      </c>
      <c r="I6" s="123"/>
      <c r="J6" s="64" t="str">
        <f>_xll.qlDepositRateHelper(,$H6,$G6,Permanent,Trigger,ObjectOverwrite)</f>
        <v>obj_00142#0002</v>
      </c>
      <c r="K6" s="49"/>
      <c r="L6" s="10" t="str">
        <f t="shared" si="1"/>
        <v>Dp</v>
      </c>
      <c r="M6" s="94" t="str">
        <f t="shared" si="2"/>
        <v>obj_00142#0002</v>
      </c>
      <c r="N6" s="146" t="str">
        <f>IFERROR(_xll.qlRateHelperQuoteName(M6,Trigger),"--")</f>
        <v>USD1MD_LCHQuote</v>
      </c>
      <c r="O6" s="98">
        <f>IFERROR(_xll.qlRateHelperQuoteValue($M6,Trigger),"--")</f>
        <v>1.9694999999999999E-3</v>
      </c>
      <c r="P6" s="97" t="b">
        <v>0</v>
      </c>
      <c r="Q6" s="94">
        <v>30</v>
      </c>
      <c r="R6" s="94">
        <v>1</v>
      </c>
      <c r="S6" s="99">
        <f>IFERROR(_xll.qlRateHelperEarliestDate(M6,Trigger),"--")</f>
        <v>42303</v>
      </c>
      <c r="T6" s="99">
        <f>IFERROR(_xll.qlRateHelperPillarDate(M6,Trigger),"--")</f>
        <v>42334</v>
      </c>
      <c r="V6" s="4" t="str">
        <f t="shared" si="0"/>
        <v>FUT</v>
      </c>
      <c r="W6" s="4" t="str">
        <v>obj_002f6</v>
      </c>
      <c r="X6" s="4" t="str">
        <f>IFERROR(_xll.qlRateHelperQuoteName(W6,Trigger),"")</f>
        <v>EDZ5_LCHQuote</v>
      </c>
      <c r="Y6" s="70">
        <f>IFERROR(_xll.qlRateHelperRate(W6,Trigger),"")</f>
        <v>3.7449999999999983E-3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3.1293008037455053E-3</v>
      </c>
      <c r="AD6" s="169">
        <v>42359</v>
      </c>
      <c r="AE6" s="170">
        <v>2.1957747726248302E-3</v>
      </c>
      <c r="AF6" s="172">
        <f>_xll.qlYieldTSZeroRate(yieldcurve1_STD,$AD6,"ACTUAL/365 (FIXED)",,,TRUE,Trigger)-AE6</f>
        <v>-1.0772599226547067E-4</v>
      </c>
      <c r="AG6" s="161"/>
      <c r="AH6" s="107" t="s">
        <v>89</v>
      </c>
      <c r="AI6" s="109" t="s">
        <v>90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UsdLibor2M</v>
      </c>
      <c r="H7" s="179" t="str">
        <f t="shared" si="3"/>
        <v>USD2MD_LCHQuote</v>
      </c>
      <c r="I7" s="123"/>
      <c r="J7" s="64" t="str">
        <f>_xll.qlDepositRateHelper(,$H7,$G7,Permanent,Trigger,ObjectOverwrite)</f>
        <v>obj_00143#0002</v>
      </c>
      <c r="K7" s="49"/>
      <c r="L7" s="10" t="str">
        <f t="shared" si="1"/>
        <v>Dp</v>
      </c>
      <c r="M7" s="94" t="str">
        <f t="shared" si="2"/>
        <v>obj_00143#0002</v>
      </c>
      <c r="N7" s="146" t="str">
        <f>IFERROR(_xll.qlRateHelperQuoteName(M7,Trigger),"--")</f>
        <v>USD2MD_LCHQuote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>
        <f>IFERROR(_xll.qlRateHelperEarliestDate(M7,Trigger),"--")</f>
        <v>42303</v>
      </c>
      <c r="T7" s="99">
        <f>IFERROR(_xll.qlRateHelperPillarDate(M7,Trigger),"--")</f>
        <v>42367</v>
      </c>
      <c r="V7" s="4" t="str">
        <f t="shared" si="0"/>
        <v>FUT</v>
      </c>
      <c r="W7" s="4" t="str">
        <v>obj_002f5</v>
      </c>
      <c r="X7" s="4" t="str">
        <f>IFERROR(_xll.qlRateHelperQuoteName(W7,Trigger),"")</f>
        <v>EDH6_LCHQuote</v>
      </c>
      <c r="Y7" s="70">
        <f>IFERROR(_xll.qlRateHelperRate(W7,Trigger),"")</f>
        <v>4.5849981930000672E-3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3.7116457300375287E-3</v>
      </c>
      <c r="AD7" s="169">
        <v>42390</v>
      </c>
      <c r="AE7" s="170">
        <v>2.54742536629441E-3</v>
      </c>
      <c r="AF7" s="172">
        <f>_xll.qlYieldTSZeroRate(yieldcurve1_STD,$AD7,"ACTUAL/365 (FIXED)",,,TRUE,Trigger)-AE7</f>
        <v>-8.4041554249360793E-5</v>
      </c>
      <c r="AG7" s="161"/>
      <c r="AH7" s="107" t="s">
        <v>150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UsdLibor3M</v>
      </c>
      <c r="H8" s="179" t="str">
        <f t="shared" si="3"/>
        <v>USD3MD_LCHQuote</v>
      </c>
      <c r="I8" s="123"/>
      <c r="J8" s="64" t="str">
        <f>_xll.qlDepositRateHelper(,$H8,$G8,Permanent,Trigger,ObjectOverwrite)</f>
        <v>obj_00144#0002</v>
      </c>
      <c r="K8" s="49"/>
      <c r="L8" s="10" t="str">
        <f t="shared" si="1"/>
        <v>Dp</v>
      </c>
      <c r="M8" s="94" t="str">
        <f t="shared" si="2"/>
        <v>obj_00144#0002</v>
      </c>
      <c r="N8" s="146" t="str">
        <f>IFERROR(_xll.qlRateHelperQuoteName(M8,Trigger),"--")</f>
        <v>USD3MD_LCHQuote</v>
      </c>
      <c r="O8" s="98">
        <f>IFERROR(_xll.qlRateHelperQuoteValue($M8,Trigger),"--")</f>
        <v>3.199E-3</v>
      </c>
      <c r="P8" s="97" t="b">
        <v>0</v>
      </c>
      <c r="Q8" s="94">
        <v>30</v>
      </c>
      <c r="R8" s="94">
        <v>1</v>
      </c>
      <c r="S8" s="99">
        <f>IFERROR(_xll.qlRateHelperEarliestDate(M8,Trigger),"--")</f>
        <v>42303</v>
      </c>
      <c r="T8" s="99">
        <f>IFERROR(_xll.qlRateHelperPillarDate(M8,Trigger),"--")</f>
        <v>42395</v>
      </c>
      <c r="V8" s="4" t="str">
        <f t="shared" si="0"/>
        <v>FUT</v>
      </c>
      <c r="W8" s="4" t="str">
        <v>obj_002f9</v>
      </c>
      <c r="X8" s="4" t="str">
        <f>IFERROR(_xll.qlRateHelperQuoteName(W8,Trigger),"")</f>
        <v>EDM6_LCHQuote</v>
      </c>
      <c r="Y8" s="70">
        <f>IFERROR(_xll.qlRateHelperRate(W8,Trigger),"")</f>
        <v>5.6679926899998456E-3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4.3057629995859117E-3</v>
      </c>
      <c r="AD8" s="169">
        <v>42481</v>
      </c>
      <c r="AE8" s="170">
        <v>3.3953168906140402E-3</v>
      </c>
      <c r="AF8" s="172">
        <f>_xll.qlYieldTSZeroRate(yieldcurve1_STD,$AD8,"ACTUAL/365 (FIXED)",,,TRUE,Trigger)-AE8</f>
        <v>-3.56378742693347E-5</v>
      </c>
      <c r="AG8" s="161"/>
      <c r="AH8" s="107" t="s">
        <v>151</v>
      </c>
      <c r="AI8" s="109">
        <v>8</v>
      </c>
    </row>
    <row r="9" spans="1:35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obj_00196#0002</v>
      </c>
      <c r="H9" s="196" t="str">
        <f t="shared" si="3"/>
        <v>USD4MD_LCHQuote</v>
      </c>
      <c r="I9" s="194"/>
      <c r="J9" s="197" t="str">
        <f>_xll.qlDepositRateHelper(,$H9,$G9,Permanent,Trigger,ObjectOverwrite)</f>
        <v>obj_001be#0002</v>
      </c>
      <c r="K9" s="48"/>
      <c r="L9" s="10" t="str">
        <f t="shared" si="1"/>
        <v>Dp</v>
      </c>
      <c r="M9" s="94" t="str">
        <f t="shared" si="2"/>
        <v>obj_001be#0002</v>
      </c>
      <c r="N9" s="146" t="str">
        <f>IFERROR(_xll.qlRateHelperQuoteName(M9,Trigger),"--")</f>
        <v>USD4MD_LCHQuote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>
        <f>IFERROR(_xll.qlRateHelperEarliestDate(M9,Trigger),"--")</f>
        <v>42303</v>
      </c>
      <c r="T9" s="99">
        <f>IFERROR(_xll.qlRateHelperPillarDate(M9,Trigger),"--")</f>
        <v>42426</v>
      </c>
      <c r="V9" s="4" t="str">
        <f t="shared" si="0"/>
        <v>FUT</v>
      </c>
      <c r="W9" s="4" t="str">
        <v>obj_002f8</v>
      </c>
      <c r="X9" s="4" t="str">
        <f>IFERROR(_xll.qlRateHelperQuoteName(W9,Trigger),"")</f>
        <v>EDU6_LCHQuote</v>
      </c>
      <c r="Y9" s="70">
        <f>IFERROR(_xll.qlRateHelperRate(W9,Trigger),"")</f>
        <v>6.997000000000031E-3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4.9000723050828818E-3</v>
      </c>
      <c r="AD9" s="169">
        <v>42572</v>
      </c>
      <c r="AE9" s="170">
        <v>3.9529973049724897E-3</v>
      </c>
      <c r="AF9" s="172">
        <f>_xll.qlYieldTSZeroRate(yieldcurve1_STD,$AD9,"ACTUAL/365 (FIXED)",,,TRUE,Trigger)-AE9</f>
        <v>-2.3104414692630415E-5</v>
      </c>
      <c r="AG9" s="161"/>
    </row>
    <row r="10" spans="1:35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obj_00199#0002</v>
      </c>
      <c r="H10" s="202" t="str">
        <f t="shared" si="3"/>
        <v>USD5MD_LCHQuote</v>
      </c>
      <c r="I10" s="200"/>
      <c r="J10" s="203" t="str">
        <f>_xll.qlDepositRateHelper(,$H10,$G10,Permanent,Trigger,ObjectOverwrite)</f>
        <v>obj_001bd#0002</v>
      </c>
      <c r="K10" s="48"/>
      <c r="L10" s="10" t="str">
        <f t="shared" si="1"/>
        <v>Dp</v>
      </c>
      <c r="M10" s="94" t="str">
        <f t="shared" si="2"/>
        <v>obj_001bd#0002</v>
      </c>
      <c r="N10" s="146" t="str">
        <f>IFERROR(_xll.qlRateHelperQuoteName(M10,Trigger),"--")</f>
        <v>USD5MD_LCHQuote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>
        <f>IFERROR(_xll.qlRateHelperEarliestDate(M10,Trigger),"--")</f>
        <v>42303</v>
      </c>
      <c r="T10" s="99">
        <f>IFERROR(_xll.qlRateHelperPillarDate(M10,Trigger),"--")</f>
        <v>42458</v>
      </c>
      <c r="V10" s="4" t="str">
        <f t="shared" si="0"/>
        <v>FUT</v>
      </c>
      <c r="W10" s="4" t="str">
        <v>obj_00300</v>
      </c>
      <c r="X10" s="4" t="str">
        <f>IFERROR(_xll.qlRateHelperQuoteName(W10,Trigger),"")</f>
        <v>EDZ6_LCHQuote</v>
      </c>
      <c r="Y10" s="70">
        <f>IFERROR(_xll.qlRateHelperRate(W10,Trigger),"")</f>
        <v>8.4230278920000012E-3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5.4981132847352968E-3</v>
      </c>
      <c r="AD10" s="169">
        <v>42664</v>
      </c>
      <c r="AE10" s="170">
        <v>4.5187129915699098E-3</v>
      </c>
      <c r="AF10" s="172">
        <f>_xll.qlYieldTSZeroRate(yieldcurve1_STD,$AD10,"ACTUAL/365 (FIXED)",,,TRUE,Trigger)-AE10</f>
        <v>-1.7023847314640884E-5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UsdLibor6M</v>
      </c>
      <c r="H11" s="121" t="str">
        <f t="shared" si="3"/>
        <v>USD6MD_LCHQuote</v>
      </c>
      <c r="I11" s="124"/>
      <c r="J11" s="3" t="str">
        <f>_xll.qlDepositRateHelper(,$H11,$G11,Permanent,Trigger,ObjectOverwrite)</f>
        <v>obj_00145#0002</v>
      </c>
      <c r="K11" s="48"/>
      <c r="L11" s="11" t="str">
        <f t="shared" si="1"/>
        <v>Dp</v>
      </c>
      <c r="M11" s="95" t="str">
        <f t="shared" si="2"/>
        <v>obj_00145#0002</v>
      </c>
      <c r="N11" s="147" t="str">
        <f>IFERROR(_xll.qlRateHelperQuoteName(M11,Trigger),"--")</f>
        <v>USD6MD_LCHQuote</v>
      </c>
      <c r="O11" s="101">
        <f>IFERROR(_xll.qlRateHelperQuoteValue($M11,Trigger),"--")</f>
        <v>5.2839999999999996E-3</v>
      </c>
      <c r="P11" s="100" t="b">
        <v>0</v>
      </c>
      <c r="Q11" s="95">
        <v>30</v>
      </c>
      <c r="R11" s="95">
        <v>1</v>
      </c>
      <c r="S11" s="102">
        <f>IFERROR(_xll.qlRateHelperEarliestDate(M11,Trigger),"--")</f>
        <v>42303</v>
      </c>
      <c r="T11" s="102">
        <f>IFERROR(_xll.qlRateHelperPillarDate(M11,Trigger),"--")</f>
        <v>42486</v>
      </c>
      <c r="V11" s="4" t="str">
        <f t="shared" si="0"/>
        <v>FUT</v>
      </c>
      <c r="W11" s="4" t="str">
        <v>obj_00301</v>
      </c>
      <c r="X11" s="4" t="str">
        <f>IFERROR(_xll.qlRateHelperQuoteName(W11,Trigger),"")</f>
        <v>EDH7_LCHQuote</v>
      </c>
      <c r="Y11" s="70">
        <f>IFERROR(_xll.qlRateHelperRate(W11,Trigger),"")</f>
        <v>9.641975404000025E-3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6.1856854753892295E-3</v>
      </c>
      <c r="AD11" s="169">
        <v>42846</v>
      </c>
      <c r="AE11" s="170">
        <v>5.7690042872984197E-3</v>
      </c>
      <c r="AF11" s="172">
        <f>_xll.qlYieldTSZeroRate(yieldcurve1_STD,$AD11,"ACTUAL/365 (FIXED)",,,TRUE,Trigger)-AE11</f>
        <v>-1.1297420377440713E-5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46"/>
      <c r="H12" s="46"/>
      <c r="K12" s="48"/>
      <c r="L12" s="68" t="str">
        <f>A14</f>
        <v>FUT</v>
      </c>
      <c r="M12" s="131" t="str">
        <f t="shared" ref="M12" si="4">IF(ISBLANK(J14),"--",J14)</f>
        <v>obj_002f6#0002</v>
      </c>
      <c r="N12" s="145" t="str">
        <f>IFERROR(_xll.qlRateHelperQuoteName(M12,Trigger),"--")</f>
        <v>EDZ5_LCHQuote</v>
      </c>
      <c r="O12" s="209">
        <f>IFERROR(_xll.qlRateHelperQuoteValue($M12,Trigger),"--")</f>
        <v>99.625500000000002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obj_00306</v>
      </c>
      <c r="X12" s="4" t="str">
        <f>IFERROR(_xll.qlRateHelperQuoteName(W12,Trigger),"")</f>
        <v>EDM7_LCHQuote</v>
      </c>
      <c r="Y12" s="70">
        <f>IFERROR(_xll.qlRateHelperRate(W12,Trigger),"")</f>
        <v>1.0958000186999994E-2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6.8247660778310709E-3</v>
      </c>
      <c r="AD12" s="169">
        <v>43029</v>
      </c>
      <c r="AE12" s="170">
        <v>7.0507812272790097E-3</v>
      </c>
      <c r="AF12" s="172">
        <f>_xll.qlYieldTSZeroRate(yieldcurve1_STD,$AD12,"ACTUAL/365 (FIXED)",,,TRUE,Trigger)-AE12</f>
        <v>-8.4324629058439224E-6</v>
      </c>
      <c r="AG12" s="161"/>
    </row>
    <row r="13" spans="1:35" ht="11.25" customHeight="1" x14ac:dyDescent="0.2">
      <c r="A13" s="65" t="s">
        <v>9</v>
      </c>
      <c r="B13" s="65" t="s">
        <v>148</v>
      </c>
      <c r="C13" s="65" t="s">
        <v>33</v>
      </c>
      <c r="D13" s="65"/>
      <c r="E13" s="65" t="s">
        <v>136</v>
      </c>
      <c r="F13" s="65" t="s">
        <v>137</v>
      </c>
      <c r="G13" s="65" t="s">
        <v>4</v>
      </c>
      <c r="H13" s="65" t="s">
        <v>1</v>
      </c>
      <c r="I13" s="65" t="s">
        <v>149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obj_002f5#0002</v>
      </c>
      <c r="N13" s="146" t="str">
        <f>IFERROR(_xll.qlRateHelperQuoteName(M13,Trigger),"--")</f>
        <v>EDH6_LCHQuote</v>
      </c>
      <c r="O13" s="210">
        <f>IFERROR(_xll.qlRateHelperQuoteValue($M13,Trigger),"--")</f>
        <v>99.541500180699998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obj_00305</v>
      </c>
      <c r="X13" s="4" t="str">
        <f>IFERROR(_xll.qlRateHelperQuoteName(W13,Trigger),"")</f>
        <v>EDU7_LCHQuote</v>
      </c>
      <c r="Y13" s="70">
        <f>IFERROR(_xll.qlRateHelperRate(W13,Trigger),"")</f>
        <v>1.2218999999999869E-2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7.463476544777109E-3</v>
      </c>
      <c r="AD13" s="169">
        <v>43394</v>
      </c>
      <c r="AE13" s="170">
        <v>9.5558190953146608E-3</v>
      </c>
      <c r="AF13" s="172">
        <f>_xll.qlYieldTSZeroRate(yieldcurve1_STD,$AD13,"ACTUAL/365 (FIXED)",,,TRUE,Trigger)-AE13</f>
        <v>-5.6113934938251814E-6</v>
      </c>
      <c r="AG13" s="161"/>
    </row>
    <row r="14" spans="1:35" ht="11.25" customHeight="1" x14ac:dyDescent="0.2">
      <c r="A14" s="53" t="s">
        <v>94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7">PROPER(Currency)&amp;FamilyName&amp;"3M"</f>
        <v>UsdLibor3M</v>
      </c>
      <c r="H14" s="118" t="str">
        <f t="shared" ref="H14:H37" si="8">IF(LCHQuoteOverwrite,"ED"&amp;$C14&amp;LCHQuoteSuffix,Currency&amp;"FUT"&amp;"3M"&amp;$C14&amp;QuoteSuffix)</f>
        <v>EDZ5_LCHQuote</v>
      </c>
      <c r="I14" s="118">
        <v>0</v>
      </c>
      <c r="J14" s="58" t="str">
        <f>_xll.qlFuturesRateHelper(,$H14,,$E14,$G14,$I14,FALSE,"customdate",$F14,Permanent,Trigger,ObjectOverwrite)</f>
        <v>obj_002f6#0002</v>
      </c>
      <c r="K14" s="48"/>
      <c r="L14" s="10" t="str">
        <f t="shared" si="5"/>
        <v>FUT</v>
      </c>
      <c r="M14" s="94" t="str">
        <f t="shared" si="6"/>
        <v>obj_002f9#0002</v>
      </c>
      <c r="N14" s="146" t="str">
        <f>IFERROR(_xll.qlRateHelperQuoteName(M14,Trigger),"--")</f>
        <v>EDM6_LCHQuote</v>
      </c>
      <c r="O14" s="210">
        <f>IFERROR(_xll.qlRateHelperQuoteValue($M14,Trigger),"--")</f>
        <v>99.433200731000014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FUT</v>
      </c>
      <c r="W14" s="4" t="str">
        <v>obj_00304</v>
      </c>
      <c r="X14" s="4" t="str">
        <f>IFERROR(_xll.qlRateHelperQuoteName(W14,Trigger),"")</f>
        <v>EDZ7_LCHQuote</v>
      </c>
      <c r="Y14" s="70">
        <f>IFERROR(_xll.qlRateHelperRate(W14,Trigger),"")</f>
        <v>1.3475999705000019E-2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8.1014811375035335E-3</v>
      </c>
      <c r="AD14" s="169">
        <v>43759</v>
      </c>
      <c r="AE14" s="170">
        <v>1.17727697075104E-2</v>
      </c>
      <c r="AF14" s="172">
        <f>_xll.qlYieldTSZeroRate(yieldcurve1_STD,$AD14,"ACTUAL/365 (FIXED)",,,TRUE,Trigger)-AE14</f>
        <v>-1.1036324778605777E-6</v>
      </c>
      <c r="AG14" s="161"/>
    </row>
    <row r="15" spans="1:35" ht="11.25" customHeight="1" x14ac:dyDescent="0.2">
      <c r="A15" s="59" t="s">
        <v>94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7"/>
        <v>UsdLibor3M</v>
      </c>
      <c r="H15" s="119" t="str">
        <f t="shared" si="8"/>
        <v>EDH6_LCHQuote</v>
      </c>
      <c r="I15" s="119">
        <v>0</v>
      </c>
      <c r="J15" s="64" t="str">
        <f>_xll.qlFuturesRateHelper(,$H15,,$E15,$G15,$I15,FALSE,"customdate",$F15,Permanent,Trigger,ObjectOverwrite)</f>
        <v>obj_002f5#0002</v>
      </c>
      <c r="K15" s="48"/>
      <c r="L15" s="10" t="str">
        <f t="shared" si="5"/>
        <v>FUT</v>
      </c>
      <c r="M15" s="94" t="str">
        <f t="shared" si="6"/>
        <v>obj_002f8#0002</v>
      </c>
      <c r="N15" s="146" t="str">
        <f>IFERROR(_xll.qlRateHelperQuoteName(M15,Trigger),"--")</f>
        <v>EDU6_LCHQuote</v>
      </c>
      <c r="O15" s="210">
        <f>IFERROR(_xll.qlRateHelperQuoteValue($M15,Trigger),"--")</f>
        <v>99.300299999999993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FUT</v>
      </c>
      <c r="W15" s="4" t="str">
        <v>obj_002fd</v>
      </c>
      <c r="X15" s="4" t="str">
        <f>IFERROR(_xll.qlRateHelperQuoteName(W15,Trigger),"")</f>
        <v>EDH8_LCHQuote</v>
      </c>
      <c r="Y15" s="70">
        <f>IFERROR(_xll.qlRateHelperRate(W15,Trigger),"")</f>
        <v>1.4580000352999889E-2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8.724395577022764E-3</v>
      </c>
      <c r="AD15" s="169">
        <v>44124</v>
      </c>
      <c r="AE15" s="170">
        <v>1.37231726946339E-2</v>
      </c>
      <c r="AF15" s="172">
        <f>_xll.qlYieldTSZeroRate(yieldcurve1_STD,$AD15,"ACTUAL/365 (FIXED)",,,TRUE,Trigger)-AE15</f>
        <v>-9.0639792988539414E-7</v>
      </c>
      <c r="AG15" s="161"/>
    </row>
    <row r="16" spans="1:35" ht="11.25" customHeight="1" x14ac:dyDescent="0.2">
      <c r="A16" s="59" t="s">
        <v>94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7"/>
        <v>UsdLibor3M</v>
      </c>
      <c r="H16" s="119" t="str">
        <f t="shared" si="8"/>
        <v>EDM6_LCHQuote</v>
      </c>
      <c r="I16" s="119">
        <v>0</v>
      </c>
      <c r="J16" s="64" t="str">
        <f>_xll.qlFuturesRateHelper(,$H16,,$E16,$G16,$I16,FALSE,"customdate",$F16,Permanent,Trigger,ObjectOverwrite)</f>
        <v>obj_002f9#0002</v>
      </c>
      <c r="K16" s="48"/>
      <c r="L16" s="10" t="str">
        <f t="shared" si="5"/>
        <v>FUT</v>
      </c>
      <c r="M16" s="94" t="str">
        <f t="shared" si="6"/>
        <v>obj_00300#0002</v>
      </c>
      <c r="N16" s="146" t="str">
        <f>IFERROR(_xll.qlRateHelperQuoteName(M16,Trigger),"--")</f>
        <v>EDZ6_LCHQuote</v>
      </c>
      <c r="O16" s="210">
        <f>IFERROR(_xll.qlRateHelperQuoteValue($M16,Trigger),"--")</f>
        <v>99.157697210799995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FUT</v>
      </c>
      <c r="W16" s="4" t="str">
        <v>obj_002fe</v>
      </c>
      <c r="X16" s="4" t="str">
        <f>IFERROR(_xll.qlRateHelperQuoteName(W16,Trigger),"")</f>
        <v>EDM8_LCHQuote</v>
      </c>
      <c r="Y16" s="70">
        <f>IFERROR(_xll.qlRateHelperRate(W16,Trigger),"")</f>
        <v>1.5729000418999939E-2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9.3400022169950227E-3</v>
      </c>
      <c r="AD16" s="169">
        <v>44489</v>
      </c>
      <c r="AE16" s="170">
        <v>1.54933278173289E-2</v>
      </c>
      <c r="AF16" s="172">
        <f>_xll.qlYieldTSZeroRate(yieldcurve1_STD,$AD16,"ACTUAL/365 (FIXED)",,,TRUE,Trigger)-AE16</f>
        <v>-7.4576868713815969E-7</v>
      </c>
      <c r="AG16" s="161"/>
    </row>
    <row r="17" spans="1:33" ht="11.25" customHeight="1" x14ac:dyDescent="0.2">
      <c r="A17" s="59" t="s">
        <v>94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7"/>
        <v>UsdLibor3M</v>
      </c>
      <c r="H17" s="119" t="str">
        <f t="shared" si="8"/>
        <v>EDU6_LCHQuote</v>
      </c>
      <c r="I17" s="119">
        <v>0</v>
      </c>
      <c r="J17" s="64" t="str">
        <f>_xll.qlFuturesRateHelper(,$H17,,$E17,$G17,$I17,FALSE,"customdate",$F17,Permanent,Trigger,ObjectOverwrite)</f>
        <v>obj_002f8#0002</v>
      </c>
      <c r="K17" s="48"/>
      <c r="L17" s="10" t="str">
        <f t="shared" si="5"/>
        <v>FUT</v>
      </c>
      <c r="M17" s="94" t="str">
        <f t="shared" si="6"/>
        <v>obj_00301#0002</v>
      </c>
      <c r="N17" s="146" t="str">
        <f>IFERROR(_xll.qlRateHelperQuoteName(M17,Trigger),"--")</f>
        <v>EDH7_LCHQuote</v>
      </c>
      <c r="O17" s="210">
        <f>IFERROR(_xll.qlRateHelperQuoteValue($M17,Trigger),"--")</f>
        <v>99.035802459599992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FUT</v>
      </c>
      <c r="W17" s="4" t="str">
        <v>obj_002ff</v>
      </c>
      <c r="X17" s="4" t="str">
        <f>IFERROR(_xll.qlRateHelperQuoteName(W17,Trigger),"")</f>
        <v>EDU8_LCHQuote</v>
      </c>
      <c r="Y17" s="70">
        <f>IFERROR(_xll.qlRateHelperRate(W17,Trigger),"")</f>
        <v>1.672399999999985E-2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9.937774064468375E-3</v>
      </c>
      <c r="AD17" s="169">
        <v>44854</v>
      </c>
      <c r="AE17" s="170">
        <v>1.6996053131171199E-2</v>
      </c>
      <c r="AF17" s="172">
        <f>_xll.qlYieldTSZeroRate(yieldcurve1_STD,$AD17,"ACTUAL/365 (FIXED)",,,TRUE,Trigger)-AE17</f>
        <v>-6.3071038525208678E-7</v>
      </c>
      <c r="AG17" s="161"/>
    </row>
    <row r="18" spans="1:33" ht="11.25" customHeight="1" x14ac:dyDescent="0.2">
      <c r="A18" s="59" t="s">
        <v>94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7"/>
        <v>UsdLibor3M</v>
      </c>
      <c r="H18" s="119" t="str">
        <f t="shared" si="8"/>
        <v>EDZ6_LCHQuote</v>
      </c>
      <c r="I18" s="119">
        <v>0</v>
      </c>
      <c r="J18" s="64" t="str">
        <f>_xll.qlFuturesRateHelper(,$H18,,$E18,$G18,$I18,FALSE,"customdate",$F18,Permanent,Trigger,ObjectOverwrite)</f>
        <v>obj_00300#0002</v>
      </c>
      <c r="K18" s="48"/>
      <c r="L18" s="10" t="str">
        <f t="shared" si="5"/>
        <v>FUT</v>
      </c>
      <c r="M18" s="94" t="str">
        <f t="shared" si="6"/>
        <v>obj_00306#0002</v>
      </c>
      <c r="N18" s="146" t="str">
        <f>IFERROR(_xll.qlRateHelperQuoteName(M18,Trigger),"--")</f>
        <v>EDM7_LCHQuote</v>
      </c>
      <c r="O18" s="210">
        <f>IFERROR(_xll.qlRateHelperQuoteValue($M18,Trigger),"--")</f>
        <v>98.904199981299996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obj_001b0</v>
      </c>
      <c r="X18" s="4" t="str">
        <f>IFERROR(_xll.qlRateHelperQuoteName(W18,Trigger),"")</f>
        <v>USDAM3L4Y_LCHQuote</v>
      </c>
      <c r="Y18" s="70">
        <f>IFERROR(_xll.qlRateHelperRate(W18,Trigger),"")</f>
        <v>1.16816E-2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42303</v>
      </c>
      <c r="AB18" s="5">
        <f>IFERROR(_xll.qlRateHelperPillarDate(W18,Trigger),"")</f>
        <v>43766</v>
      </c>
      <c r="AC18" s="70">
        <v>1.1813617853051973E-2</v>
      </c>
      <c r="AD18" s="169">
        <v>45219</v>
      </c>
      <c r="AE18" s="170">
        <v>1.82403606692495E-2</v>
      </c>
      <c r="AF18" s="172">
        <f>_xll.qlYieldTSZeroRate(yieldcurve1_STD,$AD18,"ACTUAL/365 (FIXED)",,,TRUE,Trigger)-AE18</f>
        <v>-5.4554736781189939E-7</v>
      </c>
      <c r="AG18" s="161"/>
    </row>
    <row r="19" spans="1:33" ht="11.25" customHeight="1" x14ac:dyDescent="0.2">
      <c r="A19" s="59" t="s">
        <v>94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7"/>
        <v>UsdLibor3M</v>
      </c>
      <c r="H19" s="119" t="str">
        <f t="shared" si="8"/>
        <v>EDH7_LCHQuote</v>
      </c>
      <c r="I19" s="119">
        <v>0</v>
      </c>
      <c r="J19" s="64" t="str">
        <f>_xll.qlFuturesRateHelper(,$H19,,$E19,$G19,$I19,FALSE,"customdate",$F19,Permanent,Trigger,ObjectOverwrite)</f>
        <v>obj_00301#0002</v>
      </c>
      <c r="K19" s="48"/>
      <c r="L19" s="10" t="str">
        <f t="shared" si="5"/>
        <v>FUT</v>
      </c>
      <c r="M19" s="94" t="str">
        <f t="shared" si="6"/>
        <v>obj_00305#0002</v>
      </c>
      <c r="N19" s="146" t="str">
        <f>IFERROR(_xll.qlRateHelperQuoteName(M19,Trigger),"--")</f>
        <v>EDU7_LCHQuote</v>
      </c>
      <c r="O19" s="210">
        <f>IFERROR(_xll.qlRateHelperQuoteValue($M19,Trigger),"--")</f>
        <v>98.778100000000009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obj_001ad</v>
      </c>
      <c r="X19" s="4" t="str">
        <f>IFERROR(_xll.qlRateHelperQuoteName(W19,Trigger),"")</f>
        <v>USDAM3L5Y_LCHQuote</v>
      </c>
      <c r="Y19" s="70">
        <f>IFERROR(_xll.qlRateHelperRate(W19,Trigger),"")</f>
        <v>1.3569875E-2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42303</v>
      </c>
      <c r="AB19" s="5">
        <f>IFERROR(_xll.qlRateHelperPillarDate(W19,Trigger),"")</f>
        <v>44130</v>
      </c>
      <c r="AC19" s="70">
        <v>1.3754254818105984E-2</v>
      </c>
      <c r="AD19" s="169">
        <v>45584</v>
      </c>
      <c r="AE19" s="170">
        <v>1.9289539830799101E-2</v>
      </c>
      <c r="AF19" s="172">
        <f>_xll.qlYieldTSZeroRate(yieldcurve1_STD,$AD19,"ACTUAL/365 (FIXED)",,,TRUE,Trigger)-AE19</f>
        <v>-4.8012294359342511E-7</v>
      </c>
      <c r="AG19" s="161"/>
    </row>
    <row r="20" spans="1:33" ht="11.25" customHeight="1" x14ac:dyDescent="0.2">
      <c r="A20" s="59" t="s">
        <v>94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7"/>
        <v>UsdLibor3M</v>
      </c>
      <c r="H20" s="119" t="str">
        <f t="shared" si="8"/>
        <v>EDM7_LCHQuote</v>
      </c>
      <c r="I20" s="119">
        <v>0</v>
      </c>
      <c r="J20" s="64" t="str">
        <f>_xll.qlFuturesRateHelper(,$H20,,$E20,$G20,$I20,FALSE,"customdate",$F20,Permanent,Trigger,ObjectOverwrite)</f>
        <v>obj_00306#0002</v>
      </c>
      <c r="K20" s="48"/>
      <c r="L20" s="10" t="str">
        <f t="shared" si="5"/>
        <v>FUT</v>
      </c>
      <c r="M20" s="94" t="str">
        <f t="shared" si="6"/>
        <v>obj_00304#0002</v>
      </c>
      <c r="N20" s="146" t="str">
        <f>IFERROR(_xll.qlRateHelperQuoteName(M20,Trigger),"--")</f>
        <v>EDZ7_LCHQuote</v>
      </c>
      <c r="O20" s="210">
        <f>IFERROR(_xll.qlRateHelperQuoteValue($M20,Trigger),"--")</f>
        <v>98.652400029500001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obj_00198</v>
      </c>
      <c r="X20" s="4" t="str">
        <f>IFERROR(_xll.qlRateHelperQuoteName(W20,Trigger),"")</f>
        <v>USDAM3L6Y_LCHQuote</v>
      </c>
      <c r="Y20" s="70">
        <f>IFERROR(_xll.qlRateHelperRate(W20,Trigger),"")</f>
        <v>1.5275624999999999E-2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42303</v>
      </c>
      <c r="AB20" s="5">
        <f>IFERROR(_xll.qlRateHelperPillarDate(W20,Trigger),"")</f>
        <v>44495</v>
      </c>
      <c r="AC20" s="70">
        <v>1.5521634871436237E-2</v>
      </c>
      <c r="AD20" s="169">
        <v>45949</v>
      </c>
      <c r="AE20" s="170">
        <v>2.01948893933094E-2</v>
      </c>
      <c r="AF20" s="172">
        <f>_xll.qlYieldTSZeroRate(yieldcurve1_STD,$AD20,"ACTUAL/365 (FIXED)",,,TRUE,Trigger)-AE20</f>
        <v>-2.2847478049758951E-7</v>
      </c>
      <c r="AG20" s="161"/>
    </row>
    <row r="21" spans="1:33" ht="11.25" customHeight="1" x14ac:dyDescent="0.2">
      <c r="A21" s="59" t="s">
        <v>94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7"/>
        <v>UsdLibor3M</v>
      </c>
      <c r="H21" s="119" t="str">
        <f t="shared" si="8"/>
        <v>EDU7_LCHQuote</v>
      </c>
      <c r="I21" s="119">
        <v>0</v>
      </c>
      <c r="J21" s="64" t="str">
        <f>_xll.qlFuturesRateHelper(,$H21,,$E21,$G21,$I21,FALSE,"customdate",$F21,Permanent,Trigger,ObjectOverwrite)</f>
        <v>obj_00305#0002</v>
      </c>
      <c r="K21" s="48"/>
      <c r="L21" s="10" t="str">
        <f t="shared" si="5"/>
        <v>FUT</v>
      </c>
      <c r="M21" s="94" t="str">
        <f t="shared" si="6"/>
        <v>obj_002fd#0002</v>
      </c>
      <c r="N21" s="146" t="str">
        <f>IFERROR(_xll.qlRateHelperQuoteName(M21,Trigger),"--")</f>
        <v>EDH8_LCHQuote</v>
      </c>
      <c r="O21" s="210">
        <f>IFERROR(_xll.qlRateHelperQuoteValue($M21,Trigger),"--")</f>
        <v>98.541999964700011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obj_001b5</v>
      </c>
      <c r="X21" s="4" t="str">
        <f>IFERROR(_xll.qlRateHelperQuoteName(W21,Trigger),"")</f>
        <v>USDAM3L7Y_LCHQuote</v>
      </c>
      <c r="Y21" s="70">
        <f>IFERROR(_xll.qlRateHelperRate(W21,Trigger),"")</f>
        <v>1.6710300000000001E-2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42303</v>
      </c>
      <c r="AB21" s="5">
        <f>IFERROR(_xll.qlRateHelperPillarDate(W21,Trigger),"")</f>
        <v>44860</v>
      </c>
      <c r="AC21" s="70">
        <v>1.7020053967571738E-2</v>
      </c>
      <c r="AD21" s="169">
        <v>46679</v>
      </c>
      <c r="AE21" s="170">
        <v>2.1717183429854601E-2</v>
      </c>
      <c r="AF21" s="172">
        <f>_xll.qlYieldTSZeroRate(yieldcurve1_STD,$AD21,"ACTUAL/365 (FIXED)",,,TRUE,Trigger)-AE21</f>
        <v>-3.1170083266210402E-7</v>
      </c>
      <c r="AG21" s="161"/>
    </row>
    <row r="22" spans="1:33" ht="11.25" customHeight="1" x14ac:dyDescent="0.2">
      <c r="A22" s="59" t="s">
        <v>94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7"/>
        <v>UsdLibor3M</v>
      </c>
      <c r="H22" s="119" t="str">
        <f t="shared" si="8"/>
        <v>EDZ7_LCHQuote</v>
      </c>
      <c r="I22" s="119">
        <v>0</v>
      </c>
      <c r="J22" s="64" t="str">
        <f>_xll.qlFuturesRateHelper(,$H22,,$E22,$G22,$I22,FALSE,"customdate",$F22,Permanent,Trigger,ObjectOverwrite)</f>
        <v>obj_00304#0002</v>
      </c>
      <c r="K22" s="48"/>
      <c r="L22" s="10" t="str">
        <f t="shared" si="5"/>
        <v>FUT</v>
      </c>
      <c r="M22" s="94" t="str">
        <f t="shared" si="6"/>
        <v>obj_002fe#0002</v>
      </c>
      <c r="N22" s="146" t="str">
        <f>IFERROR(_xll.qlRateHelperQuoteName(M22,Trigger),"--")</f>
        <v>EDM8_LCHQuote</v>
      </c>
      <c r="O22" s="210">
        <f>IFERROR(_xll.qlRateHelperQuoteValue($M22,Trigger),"--")</f>
        <v>98.427099958100001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obj_001b4</v>
      </c>
      <c r="X22" s="4" t="str">
        <f>IFERROR(_xll.qlRateHelperQuoteName(W22,Trigger),"")</f>
        <v>USDAM3L8Y_LCHQuote</v>
      </c>
      <c r="Y22" s="70">
        <f>IFERROR(_xll.qlRateHelperRate(W22,Trigger),"")</f>
        <v>1.7888999999999999E-2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42303</v>
      </c>
      <c r="AB22" s="5">
        <f>IFERROR(_xll.qlRateHelperPillarDate(W22,Trigger),"")</f>
        <v>45225</v>
      </c>
      <c r="AC22" s="70">
        <v>1.8260201102176566E-2</v>
      </c>
      <c r="AD22" s="169">
        <v>47774</v>
      </c>
      <c r="AE22" s="170">
        <v>2.3248569956459901E-2</v>
      </c>
      <c r="AF22" s="172">
        <f>_xll.qlYieldTSZeroRate(yieldcurve1_STD,$AD22,"ACTUAL/365 (FIXED)",,,TRUE,Trigger)-AE22</f>
        <v>-3.6895569643230486E-7</v>
      </c>
      <c r="AG22" s="161"/>
    </row>
    <row r="23" spans="1:33" ht="11.25" customHeight="1" x14ac:dyDescent="0.2">
      <c r="A23" s="59" t="s">
        <v>94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7"/>
        <v>UsdLibor3M</v>
      </c>
      <c r="H23" s="119" t="str">
        <f t="shared" si="8"/>
        <v>EDH8_LCHQuote</v>
      </c>
      <c r="I23" s="119">
        <v>0</v>
      </c>
      <c r="J23" s="64" t="str">
        <f>_xll.qlFuturesRateHelper(,$H23,,$E23,$G23,$I23,FALSE,"customdate",$F23,Permanent,Trigger,ObjectOverwrite)</f>
        <v>obj_002fd#0002</v>
      </c>
      <c r="K23" s="48"/>
      <c r="L23" s="10" t="str">
        <f t="shared" si="5"/>
        <v>FUT</v>
      </c>
      <c r="M23" s="94" t="str">
        <f t="shared" si="6"/>
        <v>obj_002ff#0002</v>
      </c>
      <c r="N23" s="146" t="str">
        <f>IFERROR(_xll.qlRateHelperQuoteName(M23,Trigger),"--")</f>
        <v>EDU8_LCHQuote</v>
      </c>
      <c r="O23" s="210">
        <f>IFERROR(_xll.qlRateHelperQuoteValue($M23,Trigger),"--")</f>
        <v>98.327600000000018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obj_00193</v>
      </c>
      <c r="X23" s="4" t="str">
        <f>IFERROR(_xll.qlRateHelperQuoteName(W23,Trigger),"")</f>
        <v>USDAM3L9Y_LCHQuote</v>
      </c>
      <c r="Y23" s="70">
        <f>IFERROR(_xll.qlRateHelperRate(W23,Trigger),"")</f>
        <v>1.8884250000000002E-2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42303</v>
      </c>
      <c r="AB23" s="5">
        <f>IFERROR(_xll.qlRateHelperPillarDate(W23,Trigger),"")</f>
        <v>45593</v>
      </c>
      <c r="AC23" s="70">
        <v>1.9314852820532701E-2</v>
      </c>
      <c r="AD23" s="169">
        <v>49599</v>
      </c>
      <c r="AE23" s="170">
        <v>2.4769600059253799E-2</v>
      </c>
      <c r="AF23" s="172">
        <f>_xll.qlYieldTSZeroRate(yieldcurve1_STD,$AD23,"ACTUAL/365 (FIXED)",,,TRUE,Trigger)-AE23</f>
        <v>-3.5118472942879952E-7</v>
      </c>
      <c r="AG23" s="161"/>
    </row>
    <row r="24" spans="1:33" ht="11.25" customHeight="1" x14ac:dyDescent="0.2">
      <c r="A24" s="59" t="s">
        <v>94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7"/>
        <v>UsdLibor3M</v>
      </c>
      <c r="H24" s="119" t="str">
        <f t="shared" si="8"/>
        <v>EDM8_LCHQuote</v>
      </c>
      <c r="I24" s="119">
        <v>0</v>
      </c>
      <c r="J24" s="64" t="str">
        <f>_xll.qlFuturesRateHelper(,$H24,,$E24,$G24,$I24,FALSE,"customdate",$F24,Permanent,Trigger,ObjectOverwrite)</f>
        <v>obj_002fe#0002</v>
      </c>
      <c r="K24" s="48"/>
      <c r="L24" s="10" t="str">
        <f t="shared" si="5"/>
        <v>FUT</v>
      </c>
      <c r="M24" s="94" t="str">
        <f t="shared" si="6"/>
        <v>obj_00308#0002</v>
      </c>
      <c r="N24" s="146" t="str">
        <f>IFERROR(_xll.qlRateHelperQuoteName(M24,Trigger),"--")</f>
        <v>EDZ8_LCHQuote</v>
      </c>
      <c r="O24" s="210" t="str">
        <f>IFERROR(_xll.qlRateHelperQuoteValue($M24,Trigger),"--")</f>
        <v>--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obj_001ba</v>
      </c>
      <c r="X24" s="4" t="str">
        <f>IFERROR(_xll.qlRateHelperQuoteName(W24,Trigger),"")</f>
        <v>USDAM3L10Y_LCHQuote</v>
      </c>
      <c r="Y24" s="70">
        <f>IFERROR(_xll.qlRateHelperRate(W24,Trigger),"")</f>
        <v>1.9726250000000001E-2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42303</v>
      </c>
      <c r="AB24" s="5">
        <f>IFERROR(_xll.qlRateHelperPillarDate(W24,Trigger),"")</f>
        <v>45957</v>
      </c>
      <c r="AC24" s="70">
        <v>2.0214431887023192E-2</v>
      </c>
      <c r="AD24" s="169">
        <v>51424</v>
      </c>
      <c r="AE24" s="170">
        <v>2.5475966328661202E-2</v>
      </c>
      <c r="AF24" s="172">
        <f>_xll.qlYieldTSZeroRate(yieldcurve1_STD,$AD24,"ACTUAL/365 (FIXED)",,,TRUE,Trigger)-AE24</f>
        <v>-3.481249863553082E-7</v>
      </c>
      <c r="AG24" s="161"/>
    </row>
    <row r="25" spans="1:33" ht="11.25" customHeight="1" x14ac:dyDescent="0.2">
      <c r="A25" s="59" t="s">
        <v>94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7"/>
        <v>UsdLibor3M</v>
      </c>
      <c r="H25" s="119" t="str">
        <f t="shared" si="8"/>
        <v>EDU8_LCHQuote</v>
      </c>
      <c r="I25" s="119">
        <v>0</v>
      </c>
      <c r="J25" s="64" t="str">
        <f>_xll.qlFuturesRateHelper(,$H25,,$E25,$G25,$I25,FALSE,"customdate",$F25,Permanent,Trigger,ObjectOverwrite)</f>
        <v>obj_002ff#0002</v>
      </c>
      <c r="K25" s="48"/>
      <c r="L25" s="10" t="str">
        <f t="shared" si="5"/>
        <v>FUT</v>
      </c>
      <c r="M25" s="94" t="str">
        <f t="shared" si="6"/>
        <v>obj_00307#0002</v>
      </c>
      <c r="N25" s="146" t="str">
        <f>IFERROR(_xll.qlRateHelperQuoteName(M25,Trigger),"--")</f>
        <v>EDH9_LCHQuote</v>
      </c>
      <c r="O25" s="210" t="str">
        <f>IFERROR(_xll.qlRateHelperQuoteValue($M25,Trigger),"--")</f>
        <v>--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obj_001a4</v>
      </c>
      <c r="X25" s="4" t="str">
        <f>IFERROR(_xll.qlRateHelperQuoteName(W25,Trigger),"")</f>
        <v>USDAM3L12Y_LCHQuote</v>
      </c>
      <c r="Y25" s="70">
        <f>IFERROR(_xll.qlRateHelperRate(W25,Trigger),"")</f>
        <v>2.11282E-2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42303</v>
      </c>
      <c r="AB25" s="5">
        <f>IFERROR(_xll.qlRateHelperPillarDate(W25,Trigger),"")</f>
        <v>46686</v>
      </c>
      <c r="AC25" s="70">
        <v>2.1731438320287854E-2</v>
      </c>
      <c r="AD25" s="169">
        <v>53249</v>
      </c>
      <c r="AE25" s="170">
        <v>2.5910681140977099E-2</v>
      </c>
      <c r="AF25" s="172">
        <f>_xll.qlYieldTSZeroRate(yieldcurve1_STD,$AD25,"ACTUAL/365 (FIXED)",,,TRUE,Trigger)-AE25</f>
        <v>-3.6771529670492908E-7</v>
      </c>
      <c r="AG25" s="161"/>
    </row>
    <row r="26" spans="1:33" ht="11.25" customHeight="1" x14ac:dyDescent="0.2">
      <c r="A26" s="59" t="s">
        <v>94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7"/>
        <v>UsdLibor3M</v>
      </c>
      <c r="H26" s="119" t="str">
        <f t="shared" si="8"/>
        <v>EDZ8_LCHQuote</v>
      </c>
      <c r="I26" s="119">
        <v>0</v>
      </c>
      <c r="J26" s="64" t="str">
        <f>_xll.qlFuturesRateHelper(,$H26,,$E26,$G26,$I26,FALSE,"customdate",$F26,Permanent,Trigger,ObjectOverwrite)</f>
        <v>obj_00308#0002</v>
      </c>
      <c r="K26" s="48"/>
      <c r="L26" s="10" t="str">
        <f t="shared" si="5"/>
        <v>FUT</v>
      </c>
      <c r="M26" s="94" t="str">
        <f t="shared" si="6"/>
        <v>obj_00302#0002</v>
      </c>
      <c r="N26" s="146" t="str">
        <f>IFERROR(_xll.qlRateHelperQuoteName(M26,Trigger),"--")</f>
        <v>EDM9_LCHQuote</v>
      </c>
      <c r="O26" s="210" t="str">
        <f>IFERROR(_xll.qlRateHelperQuoteValue($M26,Trigger),"--")</f>
        <v>--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obj_001ab</v>
      </c>
      <c r="X26" s="4" t="str">
        <f>IFERROR(_xll.qlRateHelperQuoteName(W26,Trigger),"")</f>
        <v>USDAM3L15Y_LCHQuote</v>
      </c>
      <c r="Y26" s="70">
        <f>IFERROR(_xll.qlRateHelperRate(W26,Trigger),"")</f>
        <v>2.25261E-2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42303</v>
      </c>
      <c r="AB26" s="5">
        <f>IFERROR(_xll.qlRateHelperPillarDate(W26,Trigger),"")</f>
        <v>47784</v>
      </c>
      <c r="AC26" s="70">
        <v>2.3262141834223718E-2</v>
      </c>
      <c r="AD26" s="169">
        <v>55074</v>
      </c>
      <c r="AE26" s="170">
        <v>2.5948731808563202E-2</v>
      </c>
      <c r="AF26" s="172">
        <f>_xll.qlYieldTSZeroRate(yieldcurve1_STD,$AD26,"ACTUAL/365 (FIXED)",,,TRUE,Trigger)-AE26</f>
        <v>-3.489780135701448E-7</v>
      </c>
      <c r="AG26" s="161"/>
    </row>
    <row r="27" spans="1:33" ht="11.25" customHeight="1" x14ac:dyDescent="0.2">
      <c r="A27" s="59" t="s">
        <v>94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7"/>
        <v>UsdLibor3M</v>
      </c>
      <c r="H27" s="119" t="str">
        <f t="shared" si="8"/>
        <v>EDH9_LCHQuote</v>
      </c>
      <c r="I27" s="119">
        <v>0</v>
      </c>
      <c r="J27" s="64" t="str">
        <f>_xll.qlFuturesRateHelper(,$H27,,$E27,$G27,$I27,FALSE,"customdate",$F27,Permanent,Trigger,ObjectOverwrite)</f>
        <v>obj_00307#0002</v>
      </c>
      <c r="K27" s="48"/>
      <c r="L27" s="10" t="str">
        <f t="shared" si="5"/>
        <v>FUT</v>
      </c>
      <c r="M27" s="94" t="str">
        <f t="shared" si="6"/>
        <v>obj_002fa#0002</v>
      </c>
      <c r="N27" s="146" t="str">
        <f>IFERROR(_xll.qlRateHelperQuoteName(M27,Trigger),"--")</f>
        <v>EDU9_LCHQuote</v>
      </c>
      <c r="O27" s="210" t="str">
        <f>IFERROR(_xll.qlRateHelperQuoteValue($M27,Trigger),"--")</f>
        <v>--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obj_001a8</v>
      </c>
      <c r="X27" s="4" t="str">
        <f>IFERROR(_xll.qlRateHelperQuoteName(W27,Trigger),"")</f>
        <v>USDAM3L20Y_LCHQuote</v>
      </c>
      <c r="Y27" s="70">
        <f>IFERROR(_xll.qlRateHelperRate(W27,Trigger),"")</f>
        <v>2.3886625000000002E-2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42303</v>
      </c>
      <c r="AB27" s="5">
        <f>IFERROR(_xll.qlRateHelperPillarDate(W27,Trigger),"")</f>
        <v>49608</v>
      </c>
      <c r="AC27" s="70">
        <v>2.4776722132575448E-2</v>
      </c>
      <c r="AD27" s="169">
        <v>56899</v>
      </c>
      <c r="AE27" s="170">
        <v>2.5984167752411899E-2</v>
      </c>
      <c r="AF27" s="172">
        <f>_xll.qlYieldTSZeroRate(yieldcurve1_STD,$AD27,"ACTUAL/365 (FIXED)",,,TRUE,Trigger)-AE27</f>
        <v>-3.2998613936144339E-7</v>
      </c>
      <c r="AG27" s="161"/>
    </row>
    <row r="28" spans="1:33" ht="11.25" customHeight="1" x14ac:dyDescent="0.2">
      <c r="A28" s="59" t="s">
        <v>94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7"/>
        <v>UsdLibor3M</v>
      </c>
      <c r="H28" s="119" t="str">
        <f t="shared" si="8"/>
        <v>EDM9_LCHQuote</v>
      </c>
      <c r="I28" s="119">
        <v>0</v>
      </c>
      <c r="J28" s="64" t="str">
        <f>_xll.qlFuturesRateHelper(,$H28,,$E28,$G28,$I28,FALSE,"customdate",$F28,Permanent,Trigger,ObjectOverwrite)</f>
        <v>obj_00302#0002</v>
      </c>
      <c r="K28" s="48"/>
      <c r="L28" s="10" t="str">
        <f t="shared" si="5"/>
        <v>FUT</v>
      </c>
      <c r="M28" s="94" t="str">
        <f t="shared" si="6"/>
        <v>obj_00303#0002</v>
      </c>
      <c r="N28" s="146" t="str">
        <f>IFERROR(_xll.qlRateHelperQuoteName(M28,Trigger),"--")</f>
        <v>EDZ9_LCHQuote</v>
      </c>
      <c r="O28" s="210" t="str">
        <f>IFERROR(_xll.qlRateHelperQuoteValue($M28,Trigger),"--")</f>
        <v>--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obj_0019b</v>
      </c>
      <c r="X28" s="4" t="str">
        <f>IFERROR(_xll.qlRateHelperQuoteName(W28,Trigger),"")</f>
        <v>USDAM3L25Y_LCHQuote</v>
      </c>
      <c r="Y28" s="70">
        <f>IFERROR(_xll.qlRateHelperRate(W28,Trigger),"")</f>
        <v>2.4537666664999999E-2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42303</v>
      </c>
      <c r="AB28" s="5">
        <f>IFERROR(_xll.qlRateHelperPillarDate(W28,Trigger),"")</f>
        <v>51435</v>
      </c>
      <c r="AC28" s="70">
        <v>2.5479851604986566E-2</v>
      </c>
      <c r="AD28" s="169">
        <v>58724</v>
      </c>
      <c r="AE28" s="170">
        <v>2.5744078816375499E-2</v>
      </c>
      <c r="AF28" s="172">
        <f>_xll.qlYieldTSZeroRate(yieldcurve1_STD,$AD28,"ACTUAL/365 (FIXED)",,,TRUE,Trigger)-AE28</f>
        <v>-3.4344623323426249E-7</v>
      </c>
      <c r="AG28" s="161"/>
    </row>
    <row r="29" spans="1:33" ht="11.25" customHeight="1" x14ac:dyDescent="0.2">
      <c r="A29" s="59" t="s">
        <v>94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7"/>
        <v>UsdLibor3M</v>
      </c>
      <c r="H29" s="119" t="str">
        <f t="shared" si="8"/>
        <v>EDU9_LCHQuote</v>
      </c>
      <c r="I29" s="119">
        <v>0</v>
      </c>
      <c r="J29" s="64" t="str">
        <f>_xll.qlFuturesRateHelper(,$H29,,$E29,$G29,$I29,FALSE,"customdate",$F29,Permanent,Trigger,ObjectOverwrite)</f>
        <v>obj_002fa#0002</v>
      </c>
      <c r="K29" s="48"/>
      <c r="L29" s="10" t="str">
        <f t="shared" si="5"/>
        <v>FUT</v>
      </c>
      <c r="M29" s="94" t="str">
        <f t="shared" si="6"/>
        <v>obj_00309#0002</v>
      </c>
      <c r="N29" s="146" t="str">
        <f>IFERROR(_xll.qlRateHelperQuoteName(M29,Trigger),"--")</f>
        <v>EDH0_LCHQuote</v>
      </c>
      <c r="O29" s="210" t="str">
        <f>IFERROR(_xll.qlRateHelperQuoteValue($M29,Trigger),"--")</f>
        <v>--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obj_001aa</v>
      </c>
      <c r="X29" s="4" t="str">
        <f>IFERROR(_xll.qlRateHelperQuoteName(W29,Trigger),"")</f>
        <v>USDAM3L30Y_LCHQuote</v>
      </c>
      <c r="Y29" s="70">
        <f>IFERROR(_xll.qlRateHelperRate(W29,Trigger),"")</f>
        <v>2.4940625000000001E-2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42303</v>
      </c>
      <c r="AB29" s="5">
        <f>IFERROR(_xll.qlRateHelperPillarDate(W29,Trigger),"")</f>
        <v>53261</v>
      </c>
      <c r="AC29" s="70">
        <v>2.5913161023171198E-2</v>
      </c>
      <c r="AD29" s="169">
        <v>60549</v>
      </c>
      <c r="AE29" s="170">
        <v>2.55018599254422E-2</v>
      </c>
      <c r="AF29" s="172">
        <f>_xll.qlYieldTSZeroRate(yieldcurve1_STD,$AD29,"ACTUAL/365 (FIXED)",,,TRUE,Trigger)-AE29</f>
        <v>-3.571571982677324E-7</v>
      </c>
      <c r="AG29" s="161"/>
    </row>
    <row r="30" spans="1:33" ht="11.25" customHeight="1" x14ac:dyDescent="0.2">
      <c r="A30" s="59" t="s">
        <v>94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7"/>
        <v>UsdLibor3M</v>
      </c>
      <c r="H30" s="119" t="str">
        <f t="shared" si="8"/>
        <v>EDZ9_LCHQuote</v>
      </c>
      <c r="I30" s="119">
        <v>0</v>
      </c>
      <c r="J30" s="64" t="str">
        <f>_xll.qlFuturesRateHelper(,$H30,,$E30,$G30,$I30,FALSE,"customdate",$F30,Permanent,Trigger,ObjectOverwrite)</f>
        <v>obj_00303#0002</v>
      </c>
      <c r="K30" s="48"/>
      <c r="L30" s="10" t="str">
        <f t="shared" si="5"/>
        <v>FUT</v>
      </c>
      <c r="M30" s="94" t="str">
        <f t="shared" si="6"/>
        <v>obj_002fc#0002</v>
      </c>
      <c r="N30" s="146" t="str">
        <f>IFERROR(_xll.qlRateHelperQuoteName(M30,Trigger),"--")</f>
        <v>EDM0_LCHQuote</v>
      </c>
      <c r="O30" s="210" t="str">
        <f>IFERROR(_xll.qlRateHelperQuoteValue($M30,Trigger),"--")</f>
        <v>--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>Sw</v>
      </c>
      <c r="W30" s="4" t="str">
        <v>obj_0019f</v>
      </c>
      <c r="X30" s="4" t="str">
        <f>IFERROR(_xll.qlRateHelperQuoteName(W30,Trigger),"")</f>
        <v>USDAM3L40Y_LCHQuote</v>
      </c>
      <c r="Y30" s="70">
        <f>IFERROR(_xll.qlRateHelperRate(W30,Trigger),"")</f>
        <v>2.5135000000000001E-2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42303</v>
      </c>
      <c r="AB30" s="5">
        <f>IFERROR(_xll.qlRateHelperPillarDate(W30,Trigger),"")</f>
        <v>56913</v>
      </c>
      <c r="AC30" s="70">
        <v>2.5984109749341098E-2</v>
      </c>
      <c r="AD30" s="169" t="e">
        <v>#N/A</v>
      </c>
      <c r="AE30" s="170" t="e">
        <v>#N/A</v>
      </c>
      <c r="AF30" s="172" t="e">
        <f>_xll.qlYieldTSZeroRate(yieldcurve1_STD,$AD30,"ACTUAL/365 (FIXED)",,,TRUE,Trigger)-AE30</f>
        <v>#NUM!</v>
      </c>
      <c r="AG30" s="161"/>
    </row>
    <row r="31" spans="1:33" ht="11.25" customHeight="1" x14ac:dyDescent="0.2">
      <c r="A31" s="59" t="s">
        <v>94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7"/>
        <v>UsdLibor3M</v>
      </c>
      <c r="H31" s="119" t="str">
        <f t="shared" si="8"/>
        <v>EDH0_LCHQuote</v>
      </c>
      <c r="I31" s="119">
        <v>0</v>
      </c>
      <c r="J31" s="64" t="str">
        <f>_xll.qlFuturesRateHelper(,$H31,,$E31,$G31,$I31,FALSE,"customdate",$F31,Permanent,Trigger,ObjectOverwrite)</f>
        <v>obj_00309#0002</v>
      </c>
      <c r="K31" s="48"/>
      <c r="L31" s="10" t="str">
        <f t="shared" si="5"/>
        <v>FUT</v>
      </c>
      <c r="M31" s="94" t="str">
        <f t="shared" si="6"/>
        <v>obj_002fb#0002</v>
      </c>
      <c r="N31" s="146" t="str">
        <f>IFERROR(_xll.qlRateHelperQuoteName(M31,Trigger),"--")</f>
        <v>EDU0_LCHQuote</v>
      </c>
      <c r="O31" s="210" t="str">
        <f>IFERROR(_xll.qlRateHelperQuoteValue($M31,Trigger),"--")</f>
        <v>--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>Sw</v>
      </c>
      <c r="W31" s="4" t="str">
        <v>obj_001a9</v>
      </c>
      <c r="X31" s="4" t="str">
        <f>IFERROR(_xll.qlRateHelperQuoteName(W31,Trigger),"")</f>
        <v>USDAM3L50Y_LCHQuote</v>
      </c>
      <c r="Y31" s="70">
        <f>IFERROR(_xll.qlRateHelperRate(W31,Trigger),"")</f>
        <v>2.496E-2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42303</v>
      </c>
      <c r="AB31" s="5">
        <f>IFERROR(_xll.qlRateHelperPillarDate(W31,Trigger),"")</f>
        <v>60566</v>
      </c>
      <c r="AC31" s="70">
        <v>2.5499246354965976E-2</v>
      </c>
      <c r="AD31" s="169" t="e">
        <v>#N/A</v>
      </c>
      <c r="AE31" s="170" t="e">
        <v>#N/A</v>
      </c>
      <c r="AF31" s="172" t="e">
        <f>_xll.qlYieldTSZeroRate(yieldcurve1_STD,$AD31,"ACTUAL/365 (FIXED)",,,TRUE,Trigger)-AE31</f>
        <v>#NUM!</v>
      </c>
      <c r="AG31" s="161"/>
    </row>
    <row r="32" spans="1:33" ht="11.25" customHeight="1" x14ac:dyDescent="0.2">
      <c r="A32" s="59" t="s">
        <v>94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7"/>
        <v>UsdLibor3M</v>
      </c>
      <c r="H32" s="119" t="str">
        <f t="shared" si="8"/>
        <v>EDM0_LCHQuote</v>
      </c>
      <c r="I32" s="119">
        <v>0</v>
      </c>
      <c r="J32" s="64" t="str">
        <f>_xll.qlFuturesRateHelper(,$H32,,$E32,$G32,$I32,FALSE,"customdate",$F32,Permanent,Trigger,ObjectOverwrite)</f>
        <v>obj_002fc#0002</v>
      </c>
      <c r="K32" s="48"/>
      <c r="L32" s="10" t="str">
        <f t="shared" si="5"/>
        <v>FUT</v>
      </c>
      <c r="M32" s="94" t="str">
        <f t="shared" si="6"/>
        <v>obj_0030c#0002</v>
      </c>
      <c r="N32" s="146" t="str">
        <f>IFERROR(_xll.qlRateHelperQuoteName(M32,Trigger),"--")</f>
        <v>EDZ0_LCHQuote</v>
      </c>
      <c r="O32" s="210" t="str">
        <f>IFERROR(_xll.qlRateHelperQuoteValue($M32,Trigger),"--")</f>
        <v>--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>Sw</v>
      </c>
      <c r="W32" s="4" t="str">
        <v>obj_001bb</v>
      </c>
      <c r="X32" s="4" t="str">
        <f>IFERROR(_xll.qlRateHelperQuoteName(W32,Trigger),"")</f>
        <v>USDAM3L60Y_LCHQuote</v>
      </c>
      <c r="Y32" s="70">
        <f>IFERROR(_xll.qlRateHelperRate(W32,Trigger),"")</f>
        <v>2.4905E-2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42303</v>
      </c>
      <c r="AB32" s="5">
        <f>IFERROR(_xll.qlRateHelperPillarDate(W32,Trigger),"")</f>
        <v>64220</v>
      </c>
      <c r="AC32" s="70">
        <v>2.5298693276169307E-2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94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7"/>
        <v>UsdLibor3M</v>
      </c>
      <c r="H33" s="119" t="str">
        <f t="shared" si="8"/>
        <v>EDU0_LCHQuote</v>
      </c>
      <c r="I33" s="119">
        <v>0</v>
      </c>
      <c r="J33" s="64" t="str">
        <f>_xll.qlFuturesRateHelper(,$H33,,$E33,$G33,$I33,FALSE,"customdate",$F33,Permanent,Trigger,ObjectOverwrite)</f>
        <v>obj_002fb#0002</v>
      </c>
      <c r="K33" s="48"/>
      <c r="L33" s="10" t="str">
        <f t="shared" si="5"/>
        <v>FUT</v>
      </c>
      <c r="M33" s="94" t="str">
        <f t="shared" si="6"/>
        <v>obj_0030d#0002</v>
      </c>
      <c r="N33" s="146" t="str">
        <f>IFERROR(_xll.qlRateHelperQuoteName(M33,Trigger),"--")</f>
        <v>EDH1_LCHQuote</v>
      </c>
      <c r="O33" s="210" t="str">
        <f>IFERROR(_xll.qlRateHelperQuoteValue($M33,Trigger),"--")</f>
        <v>--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94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7"/>
        <v>UsdLibor3M</v>
      </c>
      <c r="H34" s="119" t="str">
        <f t="shared" si="8"/>
        <v>EDZ0_LCHQuote</v>
      </c>
      <c r="I34" s="119">
        <v>0</v>
      </c>
      <c r="J34" s="64" t="str">
        <f>_xll.qlFuturesRateHelper(,$H34,,$E34,$G34,$I34,FALSE,"customdate",$F34,Permanent,Trigger,ObjectOverwrite)</f>
        <v>obj_0030c#0002</v>
      </c>
      <c r="K34" s="48"/>
      <c r="L34" s="10" t="str">
        <f t="shared" si="5"/>
        <v>FUT</v>
      </c>
      <c r="M34" s="94" t="str">
        <f t="shared" si="6"/>
        <v>obj_0030b#0002</v>
      </c>
      <c r="N34" s="146" t="str">
        <f>IFERROR(_xll.qlRateHelperQuoteName(M34,Trigger),"--")</f>
        <v>EDM1_LCHQuote</v>
      </c>
      <c r="O34" s="210" t="str">
        <f>IFERROR(_xll.qlRateHelperQuoteValue($M34,Trigger),"--")</f>
        <v>--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94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7"/>
        <v>UsdLibor3M</v>
      </c>
      <c r="H35" s="119" t="str">
        <f t="shared" si="8"/>
        <v>EDH1_LCHQuote</v>
      </c>
      <c r="I35" s="119">
        <v>0</v>
      </c>
      <c r="J35" s="64" t="str">
        <f>_xll.qlFuturesRateHelper(,$H35,,$E35,$G35,$I35,FALSE,"customdate",$F35,Permanent,Trigger,ObjectOverwrite)</f>
        <v>obj_0030d#0002</v>
      </c>
      <c r="K35" s="48"/>
      <c r="L35" s="10" t="str">
        <f t="shared" si="5"/>
        <v>FUT</v>
      </c>
      <c r="M35" s="94" t="str">
        <f t="shared" si="6"/>
        <v>obj_0030a#0002</v>
      </c>
      <c r="N35" s="146" t="str">
        <f>IFERROR(_xll.qlRateHelperQuoteName(M35,Trigger),"--")</f>
        <v>EDU1_LCHQuote</v>
      </c>
      <c r="O35" s="210" t="str">
        <f>IFERROR(_xll.qlRateHelperQuoteValue($M35,Trigger),"--")</f>
        <v>--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9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94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7"/>
        <v>UsdLibor3M</v>
      </c>
      <c r="H36" s="119" t="str">
        <f t="shared" si="8"/>
        <v>EDM1_LCHQuote</v>
      </c>
      <c r="I36" s="119">
        <v>0</v>
      </c>
      <c r="J36" s="64" t="str">
        <f>_xll.qlFuturesRateHelper(,$H36,,$E36,$G36,$I36,FALSE,"customdate",$F36,Permanent,Trigger,ObjectOverwrite)</f>
        <v>obj_0030b#0002</v>
      </c>
      <c r="K36" s="48"/>
      <c r="L36" s="68" t="str">
        <f t="shared" ref="L36:L72" si="10">A40</f>
        <v>Sw</v>
      </c>
      <c r="M36" s="131" t="str">
        <f t="shared" ref="M36" si="11">IF(ISBLANK(J40),"--",J40)</f>
        <v>obj_0019c#0002</v>
      </c>
      <c r="N36" s="145" t="str">
        <f>IFERROR(_xll.qlRateHelperQuoteName(M36,Trigger),"--")</f>
        <v>USDAM3L1Y_LCHQuote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>
        <f>IFERROR(_xll.qlRateHelperEarliestDate(M36,Trigger),"--")</f>
        <v>42303</v>
      </c>
      <c r="T36" s="134">
        <f>IFERROR(_xll.qlRateHelperPillarDate(M36,Trigger),"--")</f>
        <v>42669</v>
      </c>
      <c r="V36" s="4" t="str">
        <f t="shared" si="9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94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7"/>
        <v>UsdLibor3M</v>
      </c>
      <c r="H37" s="120" t="str">
        <f t="shared" si="8"/>
        <v>EDU1_LCHQuote</v>
      </c>
      <c r="I37" s="120">
        <v>0</v>
      </c>
      <c r="J37" s="3" t="str">
        <f>_xll.qlFuturesRateHelper(,$H37,,$E37,$G37,$I37,FALSE,"customdate",$F37,Permanent,Trigger,ObjectOverwrite)</f>
        <v>obj_0030a#0002</v>
      </c>
      <c r="K37" s="48"/>
      <c r="L37" s="10" t="str">
        <f t="shared" si="10"/>
        <v>Sw</v>
      </c>
      <c r="M37" s="94" t="str">
        <f t="shared" ref="M37:M72" si="12">IF(ISBLANK(J41),"--",J41)</f>
        <v>obj_001a5#0002</v>
      </c>
      <c r="N37" s="146" t="str">
        <f>IFERROR(_xll.qlRateHelperQuoteName(M37,Trigger),"--")</f>
        <v>USDAM3L15M_LCHQuote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>
        <f>IFERROR(_xll.qlRateHelperEarliestDate(M37,Trigger),"--")</f>
        <v>42303</v>
      </c>
      <c r="T37" s="99">
        <f>IFERROR(_xll.qlRateHelperPillarDate(M37,Trigger),"--")</f>
        <v>42761</v>
      </c>
      <c r="V37" s="4" t="str">
        <f t="shared" si="9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161</v>
      </c>
      <c r="H38" s="50" t="s">
        <v>162</v>
      </c>
      <c r="K38" s="48"/>
      <c r="L38" s="10" t="str">
        <f t="shared" si="10"/>
        <v>Sw</v>
      </c>
      <c r="M38" s="94" t="str">
        <f t="shared" si="12"/>
        <v>obj_001bc#0002</v>
      </c>
      <c r="N38" s="146" t="str">
        <f>IFERROR(_xll.qlRateHelperQuoteName(M38,Trigger),"--")</f>
        <v>USDAM3L18M_LCHQuote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>
        <f>IFERROR(_xll.qlRateHelperEarliestDate(M38,Trigger),"--")</f>
        <v>42303</v>
      </c>
      <c r="T38" s="99">
        <f>IFERROR(_xll.qlRateHelperPillarDate(M38,Trigger),"--")</f>
        <v>42851</v>
      </c>
      <c r="V38" s="4" t="str">
        <f t="shared" si="9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114</v>
      </c>
      <c r="D39" s="65" t="s">
        <v>5</v>
      </c>
      <c r="E39" s="65" t="s">
        <v>34</v>
      </c>
      <c r="F39" s="65" t="s">
        <v>115</v>
      </c>
      <c r="G39" s="65" t="s">
        <v>4</v>
      </c>
      <c r="H39" s="65" t="s">
        <v>1</v>
      </c>
      <c r="I39" s="65" t="s">
        <v>113</v>
      </c>
      <c r="J39" s="65" t="s">
        <v>24</v>
      </c>
      <c r="K39" s="48"/>
      <c r="L39" s="10" t="str">
        <f t="shared" si="10"/>
        <v>Sw</v>
      </c>
      <c r="M39" s="94" t="str">
        <f t="shared" si="12"/>
        <v>obj_001a2#0002</v>
      </c>
      <c r="N39" s="146" t="str">
        <f>IFERROR(_xll.qlRateHelperQuoteName(M39,Trigger),"--")</f>
        <v>USDAM3L21M_LCHQuote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>
        <f>IFERROR(_xll.qlRateHelperEarliestDate(M39,Trigger),"--")</f>
        <v>42303</v>
      </c>
      <c r="T39" s="99">
        <f>IFERROR(_xll.qlRateHelperPillarDate(M39,Trigger),"--")</f>
        <v>42942</v>
      </c>
      <c r="V39" s="4" t="str">
        <f t="shared" si="9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27</v>
      </c>
      <c r="G40" s="55" t="str">
        <f t="shared" ref="G40:G76" si="13">PROPER(Currency)&amp;FamilyName&amp;"3M"</f>
        <v>UsdLibor3M</v>
      </c>
      <c r="H40" s="53" t="str">
        <f t="shared" ref="H40:H76" si="14">IF(LCHQuoteOverwrite,Currency&amp;$G$38&amp;$H$38&amp;$B40&amp;LCHQuoteSuffix,Currency&amp;$G$38&amp;$H$38&amp;$B40&amp;QuoteSuffix)</f>
        <v>USDAM3L1Y_LCHQuote</v>
      </c>
      <c r="I40" s="126">
        <v>0</v>
      </c>
      <c r="J40" s="64" t="str">
        <f>_xll.qlSwapRateHelper2(,$H40,,$B40,Calendar,$D40,$E40,$F40,$G40,$I40,$C40,,PillarDate,,Permanent,Trigger,ObjectOverwrite)</f>
        <v>obj_0019c#0002</v>
      </c>
      <c r="K40" s="48"/>
      <c r="L40" s="10" t="str">
        <f t="shared" si="10"/>
        <v>Sw</v>
      </c>
      <c r="M40" s="94" t="str">
        <f t="shared" si="12"/>
        <v>obj_001b3#0002</v>
      </c>
      <c r="N40" s="146" t="str">
        <f>IFERROR(_xll.qlRateHelperQuoteName(M40,Trigger),"--")</f>
        <v>USDAM3L2Y_LCHQuote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>
        <f>IFERROR(_xll.qlRateHelperEarliestDate(M40,Trigger),"--")</f>
        <v>42303</v>
      </c>
      <c r="T40" s="99">
        <f>IFERROR(_xll.qlRateHelperPillarDate(M40,Trigger),"--")</f>
        <v>43034</v>
      </c>
      <c r="V40" s="4" t="str">
        <f t="shared" si="9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3"/>
        <v>UsdLibor3M</v>
      </c>
      <c r="H41" s="59" t="str">
        <f t="shared" si="14"/>
        <v>USDAM3L15M_LCHQuote</v>
      </c>
      <c r="I41" s="127">
        <v>0</v>
      </c>
      <c r="J41" s="64" t="str">
        <f>_xll.qlSwapRateHelper2(,$H41,,$B41,Calendar,$D41,$E41,$F41,$G41,$I41,$C41,,PillarDate,,Permanent,Trigger,ObjectOverwrite)</f>
        <v>obj_001a5#0002</v>
      </c>
      <c r="K41" s="48"/>
      <c r="L41" s="10" t="str">
        <f t="shared" si="10"/>
        <v>Sw</v>
      </c>
      <c r="M41" s="94" t="str">
        <f t="shared" si="12"/>
        <v>obj_001af#0002</v>
      </c>
      <c r="N41" s="146" t="str">
        <f>IFERROR(_xll.qlRateHelperQuoteName(M41,Trigger),"--")</f>
        <v>USDAM3L3Y_LCHQuote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>
        <f>IFERROR(_xll.qlRateHelperEarliestDate(M41,Trigger),"--")</f>
        <v>42303</v>
      </c>
      <c r="T41" s="99">
        <f>IFERROR(_xll.qlRateHelperPillarDate(M41,Trigger),"--")</f>
        <v>43399</v>
      </c>
      <c r="V41" s="4" t="str">
        <f t="shared" si="9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3"/>
        <v>UsdLibor3M</v>
      </c>
      <c r="H42" s="59" t="str">
        <f t="shared" si="14"/>
        <v>USDAM3L18M_LCHQuote</v>
      </c>
      <c r="I42" s="127">
        <v>0</v>
      </c>
      <c r="J42" s="64" t="str">
        <f>_xll.qlSwapRateHelper2(,$H42,,$B42,Calendar,$D42,$E42,$F42,$G42,$I42,$C42,,PillarDate,,Permanent,Trigger,ObjectOverwrite)</f>
        <v>obj_001bc#0002</v>
      </c>
      <c r="K42" s="48"/>
      <c r="L42" s="10" t="str">
        <f t="shared" si="10"/>
        <v>Sw</v>
      </c>
      <c r="M42" s="94" t="str">
        <f t="shared" si="12"/>
        <v>obj_001b0#0002</v>
      </c>
      <c r="N42" s="146" t="str">
        <f>IFERROR(_xll.qlRateHelperQuoteName(M42,Trigger),"--")</f>
        <v>USDAM3L4Y_LCHQuote</v>
      </c>
      <c r="O42" s="98">
        <f>IFERROR(_xll.qlRateHelperQuoteValue($M42,Trigger),"--")</f>
        <v>1.16816E-2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42303</v>
      </c>
      <c r="T42" s="99">
        <f>IFERROR(_xll.qlRateHelperPillarDate(M42,Trigger),"--")</f>
        <v>43766</v>
      </c>
      <c r="V42" s="4" t="str">
        <f t="shared" si="9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3"/>
        <v>UsdLibor3M</v>
      </c>
      <c r="H43" s="59" t="str">
        <f t="shared" si="14"/>
        <v>USDAM3L21M_LCHQuote</v>
      </c>
      <c r="I43" s="127">
        <v>0</v>
      </c>
      <c r="J43" s="64" t="str">
        <f>_xll.qlSwapRateHelper2(,$H43,,$B43,Calendar,$D43,$E43,$F43,$G43,$I43,$C43,,PillarDate,,Permanent,Trigger,ObjectOverwrite)</f>
        <v>obj_001a2#0002</v>
      </c>
      <c r="K43" s="48"/>
      <c r="L43" s="10" t="str">
        <f t="shared" si="10"/>
        <v>Sw</v>
      </c>
      <c r="M43" s="94" t="str">
        <f t="shared" si="12"/>
        <v>obj_001ad#0002</v>
      </c>
      <c r="N43" s="146" t="str">
        <f>IFERROR(_xll.qlRateHelperQuoteName(M43,Trigger),"--")</f>
        <v>USDAM3L5Y_LCHQuote</v>
      </c>
      <c r="O43" s="98">
        <f>IFERROR(_xll.qlRateHelperQuoteValue($M43,Trigger),"--")</f>
        <v>1.3569875E-2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42303</v>
      </c>
      <c r="T43" s="99">
        <f>IFERROR(_xll.qlRateHelperPillarDate(M43,Trigger),"--")</f>
        <v>44130</v>
      </c>
      <c r="V43" s="4" t="str">
        <f t="shared" si="9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3"/>
        <v>UsdLibor3M</v>
      </c>
      <c r="H44" s="59" t="str">
        <f t="shared" si="14"/>
        <v>USDAM3L2Y_LCHQuote</v>
      </c>
      <c r="I44" s="127">
        <v>0</v>
      </c>
      <c r="J44" s="64" t="str">
        <f>_xll.qlSwapRateHelper2(,$H44,,$B44,Calendar,$D44,$E44,$F44,$G44,$I44,$C44,,PillarDate,,Permanent,Trigger,ObjectOverwrite)</f>
        <v>obj_001b3#0002</v>
      </c>
      <c r="K44" s="48"/>
      <c r="L44" s="10" t="str">
        <f t="shared" si="10"/>
        <v>Sw</v>
      </c>
      <c r="M44" s="94" t="str">
        <f t="shared" si="12"/>
        <v>obj_00198#0002</v>
      </c>
      <c r="N44" s="146" t="str">
        <f>IFERROR(_xll.qlRateHelperQuoteName(M44,Trigger),"--")</f>
        <v>USDAM3L6Y_LCHQuote</v>
      </c>
      <c r="O44" s="98">
        <f>IFERROR(_xll.qlRateHelperQuoteValue($M44,Trigger),"--")</f>
        <v>1.5275624999999999E-2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42303</v>
      </c>
      <c r="T44" s="99">
        <f>IFERROR(_xll.qlRateHelperPillarDate(M44,Trigger),"--")</f>
        <v>44495</v>
      </c>
      <c r="V44" s="4" t="str">
        <f t="shared" si="9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3"/>
        <v>UsdLibor3M</v>
      </c>
      <c r="H45" s="59" t="str">
        <f t="shared" si="14"/>
        <v>USDAM3L3Y_LCHQuote</v>
      </c>
      <c r="I45" s="127">
        <v>0</v>
      </c>
      <c r="J45" s="64" t="str">
        <f>_xll.qlSwapRateHelper2(,$H45,,$B45,Calendar,$D45,$E45,$F45,$G45,$I45,$C45,,PillarDate,,Permanent,Trigger,ObjectOverwrite)</f>
        <v>obj_001af#0002</v>
      </c>
      <c r="K45" s="48"/>
      <c r="L45" s="10" t="str">
        <f t="shared" si="10"/>
        <v>Sw</v>
      </c>
      <c r="M45" s="94" t="str">
        <f t="shared" si="12"/>
        <v>obj_001b5#0002</v>
      </c>
      <c r="N45" s="146" t="str">
        <f>IFERROR(_xll.qlRateHelperQuoteName(M45,Trigger),"--")</f>
        <v>USDAM3L7Y_LCHQuote</v>
      </c>
      <c r="O45" s="98">
        <f>IFERROR(_xll.qlRateHelperQuoteValue($M45,Trigger),"--")</f>
        <v>1.6710300000000001E-2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42303</v>
      </c>
      <c r="T45" s="99">
        <f>IFERROR(_xll.qlRateHelperPillarDate(M45,Trigger),"--")</f>
        <v>44860</v>
      </c>
      <c r="V45" s="4" t="str">
        <f t="shared" si="9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3"/>
        <v>UsdLibor3M</v>
      </c>
      <c r="H46" s="59" t="str">
        <f t="shared" si="14"/>
        <v>USDAM3L4Y_LCHQuote</v>
      </c>
      <c r="I46" s="127">
        <v>0</v>
      </c>
      <c r="J46" s="64" t="str">
        <f>_xll.qlSwapRateHelper2(,$H46,,$B46,Calendar,$D46,$E46,$F46,$G46,$I46,$C46,,PillarDate,,Permanent,Trigger,ObjectOverwrite)</f>
        <v>obj_001b0#0002</v>
      </c>
      <c r="L46" s="10" t="str">
        <f t="shared" si="10"/>
        <v>Sw</v>
      </c>
      <c r="M46" s="94" t="str">
        <f t="shared" si="12"/>
        <v>obj_001b4#0002</v>
      </c>
      <c r="N46" s="146" t="str">
        <f>IFERROR(_xll.qlRateHelperQuoteName(M46,Trigger),"--")</f>
        <v>USDAM3L8Y_LCHQuote</v>
      </c>
      <c r="O46" s="98">
        <f>IFERROR(_xll.qlRateHelperQuoteValue($M46,Trigger),"--")</f>
        <v>1.7888999999999999E-2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42303</v>
      </c>
      <c r="T46" s="99">
        <f>IFERROR(_xll.qlRateHelperPillarDate(M46,Trigger),"--")</f>
        <v>45225</v>
      </c>
      <c r="V46" s="4" t="str">
        <f t="shared" si="9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3"/>
        <v>UsdLibor3M</v>
      </c>
      <c r="H47" s="59" t="str">
        <f t="shared" si="14"/>
        <v>USDAM3L5Y_LCHQuote</v>
      </c>
      <c r="I47" s="127">
        <v>0</v>
      </c>
      <c r="J47" s="64" t="str">
        <f>_xll.qlSwapRateHelper2(,$H47,,$B47,Calendar,$D47,$E47,$F47,$G47,$I47,$C47,,PillarDate,,Permanent,Trigger,ObjectOverwrite)</f>
        <v>obj_001ad#0002</v>
      </c>
      <c r="L47" s="10" t="str">
        <f t="shared" si="10"/>
        <v>Sw</v>
      </c>
      <c r="M47" s="94" t="str">
        <f t="shared" si="12"/>
        <v>obj_00193#0002</v>
      </c>
      <c r="N47" s="146" t="str">
        <f>IFERROR(_xll.qlRateHelperQuoteName(M47,Trigger),"--")</f>
        <v>USDAM3L9Y_LCHQuote</v>
      </c>
      <c r="O47" s="98">
        <f>IFERROR(_xll.qlRateHelperQuoteValue($M47,Trigger),"--")</f>
        <v>1.8884250000000002E-2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42303</v>
      </c>
      <c r="T47" s="99">
        <f>IFERROR(_xll.qlRateHelperPillarDate(M47,Trigger),"--")</f>
        <v>45593</v>
      </c>
      <c r="V47" s="4" t="str">
        <f t="shared" si="9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3"/>
        <v>UsdLibor3M</v>
      </c>
      <c r="H48" s="59" t="str">
        <f t="shared" si="14"/>
        <v>USDAM3L6Y_LCHQuote</v>
      </c>
      <c r="I48" s="127">
        <v>0</v>
      </c>
      <c r="J48" s="64" t="str">
        <f>_xll.qlSwapRateHelper2(,$H48,,$B48,Calendar,$D48,$E48,$F48,$G48,$I48,$C48,,PillarDate,,Permanent,Trigger,ObjectOverwrite)</f>
        <v>obj_00198#0002</v>
      </c>
      <c r="L48" s="10" t="str">
        <f t="shared" si="10"/>
        <v>Sw</v>
      </c>
      <c r="M48" s="94" t="str">
        <f t="shared" si="12"/>
        <v>obj_001ba#0002</v>
      </c>
      <c r="N48" s="146" t="str">
        <f>IFERROR(_xll.qlRateHelperQuoteName(M48,Trigger),"--")</f>
        <v>USDAM3L10Y_LCHQuote</v>
      </c>
      <c r="O48" s="98">
        <f>IFERROR(_xll.qlRateHelperQuoteValue($M48,Trigger),"--")</f>
        <v>1.9726250000000001E-2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42303</v>
      </c>
      <c r="T48" s="99">
        <f>IFERROR(_xll.qlRateHelperPillarDate(M48,Trigger),"--")</f>
        <v>45957</v>
      </c>
      <c r="V48" s="4" t="str">
        <f t="shared" si="9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3"/>
        <v>UsdLibor3M</v>
      </c>
      <c r="H49" s="59" t="str">
        <f t="shared" si="14"/>
        <v>USDAM3L7Y_LCHQuote</v>
      </c>
      <c r="I49" s="127">
        <v>0</v>
      </c>
      <c r="J49" s="64" t="str">
        <f>_xll.qlSwapRateHelper2(,$H49,,$B49,Calendar,$D49,$E49,$F49,$G49,$I49,$C49,,PillarDate,,Permanent,Trigger,ObjectOverwrite)</f>
        <v>obj_001b5#0002</v>
      </c>
      <c r="L49" s="10" t="str">
        <f t="shared" si="10"/>
        <v>Sw</v>
      </c>
      <c r="M49" s="94" t="str">
        <f t="shared" si="12"/>
        <v>obj_00194#0002</v>
      </c>
      <c r="N49" s="146" t="str">
        <f>IFERROR(_xll.qlRateHelperQuoteName(M49,Trigger),"--")</f>
        <v>USDAM3L11Y_LCHQuote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>
        <f>IFERROR(_xll.qlRateHelperEarliestDate(M49,Trigger),"--")</f>
        <v>42303</v>
      </c>
      <c r="T49" s="99">
        <f>IFERROR(_xll.qlRateHelperPillarDate(M49,Trigger),"--")</f>
        <v>46321</v>
      </c>
      <c r="V49" s="4" t="str">
        <f t="shared" si="9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3"/>
        <v>UsdLibor3M</v>
      </c>
      <c r="H50" s="59" t="str">
        <f t="shared" si="14"/>
        <v>USDAM3L8Y_LCHQuote</v>
      </c>
      <c r="I50" s="127">
        <v>0</v>
      </c>
      <c r="J50" s="64" t="str">
        <f>_xll.qlSwapRateHelper2(,$H50,,$B50,Calendar,$D50,$E50,$F50,$G50,$I50,$C50,,PillarDate,,Permanent,Trigger,ObjectOverwrite)</f>
        <v>obj_001b4#0002</v>
      </c>
      <c r="L50" s="10" t="str">
        <f t="shared" si="10"/>
        <v>Sw</v>
      </c>
      <c r="M50" s="94" t="str">
        <f t="shared" si="12"/>
        <v>obj_001a4#0002</v>
      </c>
      <c r="N50" s="146" t="str">
        <f>IFERROR(_xll.qlRateHelperQuoteName(M50,Trigger),"--")</f>
        <v>USDAM3L12Y_LCHQuote</v>
      </c>
      <c r="O50" s="98">
        <f>IFERROR(_xll.qlRateHelperQuoteValue($M50,Trigger),"--")</f>
        <v>2.11282E-2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42303</v>
      </c>
      <c r="T50" s="99">
        <f>IFERROR(_xll.qlRateHelperPillarDate(M50,Trigger),"--")</f>
        <v>46686</v>
      </c>
      <c r="V50" s="4" t="str">
        <f t="shared" si="9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3"/>
        <v>UsdLibor3M</v>
      </c>
      <c r="H51" s="59" t="str">
        <f t="shared" si="14"/>
        <v>USDAM3L9Y_LCHQuote</v>
      </c>
      <c r="I51" s="127">
        <v>0</v>
      </c>
      <c r="J51" s="64" t="str">
        <f>_xll.qlSwapRateHelper2(,$H51,,$B51,Calendar,$D51,$E51,$F51,$G51,$I51,$C51,,PillarDate,,Permanent,Trigger,ObjectOverwrite)</f>
        <v>obj_00193#0002</v>
      </c>
      <c r="L51" s="10" t="str">
        <f t="shared" si="10"/>
        <v>Sw</v>
      </c>
      <c r="M51" s="94" t="str">
        <f t="shared" si="12"/>
        <v>obj_00197#0002</v>
      </c>
      <c r="N51" s="146" t="str">
        <f>IFERROR(_xll.qlRateHelperQuoteName(M51,Trigger),"--")</f>
        <v>USDAM3L13Y_LCHQuote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>
        <f>IFERROR(_xll.qlRateHelperEarliestDate(M51,Trigger),"--")</f>
        <v>42303</v>
      </c>
      <c r="T51" s="99">
        <f>IFERROR(_xll.qlRateHelperPillarDate(M51,Trigger),"--")</f>
        <v>47052</v>
      </c>
      <c r="V51" s="4" t="str">
        <f t="shared" si="9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3"/>
        <v>UsdLibor3M</v>
      </c>
      <c r="H52" s="59" t="str">
        <f t="shared" si="14"/>
        <v>USDAM3L10Y_LCHQuote</v>
      </c>
      <c r="I52" s="127">
        <v>0</v>
      </c>
      <c r="J52" s="64" t="str">
        <f>_xll.qlSwapRateHelper2(,$H52,,$B52,Calendar,$D52,$E52,$F52,$G52,$I52,$C52,,PillarDate,,Permanent,Trigger,ObjectOverwrite)</f>
        <v>obj_001ba#0002</v>
      </c>
      <c r="L52" s="10" t="str">
        <f t="shared" si="10"/>
        <v>Sw</v>
      </c>
      <c r="M52" s="94" t="str">
        <f t="shared" si="12"/>
        <v>obj_0019d#0002</v>
      </c>
      <c r="N52" s="146" t="str">
        <f>IFERROR(_xll.qlRateHelperQuoteName(M52,Trigger),"--")</f>
        <v>USDAM3L14Y_LCHQuote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>
        <f>IFERROR(_xll.qlRateHelperEarliestDate(M52,Trigger),"--")</f>
        <v>42303</v>
      </c>
      <c r="T52" s="99">
        <f>IFERROR(_xll.qlRateHelperPillarDate(M52,Trigger),"--")</f>
        <v>47417</v>
      </c>
      <c r="V52" s="4" t="str">
        <f t="shared" si="9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98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3"/>
        <v>UsdLibor3M</v>
      </c>
      <c r="H53" s="59" t="str">
        <f t="shared" si="14"/>
        <v>USDAM3L11Y_LCHQuote</v>
      </c>
      <c r="I53" s="127">
        <v>0</v>
      </c>
      <c r="J53" s="64" t="str">
        <f>_xll.qlSwapRateHelper2(,$H53,,$B53,Calendar,$D53,$E53,$F53,$G53,$I53,$C53,,PillarDate,,Permanent,Trigger,ObjectOverwrite)</f>
        <v>obj_00194#0002</v>
      </c>
      <c r="L53" s="10" t="str">
        <f t="shared" si="10"/>
        <v>Sw</v>
      </c>
      <c r="M53" s="94" t="str">
        <f t="shared" si="12"/>
        <v>obj_001ab#0002</v>
      </c>
      <c r="N53" s="146" t="str">
        <f>IFERROR(_xll.qlRateHelperQuoteName(M53,Trigger),"--")</f>
        <v>USDAM3L15Y_LCHQuote</v>
      </c>
      <c r="O53" s="98">
        <f>IFERROR(_xll.qlRateHelperQuoteValue($M53,Trigger),"--")</f>
        <v>2.25261E-2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42303</v>
      </c>
      <c r="T53" s="99">
        <f>IFERROR(_xll.qlRateHelperPillarDate(M53,Trigger),"--")</f>
        <v>47784</v>
      </c>
      <c r="V53" s="4" t="str">
        <f t="shared" si="9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3"/>
        <v>UsdLibor3M</v>
      </c>
      <c r="H54" s="59" t="str">
        <f t="shared" si="14"/>
        <v>USDAM3L12Y_LCHQuote</v>
      </c>
      <c r="I54" s="127">
        <v>0</v>
      </c>
      <c r="J54" s="64" t="str">
        <f>_xll.qlSwapRateHelper2(,$H54,,$B54,Calendar,$D54,$E54,$F54,$G54,$I54,$C54,,PillarDate,,Permanent,Trigger,ObjectOverwrite)</f>
        <v>obj_001a4#0002</v>
      </c>
      <c r="L54" s="10" t="str">
        <f t="shared" si="10"/>
        <v>Sw</v>
      </c>
      <c r="M54" s="94" t="str">
        <f t="shared" si="12"/>
        <v>obj_001b9#0002</v>
      </c>
      <c r="N54" s="146" t="str">
        <f>IFERROR(_xll.qlRateHelperQuoteName(M54,Trigger),"--")</f>
        <v>USDAM3L16Y_LCHQuote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>
        <f>IFERROR(_xll.qlRateHelperEarliestDate(M54,Trigger),"--")</f>
        <v>42303</v>
      </c>
      <c r="T54" s="99">
        <f>IFERROR(_xll.qlRateHelperPillarDate(M54,Trigger),"--")</f>
        <v>48148</v>
      </c>
      <c r="V54" s="4" t="str">
        <f t="shared" si="9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3"/>
        <v>UsdLibor3M</v>
      </c>
      <c r="H55" s="59" t="str">
        <f t="shared" si="14"/>
        <v>USDAM3L13Y_LCHQuote</v>
      </c>
      <c r="I55" s="127">
        <v>0</v>
      </c>
      <c r="J55" s="64" t="str">
        <f>_xll.qlSwapRateHelper2(,$H55,,$B55,Calendar,$D55,$E55,$F55,$G55,$I55,$C55,,PillarDate,,Permanent,Trigger,ObjectOverwrite)</f>
        <v>obj_00197#0002</v>
      </c>
      <c r="L55" s="10" t="str">
        <f t="shared" si="10"/>
        <v>Sw</v>
      </c>
      <c r="M55" s="94" t="str">
        <f t="shared" si="12"/>
        <v>obj_001b8#0002</v>
      </c>
      <c r="N55" s="146" t="str">
        <f>IFERROR(_xll.qlRateHelperQuoteName(M55,Trigger),"--")</f>
        <v>USDAM3L17Y_LCHQuote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>
        <f>IFERROR(_xll.qlRateHelperEarliestDate(M55,Trigger),"--")</f>
        <v>42303</v>
      </c>
      <c r="T55" s="99">
        <f>IFERROR(_xll.qlRateHelperPillarDate(M55,Trigger),"--")</f>
        <v>48513</v>
      </c>
      <c r="V55" s="4" t="str">
        <f t="shared" si="9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100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3"/>
        <v>UsdLibor3M</v>
      </c>
      <c r="H56" s="59" t="str">
        <f t="shared" si="14"/>
        <v>USDAM3L14Y_LCHQuote</v>
      </c>
      <c r="I56" s="127">
        <v>0</v>
      </c>
      <c r="J56" s="64" t="str">
        <f>_xll.qlSwapRateHelper2(,$H56,,$B56,Calendar,$D56,$E56,$F56,$G56,$I56,$C56,,PillarDate,,Permanent,Trigger,ObjectOverwrite)</f>
        <v>obj_0019d#0002</v>
      </c>
      <c r="L56" s="10" t="str">
        <f t="shared" si="10"/>
        <v>Sw</v>
      </c>
      <c r="M56" s="94" t="str">
        <f t="shared" si="12"/>
        <v>obj_001a1#0002</v>
      </c>
      <c r="N56" s="146" t="str">
        <f>IFERROR(_xll.qlRateHelperQuoteName(M56,Trigger),"--")</f>
        <v>USDAM3L18Y_LCHQuote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>
        <f>IFERROR(_xll.qlRateHelperEarliestDate(M56,Trigger),"--")</f>
        <v>42303</v>
      </c>
      <c r="T56" s="99">
        <f>IFERROR(_xll.qlRateHelperPillarDate(M56,Trigger),"--")</f>
        <v>48878</v>
      </c>
      <c r="V56" s="4" t="str">
        <f t="shared" si="9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3"/>
        <v>UsdLibor3M</v>
      </c>
      <c r="H57" s="59" t="str">
        <f t="shared" si="14"/>
        <v>USDAM3L15Y_LCHQuote</v>
      </c>
      <c r="I57" s="127">
        <v>0</v>
      </c>
      <c r="J57" s="64" t="str">
        <f>_xll.qlSwapRateHelper2(,$H57,,$B57,Calendar,$D57,$E57,$F57,$G57,$I57,$C57,,PillarDate,,Permanent,Trigger,ObjectOverwrite)</f>
        <v>obj_001ab#0002</v>
      </c>
      <c r="L57" s="10" t="str">
        <f t="shared" si="10"/>
        <v>Sw</v>
      </c>
      <c r="M57" s="94" t="str">
        <f t="shared" si="12"/>
        <v>obj_001ae#0002</v>
      </c>
      <c r="N57" s="146" t="str">
        <f>IFERROR(_xll.qlRateHelperQuoteName(M57,Trigger),"--")</f>
        <v>USDAM3L19Y_LCHQuote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>
        <f>IFERROR(_xll.qlRateHelperEarliestDate(M57,Trigger),"--")</f>
        <v>42303</v>
      </c>
      <c r="T57" s="99">
        <f>IFERROR(_xll.qlRateHelperPillarDate(M57,Trigger),"--")</f>
        <v>49243</v>
      </c>
      <c r="V57" s="4" t="str">
        <f t="shared" si="9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101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3"/>
        <v>UsdLibor3M</v>
      </c>
      <c r="H58" s="59" t="str">
        <f t="shared" si="14"/>
        <v>USDAM3L16Y_LCHQuote</v>
      </c>
      <c r="I58" s="127">
        <v>0</v>
      </c>
      <c r="J58" s="64" t="str">
        <f>_xll.qlSwapRateHelper2(,$H58,,$B58,Calendar,$D58,$E58,$F58,$G58,$I58,$C58,,PillarDate,,Permanent,Trigger,ObjectOverwrite)</f>
        <v>obj_001b9#0002</v>
      </c>
      <c r="L58" s="10" t="str">
        <f t="shared" si="10"/>
        <v>Sw</v>
      </c>
      <c r="M58" s="94" t="str">
        <f t="shared" si="12"/>
        <v>obj_001a8#0002</v>
      </c>
      <c r="N58" s="146" t="str">
        <f>IFERROR(_xll.qlRateHelperQuoteName(M58,Trigger),"--")</f>
        <v>USDAM3L20Y_LCHQuote</v>
      </c>
      <c r="O58" s="98">
        <f>IFERROR(_xll.qlRateHelperQuoteValue($M58,Trigger),"--")</f>
        <v>2.3886625000000002E-2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42303</v>
      </c>
      <c r="T58" s="99">
        <f>IFERROR(_xll.qlRateHelperPillarDate(M58,Trigger),"--")</f>
        <v>49608</v>
      </c>
      <c r="V58" s="4" t="str">
        <f t="shared" si="9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102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3"/>
        <v>UsdLibor3M</v>
      </c>
      <c r="H59" s="59" t="str">
        <f t="shared" si="14"/>
        <v>USDAM3L17Y_LCHQuote</v>
      </c>
      <c r="I59" s="127">
        <v>0</v>
      </c>
      <c r="J59" s="64" t="str">
        <f>_xll.qlSwapRateHelper2(,$H59,,$B59,Calendar,$D59,$E59,$F59,$G59,$I59,$C59,,PillarDate,,Permanent,Trigger,ObjectOverwrite)</f>
        <v>obj_001b8#0002</v>
      </c>
      <c r="L59" s="10" t="str">
        <f t="shared" si="10"/>
        <v>Sw</v>
      </c>
      <c r="M59" s="94" t="str">
        <f t="shared" si="12"/>
        <v>obj_001b7#0002</v>
      </c>
      <c r="N59" s="146" t="str">
        <f>IFERROR(_xll.qlRateHelperQuoteName(M59,Trigger),"--")</f>
        <v>USDAM3L21Y_LCHQuote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>
        <f>IFERROR(_xll.qlRateHelperEarliestDate(M59,Trigger),"--")</f>
        <v>42303</v>
      </c>
      <c r="T59" s="99">
        <f>IFERROR(_xll.qlRateHelperPillarDate(M59,Trigger),"--")</f>
        <v>49975</v>
      </c>
      <c r="V59" s="4" t="str">
        <f t="shared" si="9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103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3"/>
        <v>UsdLibor3M</v>
      </c>
      <c r="H60" s="59" t="str">
        <f t="shared" si="14"/>
        <v>USDAM3L18Y_LCHQuote</v>
      </c>
      <c r="I60" s="127">
        <v>0</v>
      </c>
      <c r="J60" s="64" t="str">
        <f>_xll.qlSwapRateHelper2(,$H60,,$B60,Calendar,$D60,$E60,$F60,$G60,$I60,$C60,,PillarDate,,Permanent,Trigger,ObjectOverwrite)</f>
        <v>obj_001a1#0002</v>
      </c>
      <c r="L60" s="10" t="str">
        <f t="shared" si="10"/>
        <v>Sw</v>
      </c>
      <c r="M60" s="94" t="str">
        <f t="shared" si="12"/>
        <v>obj_001b2#0002</v>
      </c>
      <c r="N60" s="146" t="str">
        <f>IFERROR(_xll.qlRateHelperQuoteName(M60,Trigger),"--")</f>
        <v>USDAM3L22Y_LCHQuote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>
        <f>IFERROR(_xll.qlRateHelperEarliestDate(M60,Trigger),"--")</f>
        <v>42303</v>
      </c>
      <c r="T60" s="99">
        <f>IFERROR(_xll.qlRateHelperPillarDate(M60,Trigger),"--")</f>
        <v>50339</v>
      </c>
      <c r="V60" s="4" t="str">
        <f t="shared" si="9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104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3"/>
        <v>UsdLibor3M</v>
      </c>
      <c r="H61" s="59" t="str">
        <f t="shared" si="14"/>
        <v>USDAM3L19Y_LCHQuote</v>
      </c>
      <c r="I61" s="127">
        <v>0</v>
      </c>
      <c r="J61" s="64" t="str">
        <f>_xll.qlSwapRateHelper2(,$H61,,$B61,Calendar,$D61,$E61,$F61,$G61,$I61,$C61,,PillarDate,,Permanent,Trigger,ObjectOverwrite)</f>
        <v>obj_001ae#0002</v>
      </c>
      <c r="L61" s="10" t="str">
        <f t="shared" si="10"/>
        <v>Sw</v>
      </c>
      <c r="M61" s="94" t="str">
        <f t="shared" si="12"/>
        <v>obj_0019e#0002</v>
      </c>
      <c r="N61" s="146" t="str">
        <f>IFERROR(_xll.qlRateHelperQuoteName(M61,Trigger),"--")</f>
        <v>USDAM3L23Y_LCHQuote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>
        <f>IFERROR(_xll.qlRateHelperEarliestDate(M61,Trigger),"--")</f>
        <v>42303</v>
      </c>
      <c r="T61" s="99">
        <f>IFERROR(_xll.qlRateHelperPillarDate(M61,Trigger),"--")</f>
        <v>50704</v>
      </c>
      <c r="V61" s="4" t="str">
        <f t="shared" si="9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3"/>
        <v>UsdLibor3M</v>
      </c>
      <c r="H62" s="59" t="str">
        <f t="shared" si="14"/>
        <v>USDAM3L20Y_LCHQuote</v>
      </c>
      <c r="I62" s="127">
        <v>0</v>
      </c>
      <c r="J62" s="64" t="str">
        <f>_xll.qlSwapRateHelper2(,$H62,,$B62,Calendar,$D62,$E62,$F62,$G62,$I62,$C62,,PillarDate,,Permanent,Trigger,ObjectOverwrite)</f>
        <v>obj_001a8#0002</v>
      </c>
      <c r="L62" s="10" t="str">
        <f t="shared" si="10"/>
        <v>Sw</v>
      </c>
      <c r="M62" s="94" t="str">
        <f t="shared" si="12"/>
        <v>obj_001a7#0002</v>
      </c>
      <c r="N62" s="146" t="str">
        <f>IFERROR(_xll.qlRateHelperQuoteName(M62,Trigger),"--")</f>
        <v>USDAM3L24Y_LCHQuote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>
        <f>IFERROR(_xll.qlRateHelperEarliestDate(M62,Trigger),"--")</f>
        <v>42303</v>
      </c>
      <c r="T62" s="99">
        <f>IFERROR(_xll.qlRateHelperPillarDate(M62,Trigger),"--")</f>
        <v>51069</v>
      </c>
      <c r="V62" s="4" t="str">
        <f t="shared" si="9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105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3"/>
        <v>UsdLibor3M</v>
      </c>
      <c r="H63" s="59" t="str">
        <f t="shared" si="14"/>
        <v>USDAM3L21Y_LCHQuote</v>
      </c>
      <c r="I63" s="127">
        <v>0</v>
      </c>
      <c r="J63" s="64" t="str">
        <f>_xll.qlSwapRateHelper2(,$H63,,$B63,Calendar,$D63,$E63,$F63,$G63,$I63,$C63,,PillarDate,,Permanent,Trigger,ObjectOverwrite)</f>
        <v>obj_001b7#0002</v>
      </c>
      <c r="L63" s="10" t="str">
        <f t="shared" si="10"/>
        <v>Sw</v>
      </c>
      <c r="M63" s="94" t="str">
        <f t="shared" si="12"/>
        <v>obj_0019b#0002</v>
      </c>
      <c r="N63" s="146" t="str">
        <f>IFERROR(_xll.qlRateHelperQuoteName(M63,Trigger),"--")</f>
        <v>USDAM3L25Y_LCHQuote</v>
      </c>
      <c r="O63" s="98">
        <f>IFERROR(_xll.qlRateHelperQuoteValue($M63,Trigger),"--")</f>
        <v>2.4537666664999999E-2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42303</v>
      </c>
      <c r="T63" s="99">
        <f>IFERROR(_xll.qlRateHelperPillarDate(M63,Trigger),"--")</f>
        <v>51435</v>
      </c>
      <c r="V63" s="4" t="str">
        <f t="shared" si="9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106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3"/>
        <v>UsdLibor3M</v>
      </c>
      <c r="H64" s="59" t="str">
        <f t="shared" si="14"/>
        <v>USDAM3L22Y_LCHQuote</v>
      </c>
      <c r="I64" s="127">
        <v>0</v>
      </c>
      <c r="J64" s="64" t="str">
        <f>_xll.qlSwapRateHelper2(,$H64,,$B64,Calendar,$D64,$E64,$F64,$G64,$I64,$C64,,PillarDate,,Permanent,Trigger,ObjectOverwrite)</f>
        <v>obj_001b2#0002</v>
      </c>
      <c r="L64" s="10" t="str">
        <f t="shared" si="10"/>
        <v>Sw</v>
      </c>
      <c r="M64" s="94" t="str">
        <f t="shared" si="12"/>
        <v>obj_001a3#0002</v>
      </c>
      <c r="N64" s="146" t="str">
        <f>IFERROR(_xll.qlRateHelperQuoteName(M64,Trigger),"--")</f>
        <v>USDAM3L26Y_LCHQuote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>
        <f>IFERROR(_xll.qlRateHelperEarliestDate(M64,Trigger),"--")</f>
        <v>42303</v>
      </c>
      <c r="T64" s="99">
        <f>IFERROR(_xll.qlRateHelperPillarDate(M64,Trigger),"--")</f>
        <v>51802</v>
      </c>
      <c r="V64" s="4" t="str">
        <f t="shared" si="9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107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3"/>
        <v>UsdLibor3M</v>
      </c>
      <c r="H65" s="59" t="str">
        <f t="shared" si="14"/>
        <v>USDAM3L23Y_LCHQuote</v>
      </c>
      <c r="I65" s="127">
        <v>0</v>
      </c>
      <c r="J65" s="64" t="str">
        <f>_xll.qlSwapRateHelper2(,$H65,,$B65,Calendar,$D65,$E65,$F65,$G65,$I65,$C65,,PillarDate,,Permanent,Trigger,ObjectOverwrite)</f>
        <v>obj_0019e#0002</v>
      </c>
      <c r="L65" s="10" t="str">
        <f t="shared" si="10"/>
        <v>Sw</v>
      </c>
      <c r="M65" s="94" t="str">
        <f t="shared" si="12"/>
        <v>obj_00195#0002</v>
      </c>
      <c r="N65" s="146" t="str">
        <f>IFERROR(_xll.qlRateHelperQuoteName(M65,Trigger),"--")</f>
        <v>USDAM3L27Y_LCHQuote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>
        <f>IFERROR(_xll.qlRateHelperEarliestDate(M65,Trigger),"--")</f>
        <v>42303</v>
      </c>
      <c r="T65" s="99">
        <f>IFERROR(_xll.qlRateHelperPillarDate(M65,Trigger),"--")</f>
        <v>52166</v>
      </c>
      <c r="V65" s="4" t="str">
        <f t="shared" si="9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108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3"/>
        <v>UsdLibor3M</v>
      </c>
      <c r="H66" s="59" t="str">
        <f t="shared" si="14"/>
        <v>USDAM3L24Y_LCHQuote</v>
      </c>
      <c r="I66" s="127">
        <v>0</v>
      </c>
      <c r="J66" s="64" t="str">
        <f>_xll.qlSwapRateHelper2(,$H66,,$B66,Calendar,$D66,$E66,$F66,$G66,$I66,$C66,,PillarDate,,Permanent,Trigger,ObjectOverwrite)</f>
        <v>obj_001a7#0002</v>
      </c>
      <c r="L66" s="10" t="str">
        <f t="shared" si="10"/>
        <v>Sw</v>
      </c>
      <c r="M66" s="94" t="str">
        <f t="shared" si="12"/>
        <v>obj_001a6#0002</v>
      </c>
      <c r="N66" s="146" t="str">
        <f>IFERROR(_xll.qlRateHelperQuoteName(M66,Trigger),"--")</f>
        <v>USDAM3L28Y_LCHQuote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>
        <f>IFERROR(_xll.qlRateHelperEarliestDate(M66,Trigger),"--")</f>
        <v>42303</v>
      </c>
      <c r="T66" s="99">
        <f>IFERROR(_xll.qlRateHelperPillarDate(M66,Trigger),"--")</f>
        <v>52530</v>
      </c>
      <c r="V66" s="4" t="str">
        <f t="shared" si="9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3"/>
        <v>UsdLibor3M</v>
      </c>
      <c r="H67" s="59" t="str">
        <f t="shared" si="14"/>
        <v>USDAM3L25Y_LCHQuote</v>
      </c>
      <c r="I67" s="127">
        <v>0</v>
      </c>
      <c r="J67" s="64" t="str">
        <f>_xll.qlSwapRateHelper2(,$H67,,$B67,Calendar,$D67,$E67,$F67,$G67,$I67,$C67,,PillarDate,,Permanent,Trigger,ObjectOverwrite)</f>
        <v>obj_0019b#0002</v>
      </c>
      <c r="L67" s="10" t="str">
        <f t="shared" si="10"/>
        <v>Sw</v>
      </c>
      <c r="M67" s="94" t="str">
        <f t="shared" si="12"/>
        <v>obj_0019a#0002</v>
      </c>
      <c r="N67" s="146" t="str">
        <f>IFERROR(_xll.qlRateHelperQuoteName(M67,Trigger),"--")</f>
        <v>USDAM3L29Y_LCHQuote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>
        <f>IFERROR(_xll.qlRateHelperEarliestDate(M67,Trigger),"--")</f>
        <v>42303</v>
      </c>
      <c r="T67" s="99">
        <f>IFERROR(_xll.qlRateHelperPillarDate(M67,Trigger),"--")</f>
        <v>52896</v>
      </c>
      <c r="V67" s="4" t="str">
        <f t="shared" ref="V67:V72" si="15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3"/>
        <v>UsdLibor3M</v>
      </c>
      <c r="H68" s="59" t="str">
        <f t="shared" si="14"/>
        <v>USDAM3L26Y_LCHQuote</v>
      </c>
      <c r="I68" s="127">
        <v>0</v>
      </c>
      <c r="J68" s="64" t="str">
        <f>_xll.qlSwapRateHelper2(,$H68,,$B68,Calendar,$D68,$E68,$F68,$G68,$I68,$C68,,PillarDate,,Permanent,Trigger,ObjectOverwrite)</f>
        <v>obj_001a3#0002</v>
      </c>
      <c r="L68" s="10" t="str">
        <f t="shared" si="10"/>
        <v>Sw</v>
      </c>
      <c r="M68" s="94" t="str">
        <f t="shared" si="12"/>
        <v>obj_001aa#0002</v>
      </c>
      <c r="N68" s="146" t="str">
        <f>IFERROR(_xll.qlRateHelperQuoteName(M68,Trigger),"--")</f>
        <v>USDAM3L30Y_LCHQuote</v>
      </c>
      <c r="O68" s="98">
        <f>IFERROR(_xll.qlRateHelperQuoteValue($M68,Trigger),"--")</f>
        <v>2.4940625000000001E-2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42303</v>
      </c>
      <c r="T68" s="99">
        <f>IFERROR(_xll.qlRateHelperPillarDate(M68,Trigger),"--")</f>
        <v>53261</v>
      </c>
      <c r="V68" s="4" t="str">
        <f t="shared" si="15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3"/>
        <v>UsdLibor3M</v>
      </c>
      <c r="H69" s="59" t="str">
        <f t="shared" si="14"/>
        <v>USDAM3L27Y_LCHQuote</v>
      </c>
      <c r="I69" s="127">
        <v>0</v>
      </c>
      <c r="J69" s="64" t="str">
        <f>_xll.qlSwapRateHelper2(,$H69,,$B69,Calendar,$D69,$E69,$F69,$G69,$I69,$C69,,PillarDate,,Permanent,Trigger,ObjectOverwrite)</f>
        <v>obj_00195#0002</v>
      </c>
      <c r="L69" s="10" t="str">
        <f t="shared" si="10"/>
        <v>Sw</v>
      </c>
      <c r="M69" s="94" t="str">
        <f t="shared" si="12"/>
        <v>obj_001a0#0002</v>
      </c>
      <c r="N69" s="146" t="str">
        <f>IFERROR(_xll.qlRateHelperQuoteName(M69,Trigger),"--")</f>
        <v>USDAM3L35Y_LCHQuote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>
        <f>IFERROR(_xll.qlRateHelperEarliestDate(M69,Trigger),"--")</f>
        <v>42303</v>
      </c>
      <c r="T69" s="99">
        <f>IFERROR(_xll.qlRateHelperPillarDate(M69,Trigger),"--")</f>
        <v>55087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110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3"/>
        <v>UsdLibor3M</v>
      </c>
      <c r="H70" s="59" t="str">
        <f t="shared" si="14"/>
        <v>USDAM3L28Y_LCHQuote</v>
      </c>
      <c r="I70" s="127">
        <v>0</v>
      </c>
      <c r="J70" s="64" t="str">
        <f>_xll.qlSwapRateHelper2(,$H70,,$B70,Calendar,$D70,$E70,$F70,$G70,$I70,$C70,,PillarDate,,Permanent,Trigger,ObjectOverwrite)</f>
        <v>obj_001a6#0002</v>
      </c>
      <c r="L70" s="10" t="str">
        <f t="shared" si="10"/>
        <v>Sw</v>
      </c>
      <c r="M70" s="94" t="str">
        <f t="shared" si="12"/>
        <v>obj_0019f#0002</v>
      </c>
      <c r="N70" s="146" t="str">
        <f>IFERROR(_xll.qlRateHelperQuoteName(M70,Trigger),"--")</f>
        <v>USDAM3L40Y_LCHQuote</v>
      </c>
      <c r="O70" s="98">
        <f>IFERROR(_xll.qlRateHelperQuoteValue($M70,Trigger),"--")</f>
        <v>2.5135000000000001E-2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42303</v>
      </c>
      <c r="T70" s="99">
        <f>IFERROR(_xll.qlRateHelperPillarDate(M70,Trigger),"--")</f>
        <v>56913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111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3"/>
        <v>UsdLibor3M</v>
      </c>
      <c r="H71" s="59" t="str">
        <f t="shared" si="14"/>
        <v>USDAM3L29Y_LCHQuote</v>
      </c>
      <c r="I71" s="127">
        <v>0</v>
      </c>
      <c r="J71" s="64" t="str">
        <f>_xll.qlSwapRateHelper2(,$H71,,$B71,Calendar,$D71,$E71,$F71,$G71,$I71,$C71,,PillarDate,,Permanent,Trigger,ObjectOverwrite)</f>
        <v>obj_0019a#0002</v>
      </c>
      <c r="L71" s="10" t="str">
        <f t="shared" si="10"/>
        <v>Sw</v>
      </c>
      <c r="M71" s="94" t="str">
        <f t="shared" si="12"/>
        <v>obj_001a9#0002</v>
      </c>
      <c r="N71" s="146" t="str">
        <f>IFERROR(_xll.qlRateHelperQuoteName(M71,Trigger),"--")</f>
        <v>USDAM3L50Y_LCHQuote</v>
      </c>
      <c r="O71" s="98">
        <f>IFERROR(_xll.qlRateHelperQuoteValue($M71,Trigger),"--")</f>
        <v>2.496E-2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42303</v>
      </c>
      <c r="T71" s="99">
        <f>IFERROR(_xll.qlRateHelperPillarDate(M71,Trigger),"--")</f>
        <v>60566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3"/>
        <v>UsdLibor3M</v>
      </c>
      <c r="H72" s="59" t="str">
        <f t="shared" si="14"/>
        <v>USDAM3L30Y_LCHQuote</v>
      </c>
      <c r="I72" s="127">
        <v>0</v>
      </c>
      <c r="J72" s="64" t="str">
        <f>_xll.qlSwapRateHelper2(,$H72,,$B72,Calendar,$D72,$E72,$F72,$G72,$I72,$C72,,PillarDate,,Permanent,Trigger,ObjectOverwrite)</f>
        <v>obj_001aa#0002</v>
      </c>
      <c r="L72" s="11" t="str">
        <f t="shared" si="10"/>
        <v>Sw</v>
      </c>
      <c r="M72" s="95" t="str">
        <f t="shared" si="12"/>
        <v>obj_001bb#0002</v>
      </c>
      <c r="N72" s="147" t="str">
        <f>IFERROR(_xll.qlRateHelperQuoteName(M72,Trigger),"--")</f>
        <v>USDAM3L60Y_LCHQuote</v>
      </c>
      <c r="O72" s="101">
        <f>IFERROR(_xll.qlRateHelperQuoteValue($M72,Trigger),"--")</f>
        <v>2.4905E-2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42303</v>
      </c>
      <c r="T72" s="102">
        <f>IFERROR(_xll.qlRateHelperPillarDate(M72,Trigger),"--")</f>
        <v>64220</v>
      </c>
      <c r="V72" s="6" t="str">
        <f t="shared" si="15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3"/>
        <v>UsdLibor3M</v>
      </c>
      <c r="H73" s="59" t="str">
        <f t="shared" si="14"/>
        <v>USDAM3L35Y_LCHQuote</v>
      </c>
      <c r="I73" s="127">
        <v>0</v>
      </c>
      <c r="J73" s="64" t="str">
        <f>_xll.qlSwapRateHelper2(,$H73,,$B73,Calendar,$D73,$E73,$F73,$G73,$I73,$C73,,PillarDate,,Permanent,Trigger,ObjectOverwrite)</f>
        <v>obj_001a0#0002</v>
      </c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3"/>
        <v>UsdLibor3M</v>
      </c>
      <c r="H74" s="59" t="str">
        <f t="shared" si="14"/>
        <v>USDAM3L40Y_LCHQuote</v>
      </c>
      <c r="I74" s="125">
        <v>0</v>
      </c>
      <c r="J74" s="64" t="str">
        <f>_xll.qlSwapRateHelper2(,$H74,,$B74,Calendar,$D74,$E74,$F74,$G74,$I74,$C74,,PillarDate,,Permanent,Trigger,ObjectOverwrite)</f>
        <v>obj_0019f#0002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3"/>
        <v>UsdLibor3M</v>
      </c>
      <c r="H75" s="59" t="str">
        <f t="shared" si="14"/>
        <v>USDAM3L50Y_LCHQuote</v>
      </c>
      <c r="I75" s="125">
        <v>0</v>
      </c>
      <c r="J75" s="64" t="str">
        <f>_xll.qlSwapRateHelper2(,$H75,,$B75,Calendar,$D75,$E75,$F75,$G75,$I75,$C75,,PillarDate,,Permanent,Trigger,ObjectOverwrite)</f>
        <v>obj_001a9#0002</v>
      </c>
    </row>
    <row r="76" spans="1:32" ht="11.25" customHeight="1" x14ac:dyDescent="0.2">
      <c r="A76" s="1" t="s">
        <v>25</v>
      </c>
      <c r="B76" s="8" t="s">
        <v>112</v>
      </c>
      <c r="C76" s="7" t="s">
        <v>6</v>
      </c>
      <c r="D76" s="7" t="s">
        <v>8</v>
      </c>
      <c r="E76" s="7" t="s">
        <v>7</v>
      </c>
      <c r="F76" s="7" t="s">
        <v>27</v>
      </c>
      <c r="G76" s="7" t="str">
        <f t="shared" si="13"/>
        <v>UsdLibor3M</v>
      </c>
      <c r="H76" s="1" t="str">
        <f t="shared" si="14"/>
        <v>USDAM3L60Y_LCHQuote</v>
      </c>
      <c r="I76" s="128">
        <v>0</v>
      </c>
      <c r="J76" s="3" t="str">
        <f>_xll.qlSwapRateHelper2(,$H76,,$B76,Calendar,$D76,$E76,$F76,$G76,$I76,$C76,,PillarDate,,Permanent,Trigger,ObjectOverwrite)</f>
        <v>obj_001bb#0002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USDON</vt:lpstr>
      <vt:lpstr>USD3M</vt:lpstr>
      <vt:lpstr>USD6M</vt:lpstr>
      <vt:lpstr>USD1M</vt:lpstr>
      <vt:lpstr>USD1Y</vt:lpstr>
      <vt:lpstr>USDSTD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USD1M!IncludeFlag</vt:lpstr>
      <vt:lpstr>USD1Y!IncludeFlag</vt:lpstr>
      <vt:lpstr>USD3M!IncludeFlag</vt:lpstr>
      <vt:lpstr>USD6M!IncludeFlag</vt:lpstr>
      <vt:lpstr>USDON!IncludeFlag</vt:lpstr>
      <vt:lpstr>USDSTD!IncludeFlag</vt:lpstr>
      <vt:lpstr>LCHcubic</vt:lpstr>
      <vt:lpstr>LCHlinear</vt:lpstr>
      <vt:lpstr>LCHQuoteOverwrite</vt:lpstr>
      <vt:lpstr>LCHQuoteSuffix</vt:lpstr>
      <vt:lpstr>USD1M!MinDistance</vt:lpstr>
      <vt:lpstr>USD1Y!MinDistance</vt:lpstr>
      <vt:lpstr>USD3M!MinDistance</vt:lpstr>
      <vt:lpstr>USD6M!MinDistance</vt:lpstr>
      <vt:lpstr>USDON!MinDistance</vt:lpstr>
      <vt:lpstr>USDSTD!MinDistance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USDSTD!Priority</vt:lpstr>
      <vt:lpstr>QuoteSuffix</vt:lpstr>
      <vt:lpstr>USDON!RateHelpers</vt:lpstr>
      <vt:lpstr>RateHelpers</vt:lpstr>
      <vt:lpstr>USD1M!RateHelpers1</vt:lpstr>
      <vt:lpstr>USD1Y!RateHelpers1</vt:lpstr>
      <vt:lpstr>USD3M!RateHelpers1</vt:lpstr>
      <vt:lpstr>USD6M!RateHelpers1</vt:lpstr>
      <vt:lpstr>USDSTD!RateHelpers1</vt:lpstr>
      <vt:lpstr>USD1M!RateHelpers2</vt:lpstr>
      <vt:lpstr>USD1Y!RateHelpers2</vt:lpstr>
      <vt:lpstr>USD3M!RateHelpers2</vt:lpstr>
      <vt:lpstr>USD6M!RateHelpers2</vt:lpstr>
      <vt:lpstr>SettlementDate</vt:lpstr>
      <vt:lpstr>USD1M!Tenor</vt:lpstr>
      <vt:lpstr>USD1Y!Tenor</vt:lpstr>
      <vt:lpstr>USD3M!Tenor</vt:lpstr>
      <vt:lpstr>USD6M!Tenor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2015-10-23T12:58:39Z</dcterms:modified>
</cp:coreProperties>
</file>