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Swaps" sheetId="11" r:id="rId5"/>
    <sheet name="LCH Analysis" sheetId="16" r:id="rId6"/>
  </sheets>
  <externalReferences>
    <externalReference r:id="rId7"/>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RateHelpers!$H$2:$H$24</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RateHelpers!$B$2:$B$24</definedName>
    <definedName name="RateHelpersIncluded">RateHelpers!$F$2:$F$24</definedName>
    <definedName name="RateHelpersPriority">RateHelpers!$G$2:$G$24</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 i="16" l="1" a="1"/>
  <c r="C3" i="16"/>
  <c r="C4" i="16"/>
  <c r="C5" i="16"/>
  <c r="C6" i="16"/>
  <c r="C7" i="16"/>
  <c r="C8" i="16"/>
  <c r="C9" i="16"/>
  <c r="C10" i="16"/>
  <c r="C11" i="16"/>
  <c r="C12" i="16"/>
  <c r="C13" i="16"/>
  <c r="C14" i="16"/>
  <c r="C15" i="16"/>
  <c r="C16" i="16"/>
  <c r="C17" i="16"/>
  <c r="C18" i="16"/>
  <c r="C19" i="16"/>
  <c r="C20" i="16"/>
  <c r="C21" i="16"/>
  <c r="C22" i="16"/>
  <c r="C23" i="16"/>
  <c r="C24" i="16"/>
  <c r="C25" i="16"/>
  <c r="B3" i="16" a="1"/>
  <c r="B3" i="16"/>
  <c r="B4" i="16"/>
  <c r="B5" i="16"/>
  <c r="B6" i="16"/>
  <c r="B7" i="16"/>
  <c r="B8" i="16"/>
  <c r="B9" i="16"/>
  <c r="B10" i="16"/>
  <c r="B11" i="16"/>
  <c r="B12" i="16"/>
  <c r="B13" i="16"/>
  <c r="B14" i="16"/>
  <c r="B15" i="16"/>
  <c r="B16" i="16"/>
  <c r="B17" i="16"/>
  <c r="B18" i="16"/>
  <c r="B19" i="16"/>
  <c r="B20" i="16"/>
  <c r="B21" i="16"/>
  <c r="B22" i="16"/>
  <c r="B23" i="16"/>
  <c r="B24" i="16"/>
  <c r="B25" i="16"/>
  <c r="A3" i="16" a="1"/>
  <c r="A3" i="16"/>
  <c r="A4" i="16"/>
  <c r="A5" i="16"/>
  <c r="A6" i="16"/>
  <c r="A7" i="16"/>
  <c r="A8" i="16"/>
  <c r="A9" i="16"/>
  <c r="A10" i="16"/>
  <c r="A11" i="16"/>
  <c r="A12" i="16"/>
  <c r="A13" i="16"/>
  <c r="A14" i="16"/>
  <c r="A15" i="16"/>
  <c r="A16" i="16"/>
  <c r="A17" i="16"/>
  <c r="A18" i="16"/>
  <c r="A19" i="16"/>
  <c r="A20" i="16"/>
  <c r="A21" i="16"/>
  <c r="A22" i="16"/>
  <c r="A23" i="16"/>
  <c r="A24" i="16"/>
  <c r="A25" i="16"/>
  <c r="B10" i="4"/>
  <c r="B11" i="4"/>
  <c r="B12" i="4"/>
  <c r="B13" i="4"/>
  <c r="B14" i="4"/>
  <c r="B15" i="4"/>
  <c r="B16" i="4"/>
  <c r="B17" i="4"/>
  <c r="B18" i="4"/>
  <c r="B19" i="4"/>
  <c r="B20" i="4"/>
  <c r="B21" i="4"/>
  <c r="B22" i="4"/>
  <c r="B23" i="4"/>
  <c r="B24" i="4"/>
  <c r="B9" i="4"/>
  <c r="B4" i="4"/>
  <c r="B5" i="4"/>
  <c r="B6" i="4"/>
  <c r="B7" i="4"/>
  <c r="B8" i="4"/>
  <c r="G5" i="11"/>
  <c r="K5" i="11"/>
  <c r="L5" i="11"/>
  <c r="G6" i="11"/>
  <c r="K6" i="11"/>
  <c r="L6" i="11"/>
  <c r="D9" i="7"/>
  <c r="E9" i="7"/>
  <c r="F9" i="7"/>
  <c r="D10" i="7"/>
  <c r="E10" i="7"/>
  <c r="F10" i="7"/>
  <c r="D6" i="7"/>
  <c r="E6" i="7"/>
  <c r="F6" i="7"/>
  <c r="E5" i="7"/>
  <c r="F5" i="7"/>
  <c r="G4" i="7"/>
  <c r="G5" i="7"/>
  <c r="D11" i="4"/>
  <c r="I12" i="4"/>
  <c r="D15" i="4"/>
  <c r="I16" i="4"/>
  <c r="D19" i="4"/>
  <c r="I20" i="4"/>
  <c r="D23" i="4"/>
  <c r="I24" i="4"/>
  <c r="C10" i="4"/>
  <c r="E11" i="4"/>
  <c r="J12" i="4"/>
  <c r="C14" i="4"/>
  <c r="E15" i="4"/>
  <c r="J16" i="4"/>
  <c r="C18" i="4"/>
  <c r="E19" i="4"/>
  <c r="J20" i="4"/>
  <c r="C22" i="4"/>
  <c r="E23" i="4"/>
  <c r="J24" i="4"/>
  <c r="D10" i="4"/>
  <c r="I11" i="4"/>
  <c r="D14" i="4"/>
  <c r="I15" i="4"/>
  <c r="D18" i="4"/>
  <c r="I19" i="4"/>
  <c r="D22" i="4"/>
  <c r="I23" i="4"/>
  <c r="E10" i="4"/>
  <c r="J11" i="4"/>
  <c r="C13" i="4"/>
  <c r="E14" i="4"/>
  <c r="J15" i="4"/>
  <c r="C17" i="4"/>
  <c r="E18" i="4"/>
  <c r="J19" i="4"/>
  <c r="C21" i="4"/>
  <c r="E22" i="4"/>
  <c r="J23" i="4"/>
  <c r="I10" i="4"/>
  <c r="D13" i="4"/>
  <c r="I14" i="4"/>
  <c r="D17" i="4"/>
  <c r="I18" i="4"/>
  <c r="D21" i="4"/>
  <c r="I22" i="4"/>
  <c r="J10" i="4"/>
  <c r="C12" i="4"/>
  <c r="E13" i="4"/>
  <c r="J14" i="4"/>
  <c r="C16" i="4"/>
  <c r="E17" i="4"/>
  <c r="J18" i="4"/>
  <c r="C20" i="4"/>
  <c r="E21" i="4"/>
  <c r="J22" i="4"/>
  <c r="C24" i="4"/>
  <c r="D12" i="4"/>
  <c r="I13" i="4"/>
  <c r="D16" i="4"/>
  <c r="D20" i="4"/>
  <c r="I21" i="4"/>
  <c r="D24" i="4"/>
  <c r="C11" i="4"/>
  <c r="E12" i="4"/>
  <c r="J13" i="4"/>
  <c r="C15" i="4"/>
  <c r="E16" i="4"/>
  <c r="J17" i="4"/>
  <c r="E20" i="4"/>
  <c r="J21" i="4"/>
  <c r="E24" i="4"/>
  <c r="I17" i="4"/>
  <c r="C19" i="4"/>
  <c r="C23" i="4"/>
  <c r="I4" i="4"/>
  <c r="C6" i="4"/>
  <c r="J7" i="4"/>
  <c r="J4" i="4"/>
  <c r="D6" i="4"/>
  <c r="I6" i="4"/>
  <c r="C8" i="4"/>
  <c r="C5" i="4"/>
  <c r="J6" i="4"/>
  <c r="D8" i="4"/>
  <c r="D5" i="4"/>
  <c r="I8" i="4"/>
  <c r="I5" i="4"/>
  <c r="C7" i="4"/>
  <c r="J8" i="4"/>
  <c r="C4" i="4"/>
  <c r="J5" i="4"/>
  <c r="D7" i="4"/>
  <c r="D4" i="4"/>
  <c r="I7" i="4"/>
  <c r="G10" i="7"/>
  <c r="H10" i="7"/>
  <c r="G9" i="7"/>
  <c r="H9" i="7"/>
  <c r="G6" i="7"/>
  <c r="H6" i="7"/>
  <c r="H5" i="7"/>
  <c r="B3" i="4" l="1"/>
  <c r="B2" i="4"/>
  <c r="J3" i="4"/>
  <c r="I3" i="4"/>
  <c r="D3" i="4"/>
  <c r="C3" i="4"/>
  <c r="D16" i="6" l="1"/>
  <c r="L19" i="11" l="1"/>
  <c r="L18" i="11"/>
  <c r="L17" i="11"/>
  <c r="L16" i="11"/>
  <c r="L15" i="11"/>
  <c r="L14" i="11"/>
  <c r="L13" i="11"/>
  <c r="L12" i="11"/>
  <c r="L11" i="11"/>
  <c r="L10" i="11"/>
  <c r="L9" i="11"/>
  <c r="L8" i="11"/>
  <c r="L7" i="11"/>
  <c r="L4" i="11"/>
  <c r="F8" i="7"/>
  <c r="F7" i="7"/>
  <c r="F4" i="7"/>
  <c r="I18" i="6"/>
  <c r="I17" i="6"/>
  <c r="C26" i="6"/>
  <c r="M3" i="11"/>
  <c r="M5" i="11"/>
  <c r="N5" i="11" s="1"/>
  <c r="M6" i="11"/>
  <c r="N6" i="11" s="1"/>
  <c r="E8" i="7" l="1"/>
  <c r="E7" i="7"/>
  <c r="E4" i="7"/>
  <c r="J8" i="16"/>
  <c r="J21" i="16"/>
  <c r="J17" i="16"/>
  <c r="J4" i="16"/>
  <c r="J19" i="16"/>
  <c r="J13" i="16"/>
  <c r="J6" i="16"/>
  <c r="J5" i="16"/>
  <c r="J9" i="16"/>
  <c r="J12" i="16"/>
  <c r="J22" i="16"/>
  <c r="J26" i="16"/>
  <c r="J24" i="16"/>
  <c r="J14" i="16"/>
  <c r="J20" i="16"/>
  <c r="J23" i="16"/>
  <c r="J25" i="16"/>
  <c r="J15" i="16"/>
  <c r="J3" i="16"/>
  <c r="J7" i="16"/>
  <c r="J10" i="16"/>
  <c r="J11" i="16"/>
  <c r="J18" i="16"/>
  <c r="J16" i="16"/>
  <c r="D9" i="6" l="1"/>
  <c r="D7" i="7" l="1"/>
  <c r="D8" i="7"/>
  <c r="G7" i="7"/>
  <c r="G8" i="7"/>
  <c r="H7" i="7"/>
  <c r="H8" i="7"/>
  <c r="K1" i="11" l="1"/>
  <c r="M1" i="11" s="1"/>
  <c r="E1" i="7"/>
  <c r="G1" i="7" s="1"/>
  <c r="J2" i="4"/>
  <c r="C2" i="4"/>
  <c r="K16" i="11" l="1"/>
  <c r="G10" i="11"/>
  <c r="G16" i="11"/>
  <c r="K17" i="11"/>
  <c r="K8" i="11"/>
  <c r="G14" i="11"/>
  <c r="G17" i="11"/>
  <c r="K12" i="11"/>
  <c r="K15" i="11"/>
  <c r="K14" i="11"/>
  <c r="K4" i="11"/>
  <c r="K10" i="11"/>
  <c r="K7" i="11"/>
  <c r="G15" i="11"/>
  <c r="G7" i="11"/>
  <c r="G12" i="11"/>
  <c r="K13" i="11"/>
  <c r="G11" i="11"/>
  <c r="G8" i="11"/>
  <c r="G13" i="11"/>
  <c r="G9" i="11"/>
  <c r="K9" i="11"/>
  <c r="K11" i="11"/>
  <c r="G4" i="11"/>
  <c r="G19" i="11"/>
  <c r="K19" i="11"/>
  <c r="K18" i="11"/>
  <c r="G18" i="11"/>
  <c r="G2" i="7"/>
  <c r="M9" i="11"/>
  <c r="M17" i="11"/>
  <c r="M4" i="11"/>
  <c r="M19" i="11"/>
  <c r="M16" i="11"/>
  <c r="M8" i="11"/>
  <c r="M18" i="11"/>
  <c r="M14" i="11"/>
  <c r="M15" i="11"/>
  <c r="M7" i="11"/>
  <c r="M12" i="11"/>
  <c r="M10" i="11"/>
  <c r="M11" i="11"/>
  <c r="M13" i="11"/>
  <c r="H4" i="7"/>
  <c r="N3" i="11"/>
  <c r="M2" i="11" l="1"/>
  <c r="D6" i="6"/>
  <c r="N16" i="11" l="1"/>
  <c r="N18" i="11"/>
  <c r="C9" i="4"/>
  <c r="N13" i="11"/>
  <c r="N7" i="11"/>
  <c r="N19" i="11"/>
  <c r="N9" i="11"/>
  <c r="N11" i="11"/>
  <c r="N12" i="11"/>
  <c r="N8" i="11"/>
  <c r="I9" i="4"/>
  <c r="N17" i="11"/>
  <c r="N4" i="11"/>
  <c r="D2" i="5" a="1"/>
  <c r="D2" i="4"/>
  <c r="N14" i="11"/>
  <c r="B1" i="6"/>
  <c r="D9" i="4"/>
  <c r="H2" i="7"/>
  <c r="J9" i="4"/>
  <c r="N2" i="11"/>
  <c r="N10" i="11"/>
  <c r="N15" i="11"/>
  <c r="E9" i="4"/>
  <c r="I2" i="4"/>
  <c r="D107" i="5" l="1"/>
  <c r="D12" i="5"/>
  <c r="D63" i="5"/>
  <c r="D77" i="5"/>
  <c r="D61" i="5"/>
  <c r="D89" i="5"/>
  <c r="D3" i="5"/>
  <c r="D16" i="5"/>
  <c r="D91" i="5"/>
  <c r="D109" i="5"/>
  <c r="D67" i="5"/>
  <c r="D53" i="5"/>
  <c r="D10" i="5"/>
  <c r="D121" i="5"/>
  <c r="D97" i="5"/>
  <c r="D35" i="5"/>
  <c r="D38" i="5"/>
  <c r="D54" i="5"/>
  <c r="D86" i="5"/>
  <c r="D40" i="5"/>
  <c r="D93" i="5"/>
  <c r="D126" i="5"/>
  <c r="D87" i="5"/>
  <c r="D122" i="5"/>
  <c r="D60" i="5"/>
  <c r="D102" i="5"/>
  <c r="D26" i="5"/>
  <c r="D69" i="5"/>
  <c r="D92" i="5"/>
  <c r="D98" i="5"/>
  <c r="D105" i="5"/>
  <c r="D114" i="5"/>
  <c r="D104" i="5"/>
  <c r="D90" i="5"/>
  <c r="D48" i="5"/>
  <c r="D25" i="5"/>
  <c r="D28" i="5"/>
  <c r="D123" i="5"/>
  <c r="D33" i="5"/>
  <c r="D13" i="5"/>
  <c r="D124" i="5"/>
  <c r="D55" i="5"/>
  <c r="D71" i="5"/>
  <c r="D57" i="5"/>
  <c r="D37" i="5"/>
  <c r="D43" i="5"/>
  <c r="D45" i="5"/>
  <c r="D18" i="5"/>
  <c r="D65" i="5"/>
  <c r="D80" i="5"/>
  <c r="D42" i="5"/>
  <c r="D20" i="5"/>
  <c r="D39" i="5"/>
  <c r="D110" i="5"/>
  <c r="D116" i="5"/>
  <c r="D100" i="5"/>
  <c r="D30" i="5"/>
  <c r="D14" i="5"/>
  <c r="D4" i="5"/>
  <c r="D103" i="5"/>
  <c r="D108" i="5"/>
  <c r="D106" i="5"/>
  <c r="D51" i="5"/>
  <c r="D68" i="5"/>
  <c r="D5" i="5"/>
  <c r="D74" i="5"/>
  <c r="D83" i="5"/>
  <c r="D44" i="5"/>
  <c r="D2" i="5"/>
  <c r="D70" i="5"/>
  <c r="D79" i="5"/>
  <c r="D85" i="5"/>
  <c r="D72" i="5"/>
  <c r="D47" i="5"/>
  <c r="D52" i="5"/>
  <c r="D7" i="5"/>
  <c r="D113" i="5"/>
  <c r="D23" i="5"/>
  <c r="D19" i="5"/>
  <c r="D96" i="5"/>
  <c r="D11" i="5"/>
  <c r="D64" i="5"/>
  <c r="D50" i="5"/>
  <c r="D24" i="5"/>
  <c r="D84" i="5"/>
  <c r="D119" i="5"/>
  <c r="D59" i="5"/>
  <c r="D6" i="5"/>
  <c r="D17" i="5"/>
  <c r="D32" i="5"/>
  <c r="D117" i="5"/>
  <c r="D22" i="5"/>
  <c r="D56" i="5"/>
  <c r="D49" i="5"/>
  <c r="D94" i="5"/>
  <c r="D21" i="5"/>
  <c r="D82" i="5"/>
  <c r="D41" i="5"/>
  <c r="D120" i="5"/>
  <c r="D9" i="5"/>
  <c r="D31" i="5"/>
  <c r="D95" i="5"/>
  <c r="D58" i="5"/>
  <c r="D15" i="5"/>
  <c r="D27" i="5"/>
  <c r="D66" i="5"/>
  <c r="D36" i="5"/>
  <c r="D81" i="5"/>
  <c r="D62" i="5"/>
  <c r="D111" i="5"/>
  <c r="D78" i="5"/>
  <c r="D115" i="5"/>
  <c r="D118" i="5"/>
  <c r="D73" i="5"/>
  <c r="D112" i="5"/>
  <c r="D75" i="5"/>
  <c r="D125" i="5"/>
  <c r="D29" i="5"/>
  <c r="D8" i="5"/>
  <c r="D88" i="5"/>
  <c r="D46" i="5"/>
  <c r="D99" i="5"/>
  <c r="D101" i="5"/>
  <c r="D76" i="5"/>
  <c r="D34" i="5"/>
  <c r="E107" i="5"/>
  <c r="I107" i="5"/>
  <c r="H107" i="5"/>
  <c r="J107" i="5"/>
  <c r="F107" i="5"/>
  <c r="G107" i="5"/>
  <c r="F91" i="5"/>
  <c r="H91" i="5"/>
  <c r="I91" i="5"/>
  <c r="J91" i="5"/>
  <c r="G91" i="5"/>
  <c r="E91" i="5"/>
  <c r="H38" i="5"/>
  <c r="E38" i="5"/>
  <c r="I38" i="5"/>
  <c r="F38" i="5"/>
  <c r="J38" i="5"/>
  <c r="G38" i="5"/>
  <c r="J60" i="5"/>
  <c r="H60" i="5"/>
  <c r="F60" i="5"/>
  <c r="G60" i="5"/>
  <c r="I60" i="5"/>
  <c r="E60" i="5"/>
  <c r="J104" i="5"/>
  <c r="E104" i="5"/>
  <c r="I104" i="5"/>
  <c r="G104" i="5"/>
  <c r="F104" i="5"/>
  <c r="H104" i="5"/>
  <c r="G124" i="5"/>
  <c r="J124" i="5"/>
  <c r="H124" i="5"/>
  <c r="F124" i="5"/>
  <c r="E124" i="5"/>
  <c r="I124" i="5"/>
  <c r="E65" i="5"/>
  <c r="H65" i="5"/>
  <c r="G65" i="5"/>
  <c r="F65" i="5"/>
  <c r="J65" i="5"/>
  <c r="I65" i="5"/>
  <c r="H30" i="5"/>
  <c r="E30" i="5"/>
  <c r="I30" i="5"/>
  <c r="J30" i="5"/>
  <c r="F30" i="5"/>
  <c r="G30" i="5"/>
  <c r="H5" i="5"/>
  <c r="G5" i="5"/>
  <c r="I5" i="5"/>
  <c r="F5" i="5"/>
  <c r="E5" i="5"/>
  <c r="J5" i="5"/>
  <c r="H72" i="5"/>
  <c r="I72" i="5"/>
  <c r="F72" i="5"/>
  <c r="E72" i="5"/>
  <c r="G72" i="5"/>
  <c r="J72" i="5"/>
  <c r="G11" i="5"/>
  <c r="F11" i="5"/>
  <c r="H11" i="5"/>
  <c r="J11" i="5"/>
  <c r="E11" i="5"/>
  <c r="I11" i="5"/>
  <c r="F17" i="5"/>
  <c r="G17" i="5"/>
  <c r="H17" i="5"/>
  <c r="I17" i="5"/>
  <c r="J17" i="5"/>
  <c r="E17" i="5"/>
  <c r="G82" i="5"/>
  <c r="J82" i="5"/>
  <c r="I82" i="5"/>
  <c r="F82" i="5"/>
  <c r="H82" i="5"/>
  <c r="E82" i="5"/>
  <c r="E27" i="5"/>
  <c r="J27" i="5"/>
  <c r="I27" i="5"/>
  <c r="G27" i="5"/>
  <c r="H27" i="5"/>
  <c r="F27" i="5"/>
  <c r="F118" i="5"/>
  <c r="H118" i="5"/>
  <c r="E118" i="5"/>
  <c r="I118" i="5"/>
  <c r="G118" i="5"/>
  <c r="J118" i="5"/>
  <c r="G46" i="5"/>
  <c r="J46" i="5"/>
  <c r="I46" i="5"/>
  <c r="F46" i="5"/>
  <c r="E46" i="5"/>
  <c r="H46" i="5"/>
  <c r="G102" i="5"/>
  <c r="I102" i="5"/>
  <c r="F102" i="5"/>
  <c r="J102" i="5"/>
  <c r="E102" i="5"/>
  <c r="H102" i="5"/>
  <c r="G55" i="5"/>
  <c r="J55" i="5"/>
  <c r="I55" i="5"/>
  <c r="E55" i="5"/>
  <c r="H55" i="5"/>
  <c r="F55" i="5"/>
  <c r="H14" i="5"/>
  <c r="G14" i="5"/>
  <c r="I14" i="5"/>
  <c r="F14" i="5"/>
  <c r="J14" i="5"/>
  <c r="E14" i="5"/>
  <c r="F74" i="5"/>
  <c r="I74" i="5"/>
  <c r="E74" i="5"/>
  <c r="J74" i="5"/>
  <c r="G74" i="5"/>
  <c r="H74" i="5"/>
  <c r="G47" i="5"/>
  <c r="E47" i="5"/>
  <c r="I47" i="5"/>
  <c r="J47" i="5"/>
  <c r="H47" i="5"/>
  <c r="F47" i="5"/>
  <c r="H64" i="5"/>
  <c r="J64" i="5"/>
  <c r="G64" i="5"/>
  <c r="F64" i="5"/>
  <c r="I64" i="5"/>
  <c r="E64" i="5"/>
  <c r="F41" i="5"/>
  <c r="H41" i="5"/>
  <c r="G41" i="5"/>
  <c r="I41" i="5"/>
  <c r="E41" i="5"/>
  <c r="J41" i="5"/>
  <c r="G66" i="5"/>
  <c r="I66" i="5"/>
  <c r="F66" i="5"/>
  <c r="J66" i="5"/>
  <c r="H66" i="5"/>
  <c r="E66" i="5"/>
  <c r="H73" i="5"/>
  <c r="E73" i="5"/>
  <c r="F73" i="5"/>
  <c r="J73" i="5"/>
  <c r="I73" i="5"/>
  <c r="G73" i="5"/>
  <c r="G99" i="5"/>
  <c r="E99" i="5"/>
  <c r="H99" i="5"/>
  <c r="J99" i="5"/>
  <c r="I99" i="5"/>
  <c r="F99" i="5"/>
  <c r="J63" i="5"/>
  <c r="H63" i="5"/>
  <c r="F63" i="5"/>
  <c r="I63" i="5"/>
  <c r="G63" i="5"/>
  <c r="E63" i="5"/>
  <c r="H86" i="5"/>
  <c r="G86" i="5"/>
  <c r="J86" i="5"/>
  <c r="I86" i="5"/>
  <c r="E86" i="5"/>
  <c r="F86" i="5"/>
  <c r="H26" i="5"/>
  <c r="J26" i="5"/>
  <c r="G26" i="5"/>
  <c r="E26" i="5"/>
  <c r="F26" i="5"/>
  <c r="I26" i="5"/>
  <c r="I48" i="5"/>
  <c r="G48" i="5"/>
  <c r="H48" i="5"/>
  <c r="E48" i="5"/>
  <c r="J48" i="5"/>
  <c r="F48" i="5"/>
  <c r="I71" i="5"/>
  <c r="G71" i="5"/>
  <c r="F71" i="5"/>
  <c r="J71" i="5"/>
  <c r="E71" i="5"/>
  <c r="H71" i="5"/>
  <c r="G42" i="5"/>
  <c r="H42" i="5"/>
  <c r="F42" i="5"/>
  <c r="E42" i="5"/>
  <c r="J42" i="5"/>
  <c r="I42" i="5"/>
  <c r="J4" i="5"/>
  <c r="E4" i="5"/>
  <c r="G4" i="5"/>
  <c r="F4" i="5"/>
  <c r="H4" i="5"/>
  <c r="I4" i="5"/>
  <c r="E52" i="5"/>
  <c r="F52" i="5"/>
  <c r="G52" i="5"/>
  <c r="I52" i="5"/>
  <c r="H52" i="5"/>
  <c r="J52" i="5"/>
  <c r="F50" i="5"/>
  <c r="J50" i="5"/>
  <c r="G50" i="5"/>
  <c r="E50" i="5"/>
  <c r="H50" i="5"/>
  <c r="I50" i="5"/>
  <c r="E117" i="5"/>
  <c r="G117" i="5"/>
  <c r="F117" i="5"/>
  <c r="H117" i="5"/>
  <c r="I117" i="5"/>
  <c r="J117" i="5"/>
  <c r="G120" i="5"/>
  <c r="H120" i="5"/>
  <c r="I120" i="5"/>
  <c r="F120" i="5"/>
  <c r="E120" i="5"/>
  <c r="J120" i="5"/>
  <c r="G36" i="5"/>
  <c r="I36" i="5"/>
  <c r="J36" i="5"/>
  <c r="H36" i="5"/>
  <c r="E36" i="5"/>
  <c r="F36" i="5"/>
  <c r="G101" i="5"/>
  <c r="E101" i="5"/>
  <c r="F101" i="5"/>
  <c r="H101" i="5"/>
  <c r="I101" i="5"/>
  <c r="J101" i="5"/>
  <c r="J77" i="5"/>
  <c r="E77" i="5"/>
  <c r="I77" i="5"/>
  <c r="F77" i="5"/>
  <c r="H77" i="5"/>
  <c r="G77" i="5"/>
  <c r="I40" i="5"/>
  <c r="F40" i="5"/>
  <c r="H40" i="5"/>
  <c r="J40" i="5"/>
  <c r="G40" i="5"/>
  <c r="E40" i="5"/>
  <c r="J69" i="5"/>
  <c r="F69" i="5"/>
  <c r="H69" i="5"/>
  <c r="G69" i="5"/>
  <c r="I69" i="5"/>
  <c r="E69" i="5"/>
  <c r="F25" i="5"/>
  <c r="H25" i="5"/>
  <c r="G25" i="5"/>
  <c r="E25" i="5"/>
  <c r="I25" i="5"/>
  <c r="J25" i="5"/>
  <c r="H20" i="5"/>
  <c r="F20" i="5"/>
  <c r="E20" i="5"/>
  <c r="G20" i="5"/>
  <c r="I20" i="5"/>
  <c r="J20" i="5"/>
  <c r="F103" i="5"/>
  <c r="E103" i="5"/>
  <c r="G103" i="5"/>
  <c r="J103" i="5"/>
  <c r="H103" i="5"/>
  <c r="I103" i="5"/>
  <c r="I44" i="5"/>
  <c r="E44" i="5"/>
  <c r="J44" i="5"/>
  <c r="G44" i="5"/>
  <c r="H44" i="5"/>
  <c r="F44" i="5"/>
  <c r="H24" i="5"/>
  <c r="J24" i="5"/>
  <c r="G24" i="5"/>
  <c r="I24" i="5"/>
  <c r="E24" i="5"/>
  <c r="F24" i="5"/>
  <c r="G22" i="5"/>
  <c r="E22" i="5"/>
  <c r="I22" i="5"/>
  <c r="H22" i="5"/>
  <c r="F22" i="5"/>
  <c r="J22" i="5"/>
  <c r="G81" i="5"/>
  <c r="I81" i="5"/>
  <c r="E81" i="5"/>
  <c r="J81" i="5"/>
  <c r="F81" i="5"/>
  <c r="H81" i="5"/>
  <c r="E10" i="5"/>
  <c r="F10" i="5"/>
  <c r="J10" i="5"/>
  <c r="G10" i="5"/>
  <c r="I10" i="5"/>
  <c r="H10" i="5"/>
  <c r="G37" i="5"/>
  <c r="H37" i="5"/>
  <c r="E37" i="5"/>
  <c r="I37" i="5"/>
  <c r="J37" i="5"/>
  <c r="F37" i="5"/>
  <c r="I2" i="5"/>
  <c r="G2" i="5"/>
  <c r="H2" i="5"/>
  <c r="F2" i="5"/>
  <c r="J2" i="5"/>
  <c r="B6" i="5"/>
  <c r="E2" i="5"/>
  <c r="E84" i="5"/>
  <c r="I84" i="5"/>
  <c r="G84" i="5"/>
  <c r="F84" i="5"/>
  <c r="J84" i="5"/>
  <c r="H84" i="5"/>
  <c r="H31" i="5"/>
  <c r="J31" i="5"/>
  <c r="G31" i="5"/>
  <c r="E31" i="5"/>
  <c r="F31" i="5"/>
  <c r="I31" i="5"/>
  <c r="J62" i="5"/>
  <c r="G62" i="5"/>
  <c r="E62" i="5"/>
  <c r="I62" i="5"/>
  <c r="H62" i="5"/>
  <c r="F62" i="5"/>
  <c r="J125" i="5"/>
  <c r="I125" i="5"/>
  <c r="G125" i="5"/>
  <c r="E125" i="5"/>
  <c r="F125" i="5"/>
  <c r="H125" i="5"/>
  <c r="E89" i="5"/>
  <c r="F89" i="5"/>
  <c r="J89" i="5"/>
  <c r="I89" i="5"/>
  <c r="H89" i="5"/>
  <c r="G89" i="5"/>
  <c r="I123" i="5"/>
  <c r="J123" i="5"/>
  <c r="E123" i="5"/>
  <c r="H123" i="5"/>
  <c r="G123" i="5"/>
  <c r="F123" i="5"/>
  <c r="E70" i="5"/>
  <c r="I70" i="5"/>
  <c r="F70" i="5"/>
  <c r="H70" i="5"/>
  <c r="G70" i="5"/>
  <c r="J70" i="5"/>
  <c r="I119" i="5"/>
  <c r="J119" i="5"/>
  <c r="E119" i="5"/>
  <c r="G119" i="5"/>
  <c r="H119" i="5"/>
  <c r="F119" i="5"/>
  <c r="H95" i="5"/>
  <c r="J95" i="5"/>
  <c r="F95" i="5"/>
  <c r="G95" i="5"/>
  <c r="E95" i="5"/>
  <c r="I95" i="5"/>
  <c r="F29" i="5"/>
  <c r="E29" i="5"/>
  <c r="H29" i="5"/>
  <c r="I29" i="5"/>
  <c r="G29" i="5"/>
  <c r="J29" i="5"/>
  <c r="G97" i="5"/>
  <c r="I97" i="5"/>
  <c r="F97" i="5"/>
  <c r="E97" i="5"/>
  <c r="J97" i="5"/>
  <c r="H97" i="5"/>
  <c r="J87" i="5"/>
  <c r="E87" i="5"/>
  <c r="I87" i="5"/>
  <c r="H87" i="5"/>
  <c r="F87" i="5"/>
  <c r="G87" i="5"/>
  <c r="H105" i="5"/>
  <c r="F105" i="5"/>
  <c r="G105" i="5"/>
  <c r="I105" i="5"/>
  <c r="E105" i="5"/>
  <c r="J105" i="5"/>
  <c r="J45" i="5"/>
  <c r="F45" i="5"/>
  <c r="I45" i="5"/>
  <c r="G45" i="5"/>
  <c r="E45" i="5"/>
  <c r="H45" i="5"/>
  <c r="E79" i="5"/>
  <c r="G79" i="5"/>
  <c r="J79" i="5"/>
  <c r="F79" i="5"/>
  <c r="H79" i="5"/>
  <c r="I79" i="5"/>
  <c r="H59" i="5"/>
  <c r="J59" i="5"/>
  <c r="F59" i="5"/>
  <c r="E59" i="5"/>
  <c r="I59" i="5"/>
  <c r="G59" i="5"/>
  <c r="G58" i="5"/>
  <c r="F58" i="5"/>
  <c r="I58" i="5"/>
  <c r="E58" i="5"/>
  <c r="H58" i="5"/>
  <c r="J58" i="5"/>
  <c r="F8" i="5"/>
  <c r="J8" i="5"/>
  <c r="G8" i="5"/>
  <c r="E8" i="5"/>
  <c r="I8" i="5"/>
  <c r="H8" i="5"/>
  <c r="H16" i="5"/>
  <c r="E16" i="5"/>
  <c r="G16" i="5"/>
  <c r="I16" i="5"/>
  <c r="J16" i="5"/>
  <c r="F16" i="5"/>
  <c r="G122" i="5"/>
  <c r="E122" i="5"/>
  <c r="J122" i="5"/>
  <c r="H122" i="5"/>
  <c r="I122" i="5"/>
  <c r="F122" i="5"/>
  <c r="H114" i="5"/>
  <c r="G114" i="5"/>
  <c r="J114" i="5"/>
  <c r="E114" i="5"/>
  <c r="F114" i="5"/>
  <c r="I114" i="5"/>
  <c r="J13" i="5"/>
  <c r="F13" i="5"/>
  <c r="I13" i="5"/>
  <c r="H13" i="5"/>
  <c r="G13" i="5"/>
  <c r="E13" i="5"/>
  <c r="I100" i="5"/>
  <c r="H100" i="5"/>
  <c r="G100" i="5"/>
  <c r="E100" i="5"/>
  <c r="J100" i="5"/>
  <c r="F100" i="5"/>
  <c r="F68" i="5"/>
  <c r="I68" i="5"/>
  <c r="E68" i="5"/>
  <c r="J68" i="5"/>
  <c r="H68" i="5"/>
  <c r="G68" i="5"/>
  <c r="H96" i="5"/>
  <c r="I96" i="5"/>
  <c r="E96" i="5"/>
  <c r="G96" i="5"/>
  <c r="F96" i="5"/>
  <c r="J96" i="5"/>
  <c r="F6" i="5"/>
  <c r="I6" i="5"/>
  <c r="G6" i="5"/>
  <c r="E6" i="5"/>
  <c r="H6" i="5"/>
  <c r="J6" i="5"/>
  <c r="E21" i="5"/>
  <c r="G21" i="5"/>
  <c r="F21" i="5"/>
  <c r="J21" i="5"/>
  <c r="I21" i="5"/>
  <c r="H21" i="5"/>
  <c r="F115" i="5"/>
  <c r="H115" i="5"/>
  <c r="E115" i="5"/>
  <c r="G115" i="5"/>
  <c r="I115" i="5"/>
  <c r="J115" i="5"/>
  <c r="F88" i="5"/>
  <c r="G88" i="5"/>
  <c r="J88" i="5"/>
  <c r="I88" i="5"/>
  <c r="H88" i="5"/>
  <c r="E88" i="5"/>
  <c r="G12" i="5"/>
  <c r="I12" i="5"/>
  <c r="E12" i="5"/>
  <c r="H12" i="5"/>
  <c r="J12" i="5"/>
  <c r="F12" i="5"/>
  <c r="I109" i="5"/>
  <c r="H109" i="5"/>
  <c r="F109" i="5"/>
  <c r="E109" i="5"/>
  <c r="J109" i="5"/>
  <c r="G109" i="5"/>
  <c r="J54" i="5"/>
  <c r="H54" i="5"/>
  <c r="F54" i="5"/>
  <c r="I54" i="5"/>
  <c r="E54" i="5"/>
  <c r="G54" i="5"/>
  <c r="E90" i="5"/>
  <c r="H90" i="5"/>
  <c r="J90" i="5"/>
  <c r="F90" i="5"/>
  <c r="G90" i="5"/>
  <c r="I90" i="5"/>
  <c r="J80" i="5"/>
  <c r="G80" i="5"/>
  <c r="F80" i="5"/>
  <c r="H80" i="5"/>
  <c r="I80" i="5"/>
  <c r="E80" i="5"/>
  <c r="G32" i="5"/>
  <c r="F32" i="5"/>
  <c r="J32" i="5"/>
  <c r="H32" i="5"/>
  <c r="E32" i="5"/>
  <c r="I32" i="5"/>
  <c r="I67" i="5"/>
  <c r="H67" i="5"/>
  <c r="G67" i="5"/>
  <c r="E67" i="5"/>
  <c r="F67" i="5"/>
  <c r="J67" i="5"/>
  <c r="E83" i="5"/>
  <c r="F83" i="5"/>
  <c r="J83" i="5"/>
  <c r="I83" i="5"/>
  <c r="H83" i="5"/>
  <c r="G83" i="5"/>
  <c r="I112" i="5"/>
  <c r="G112" i="5"/>
  <c r="H112" i="5"/>
  <c r="E112" i="5"/>
  <c r="F112" i="5"/>
  <c r="J112" i="5"/>
  <c r="I53" i="5"/>
  <c r="F53" i="5"/>
  <c r="J53" i="5"/>
  <c r="E53" i="5"/>
  <c r="G53" i="5"/>
  <c r="H53" i="5"/>
  <c r="H57" i="5"/>
  <c r="I57" i="5"/>
  <c r="F57" i="5"/>
  <c r="G57" i="5"/>
  <c r="E57" i="5"/>
  <c r="J57" i="5"/>
  <c r="I7" i="5"/>
  <c r="E7" i="5"/>
  <c r="J7" i="5"/>
  <c r="H7" i="5"/>
  <c r="F7" i="5"/>
  <c r="G7" i="5"/>
  <c r="F9" i="5"/>
  <c r="E9" i="5"/>
  <c r="H9" i="5"/>
  <c r="G9" i="5"/>
  <c r="J9" i="5"/>
  <c r="I9" i="5"/>
  <c r="H75" i="5"/>
  <c r="E75" i="5"/>
  <c r="F75" i="5"/>
  <c r="I75" i="5"/>
  <c r="G75" i="5"/>
  <c r="J75" i="5"/>
  <c r="F76" i="5"/>
  <c r="I76" i="5"/>
  <c r="J76" i="5"/>
  <c r="H76" i="5"/>
  <c r="G76" i="5"/>
  <c r="E76" i="5"/>
  <c r="G61" i="5"/>
  <c r="J61" i="5"/>
  <c r="E61" i="5"/>
  <c r="H61" i="5"/>
  <c r="I61" i="5"/>
  <c r="F61" i="5"/>
  <c r="I93" i="5"/>
  <c r="J93" i="5"/>
  <c r="H93" i="5"/>
  <c r="E93" i="5"/>
  <c r="G93" i="5"/>
  <c r="F93" i="5"/>
  <c r="H92" i="5"/>
  <c r="E92" i="5"/>
  <c r="F92" i="5"/>
  <c r="I92" i="5"/>
  <c r="G92" i="5"/>
  <c r="J92" i="5"/>
  <c r="E28" i="5"/>
  <c r="J28" i="5"/>
  <c r="G28" i="5"/>
  <c r="H28" i="5"/>
  <c r="F28" i="5"/>
  <c r="I28" i="5"/>
  <c r="I39" i="5"/>
  <c r="J39" i="5"/>
  <c r="E39" i="5"/>
  <c r="F39" i="5"/>
  <c r="H39" i="5"/>
  <c r="G39" i="5"/>
  <c r="I108" i="5"/>
  <c r="F108" i="5"/>
  <c r="J108" i="5"/>
  <c r="H108" i="5"/>
  <c r="G108" i="5"/>
  <c r="E108" i="5"/>
  <c r="G113" i="5"/>
  <c r="I113" i="5"/>
  <c r="H113" i="5"/>
  <c r="E113" i="5"/>
  <c r="J113" i="5"/>
  <c r="F113" i="5"/>
  <c r="F56" i="5"/>
  <c r="H56" i="5"/>
  <c r="J56" i="5"/>
  <c r="G56" i="5"/>
  <c r="E56" i="5"/>
  <c r="I56" i="5"/>
  <c r="I34" i="5"/>
  <c r="F34" i="5"/>
  <c r="E34" i="5"/>
  <c r="J34" i="5"/>
  <c r="G34" i="5"/>
  <c r="H34" i="5"/>
  <c r="H121" i="5"/>
  <c r="J121" i="5"/>
  <c r="F121" i="5"/>
  <c r="E121" i="5"/>
  <c r="G121" i="5"/>
  <c r="I121" i="5"/>
  <c r="E126" i="5"/>
  <c r="J126" i="5"/>
  <c r="I126" i="5"/>
  <c r="G126" i="5"/>
  <c r="F126" i="5"/>
  <c r="H126" i="5"/>
  <c r="I98" i="5"/>
  <c r="G98" i="5"/>
  <c r="J98" i="5"/>
  <c r="E98" i="5"/>
  <c r="H98" i="5"/>
  <c r="F98" i="5"/>
  <c r="F43" i="5"/>
  <c r="H43" i="5"/>
  <c r="E43" i="5"/>
  <c r="I43" i="5"/>
  <c r="J43" i="5"/>
  <c r="G43" i="5"/>
  <c r="J110" i="5"/>
  <c r="G110" i="5"/>
  <c r="F110" i="5"/>
  <c r="H110" i="5"/>
  <c r="I110" i="5"/>
  <c r="E110" i="5"/>
  <c r="H106" i="5"/>
  <c r="G106" i="5"/>
  <c r="E106" i="5"/>
  <c r="J106" i="5"/>
  <c r="I106" i="5"/>
  <c r="F106" i="5"/>
  <c r="G23" i="5"/>
  <c r="I23" i="5"/>
  <c r="E23" i="5"/>
  <c r="F23" i="5"/>
  <c r="J23" i="5"/>
  <c r="H23" i="5"/>
  <c r="H49" i="5"/>
  <c r="G49" i="5"/>
  <c r="I49" i="5"/>
  <c r="E49" i="5"/>
  <c r="J49" i="5"/>
  <c r="F49" i="5"/>
  <c r="J111" i="5"/>
  <c r="I111" i="5"/>
  <c r="E111" i="5"/>
  <c r="F111" i="5"/>
  <c r="G111" i="5"/>
  <c r="H111" i="5"/>
  <c r="H3" i="5"/>
  <c r="F3" i="5"/>
  <c r="E3" i="5"/>
  <c r="I3" i="5"/>
  <c r="J3" i="5"/>
  <c r="G3" i="5"/>
  <c r="E33" i="5"/>
  <c r="J33" i="5"/>
  <c r="I33" i="5"/>
  <c r="F33" i="5"/>
  <c r="H33" i="5"/>
  <c r="G33" i="5"/>
  <c r="H116" i="5"/>
  <c r="F116" i="5"/>
  <c r="E116" i="5"/>
  <c r="G116" i="5"/>
  <c r="I116" i="5"/>
  <c r="J116" i="5"/>
  <c r="H51" i="5"/>
  <c r="E51" i="5"/>
  <c r="J51" i="5"/>
  <c r="F51" i="5"/>
  <c r="G51" i="5"/>
  <c r="I51" i="5"/>
  <c r="F19" i="5"/>
  <c r="J19" i="5"/>
  <c r="H19" i="5"/>
  <c r="E19" i="5"/>
  <c r="G19" i="5"/>
  <c r="I19" i="5"/>
  <c r="E94" i="5"/>
  <c r="J94" i="5"/>
  <c r="I94" i="5"/>
  <c r="H94" i="5"/>
  <c r="G94" i="5"/>
  <c r="F94" i="5"/>
  <c r="G78" i="5"/>
  <c r="F78" i="5"/>
  <c r="E78" i="5"/>
  <c r="I78" i="5"/>
  <c r="H78" i="5"/>
  <c r="J78" i="5"/>
  <c r="I35" i="5"/>
  <c r="H35" i="5"/>
  <c r="G35" i="5"/>
  <c r="F35" i="5"/>
  <c r="E35" i="5"/>
  <c r="J35" i="5"/>
  <c r="G18" i="5"/>
  <c r="I18" i="5"/>
  <c r="H18" i="5"/>
  <c r="J18" i="5"/>
  <c r="F18" i="5"/>
  <c r="E18" i="5"/>
  <c r="H85" i="5"/>
  <c r="F85" i="5"/>
  <c r="E85" i="5"/>
  <c r="G85" i="5"/>
  <c r="I85" i="5"/>
  <c r="J85" i="5"/>
  <c r="I15" i="5"/>
  <c r="H15" i="5"/>
  <c r="G15" i="5"/>
  <c r="E15" i="5"/>
  <c r="F15" i="5"/>
  <c r="J15" i="5"/>
  <c r="F16" i="16" l="1"/>
  <c r="D16" i="16"/>
  <c r="E16" i="16" s="1"/>
  <c r="D19" i="16"/>
  <c r="E19" i="16" s="1"/>
  <c r="F19" i="16"/>
  <c r="F20" i="16"/>
  <c r="D20" i="16"/>
  <c r="E20" i="16" s="1"/>
  <c r="F4" i="16"/>
  <c r="D4" i="16"/>
  <c r="E4" i="16" s="1"/>
  <c r="F24" i="16"/>
  <c r="D24" i="16"/>
  <c r="E24" i="16" s="1"/>
  <c r="F10" i="16"/>
  <c r="D10" i="16"/>
  <c r="E10" i="16" s="1"/>
  <c r="D8" i="16"/>
  <c r="E8" i="16" s="1"/>
  <c r="F8" i="16"/>
  <c r="D13" i="16"/>
  <c r="E13" i="16" s="1"/>
  <c r="F13" i="16"/>
  <c r="F22" i="16"/>
  <c r="D22" i="16"/>
  <c r="E22" i="16" s="1"/>
  <c r="F7" i="16"/>
  <c r="D7" i="16"/>
  <c r="E7" i="16" s="1"/>
  <c r="D14" i="16"/>
  <c r="E14" i="16" s="1"/>
  <c r="F14" i="16"/>
  <c r="D17" i="16"/>
  <c r="E17" i="16" s="1"/>
  <c r="F17" i="16"/>
  <c r="F9" i="16"/>
  <c r="D9" i="16"/>
  <c r="E9" i="16" s="1"/>
  <c r="D3" i="16"/>
  <c r="F11" i="16"/>
  <c r="D11" i="16"/>
  <c r="E11" i="16" s="1"/>
  <c r="F23" i="16"/>
  <c r="D23" i="16"/>
  <c r="E23" i="16" s="1"/>
  <c r="D25" i="16"/>
  <c r="E25" i="16" s="1"/>
  <c r="F25" i="16"/>
  <c r="F21" i="16"/>
  <c r="D21" i="16"/>
  <c r="E21" i="16" s="1"/>
  <c r="D5" i="16"/>
  <c r="E5" i="16" s="1"/>
  <c r="F5" i="16"/>
  <c r="F15" i="16"/>
  <c r="D15" i="16"/>
  <c r="E15" i="16" s="1"/>
  <c r="F18" i="16"/>
  <c r="D18" i="16"/>
  <c r="E18" i="16" s="1"/>
  <c r="F12" i="16"/>
  <c r="D12" i="16"/>
  <c r="E12" i="16" s="1"/>
  <c r="F6" i="16"/>
  <c r="D6" i="16"/>
  <c r="E6" i="16" s="1"/>
  <c r="F3" i="16"/>
  <c r="E3" i="16"/>
  <c r="D14" i="6" l="1"/>
  <c r="O14" i="16"/>
  <c r="P14" i="16"/>
  <c r="L6" i="16"/>
  <c r="M6" i="16"/>
  <c r="L24" i="16"/>
  <c r="M24" i="16"/>
  <c r="O15" i="16"/>
  <c r="P15" i="16"/>
  <c r="O10" i="16"/>
  <c r="P10" i="16"/>
  <c r="O23" i="16"/>
  <c r="P23" i="16"/>
  <c r="L4" i="16"/>
  <c r="M4" i="16"/>
  <c r="O19" i="16"/>
  <c r="P19" i="16"/>
  <c r="L3" i="16"/>
  <c r="M3" i="16"/>
  <c r="O11" i="16"/>
  <c r="P11" i="16"/>
  <c r="L17" i="16"/>
  <c r="M17" i="16"/>
  <c r="L25" i="16"/>
  <c r="M25" i="16"/>
  <c r="O7" i="16"/>
  <c r="P7" i="16"/>
  <c r="O3" i="16"/>
  <c r="P3" i="16"/>
  <c r="O4" i="16"/>
  <c r="P4" i="16"/>
  <c r="L13" i="16"/>
  <c r="M13" i="16"/>
  <c r="O6" i="16"/>
  <c r="P6" i="16"/>
  <c r="O25" i="16"/>
  <c r="P25" i="16"/>
  <c r="L8" i="16"/>
  <c r="M8" i="16"/>
  <c r="L16" i="16"/>
  <c r="M16" i="16"/>
  <c r="L19" i="16"/>
  <c r="M19" i="16"/>
  <c r="O18" i="16"/>
  <c r="P18" i="16"/>
  <c r="L11" i="16"/>
  <c r="M11" i="16"/>
  <c r="O22" i="16"/>
  <c r="P22" i="16"/>
  <c r="O24" i="16"/>
  <c r="P24" i="16"/>
  <c r="O12" i="16"/>
  <c r="P12" i="16"/>
  <c r="L9" i="16"/>
  <c r="M9" i="16"/>
  <c r="O13" i="16"/>
  <c r="P13" i="16"/>
  <c r="L14" i="16"/>
  <c r="M14" i="16"/>
  <c r="O21" i="16"/>
  <c r="P21" i="16"/>
  <c r="L20" i="16"/>
  <c r="M20" i="16"/>
  <c r="D15" i="6"/>
  <c r="L26" i="16"/>
  <c r="M26" i="16"/>
  <c r="L7" i="16"/>
  <c r="M7" i="16"/>
  <c r="L18" i="16"/>
  <c r="M18" i="16"/>
  <c r="O16" i="16"/>
  <c r="P16" i="16"/>
  <c r="O20" i="16"/>
  <c r="P20" i="16"/>
  <c r="L10" i="16"/>
  <c r="M10" i="16"/>
  <c r="L15" i="16"/>
  <c r="M15" i="16"/>
  <c r="L5" i="16"/>
  <c r="M5" i="16"/>
  <c r="K1" i="5" a="1"/>
  <c r="K116" i="5"/>
  <c r="K31" i="5"/>
  <c r="K104" i="5"/>
  <c r="K111" i="5"/>
  <c r="K48" i="5"/>
  <c r="K14" i="5"/>
  <c r="K41" i="5"/>
  <c r="K44" i="5"/>
  <c r="K49" i="5"/>
  <c r="K91" i="5"/>
  <c r="K88" i="5"/>
  <c r="K42" i="5"/>
  <c r="K92" i="5"/>
  <c r="K107" i="5"/>
  <c r="K55" i="5"/>
  <c r="K84" i="5"/>
  <c r="K70" i="5"/>
  <c r="K75" i="5"/>
  <c r="K78" i="5"/>
  <c r="K121" i="5"/>
  <c r="K34" i="5"/>
  <c r="K16" i="5"/>
  <c r="K67" i="5"/>
  <c r="K21" i="5"/>
  <c r="K5" i="5"/>
  <c r="K125" i="5"/>
  <c r="K50" i="5"/>
  <c r="K51" i="5"/>
  <c r="K103" i="5"/>
  <c r="K97" i="5"/>
  <c r="K9" i="5"/>
  <c r="K37" i="5"/>
  <c r="K98" i="5"/>
  <c r="K126" i="5"/>
  <c r="K81" i="5"/>
  <c r="K79" i="5"/>
  <c r="K27" i="5"/>
  <c r="K6" i="5"/>
  <c r="K46" i="5"/>
  <c r="K76" i="5"/>
  <c r="K102" i="5"/>
  <c r="K47" i="5"/>
  <c r="K56" i="5"/>
  <c r="K87" i="5"/>
  <c r="K4" i="5"/>
  <c r="K62" i="5"/>
  <c r="K90" i="5"/>
  <c r="K20" i="5"/>
  <c r="K118" i="5"/>
  <c r="K123" i="5"/>
  <c r="K30" i="5"/>
  <c r="K17" i="5"/>
  <c r="K18" i="5"/>
  <c r="K43" i="5"/>
  <c r="K52" i="5"/>
  <c r="K110" i="5"/>
  <c r="K108" i="5"/>
  <c r="K28" i="5"/>
  <c r="K39" i="5"/>
  <c r="K25" i="5"/>
  <c r="K53" i="5"/>
  <c r="K65" i="5"/>
  <c r="K40" i="5"/>
  <c r="K105" i="5"/>
  <c r="K74" i="5"/>
  <c r="K106" i="5"/>
  <c r="K82" i="5"/>
  <c r="K72" i="5"/>
  <c r="K101" i="5"/>
  <c r="K61" i="5"/>
  <c r="K12" i="5"/>
  <c r="K73" i="5"/>
  <c r="K94" i="5"/>
  <c r="K64" i="5"/>
  <c r="K59" i="5"/>
  <c r="K93" i="5"/>
  <c r="K8" i="5"/>
  <c r="K124" i="5"/>
  <c r="K10" i="5"/>
  <c r="K57" i="5"/>
  <c r="K114" i="5"/>
  <c r="K115" i="5"/>
  <c r="K69" i="5"/>
  <c r="K13" i="5"/>
  <c r="K38" i="5"/>
  <c r="K58" i="5"/>
  <c r="K120" i="5"/>
  <c r="K1" i="5"/>
  <c r="D25" i="6"/>
  <c r="K109" i="5"/>
  <c r="K71" i="5"/>
  <c r="K95" i="5"/>
  <c r="K68" i="5"/>
  <c r="K113" i="5"/>
  <c r="K86" i="5"/>
  <c r="K23" i="5"/>
  <c r="K112" i="5"/>
  <c r="K100" i="5"/>
  <c r="K122" i="5"/>
  <c r="K85" i="5"/>
  <c r="K96" i="5"/>
  <c r="K36" i="5"/>
  <c r="K32" i="5"/>
  <c r="K11" i="5"/>
  <c r="K66" i="5"/>
  <c r="K117" i="5"/>
  <c r="K77" i="5"/>
  <c r="K3" i="5"/>
  <c r="K63" i="5"/>
  <c r="K33" i="5"/>
  <c r="K7" i="5"/>
  <c r="K29" i="5"/>
  <c r="K45" i="5"/>
  <c r="K60" i="5"/>
  <c r="K80" i="5"/>
  <c r="K89" i="5"/>
  <c r="K2" i="5"/>
  <c r="K15" i="5"/>
  <c r="K19" i="5"/>
  <c r="K35" i="5"/>
  <c r="K26" i="5"/>
  <c r="K119" i="5"/>
  <c r="K54" i="5"/>
  <c r="K99" i="5"/>
  <c r="K22" i="5"/>
  <c r="K24" i="5"/>
  <c r="K83" i="5"/>
  <c r="O17" i="16"/>
  <c r="P17" i="16"/>
  <c r="O9" i="16"/>
  <c r="P9" i="16"/>
  <c r="L21" i="16"/>
  <c r="M21" i="16"/>
  <c r="C23" i="6"/>
  <c r="L23" i="16"/>
  <c r="M23" i="16"/>
  <c r="O8" i="16"/>
  <c r="P8" i="16"/>
  <c r="L12" i="16"/>
  <c r="M12" i="16"/>
  <c r="L22" i="16"/>
  <c r="M22" i="16"/>
  <c r="O5" i="16"/>
  <c r="P5" i="16"/>
  <c r="C24" i="6"/>
  <c r="D26" i="6"/>
  <c r="O26" i="16"/>
  <c r="P26" i="1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<sst xmlns="http://schemas.openxmlformats.org/spreadsheetml/2006/main" count="231" uniqueCount="113">
  <si>
    <t>40Y</t>
  </si>
  <si>
    <t>30Y</t>
  </si>
  <si>
    <t>25Y</t>
  </si>
  <si>
    <t>20Y</t>
  </si>
  <si>
    <t>15Y</t>
  </si>
  <si>
    <t>12Y</t>
  </si>
  <si>
    <t>10Y</t>
  </si>
  <si>
    <t>9Y</t>
  </si>
  <si>
    <t>8Y</t>
  </si>
  <si>
    <t>7Y</t>
  </si>
  <si>
    <t>6Y</t>
  </si>
  <si>
    <t>5Y</t>
  </si>
  <si>
    <t>4Y</t>
  </si>
  <si>
    <t>3Y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</si>
  <si>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</si>
  <si>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</si>
  <si>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</si>
  <si>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</si>
  <si>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</si>
  <si>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</si>
  <si>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</si>
  <si>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</si>
  <si>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</si>
  <si>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</si>
  <si>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</si>
  <si>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</si>
  <si>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</si>
  <si>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</si>
  <si>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</si>
  <si>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</si>
  <si>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</si>
  <si>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</si>
  <si>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</si>
  <si>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</si>
  <si>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Calendar</t>
  </si>
  <si>
    <t>NDays</t>
  </si>
  <si>
    <t>ObjectID</t>
  </si>
  <si>
    <t>PiecewiseYieldCurve</t>
  </si>
  <si>
    <t>ObjectOverwrite</t>
  </si>
  <si>
    <t>Trigger</t>
  </si>
  <si>
    <t>Permanent</t>
  </si>
  <si>
    <t>RateHelperPrefix</t>
  </si>
  <si>
    <t>SwapFixedFreq</t>
  </si>
  <si>
    <t>6L</t>
  </si>
  <si>
    <t>IborType</t>
  </si>
  <si>
    <t>SB</t>
  </si>
  <si>
    <t>IndexTenor</t>
  </si>
  <si>
    <t>Months</t>
  </si>
  <si>
    <t>Currency</t>
  </si>
  <si>
    <t>General Settings</t>
  </si>
  <si>
    <t>6M</t>
  </si>
  <si>
    <t>3M</t>
  </si>
  <si>
    <t>2M</t>
  </si>
  <si>
    <t>1M</t>
  </si>
  <si>
    <t>SW</t>
  </si>
  <si>
    <t>ON</t>
  </si>
  <si>
    <t>Quote Object ID</t>
  </si>
  <si>
    <t>Index</t>
  </si>
  <si>
    <t>STD</t>
  </si>
  <si>
    <t>_Quote</t>
  </si>
  <si>
    <t>QuoteSuffix</t>
  </si>
  <si>
    <t>Libor</t>
  </si>
  <si>
    <t>FamilyName</t>
  </si>
  <si>
    <t>ADDITIONAL SETTINGS</t>
  </si>
  <si>
    <t>FileOverwrite</t>
  </si>
  <si>
    <t>SerializationPath</t>
  </si>
  <si>
    <t>Serialize</t>
  </si>
  <si>
    <t>GENERAL SETTINGS</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</si>
  <si>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</si>
  <si>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</si>
  <si>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</si>
  <si>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</si>
  <si>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</si>
  <si>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</si>
  <si>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</si>
  <si>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</si>
  <si>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</si>
  <si>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</si>
  <si>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</si>
  <si>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</si>
  <si>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</si>
  <si>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</si>
  <si>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</si>
  <si>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Settl Days</t>
  </si>
  <si>
    <t>Maturity Date</t>
  </si>
  <si>
    <t>AllDepos</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</si>
  <si>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</si>
  <si>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</si>
  <si>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</si>
  <si>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</si>
  <si>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</si>
  <si>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</si>
  <si>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</si>
  <si>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</si>
  <si>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</si>
  <si>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</si>
  <si>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</si>
  <si>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</si>
  <si>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</si>
  <si>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</si>
  <si>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</si>
  <si>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</si>
  <si>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</si>
  <si>
    <t>JPY</t>
  </si>
  <si>
    <t>Japan</t>
  </si>
  <si>
    <t>TN</t>
  </si>
  <si>
    <t>1W</t>
  </si>
  <si>
    <t>JPYTonar</t>
  </si>
  <si>
    <t>1D</t>
  </si>
  <si>
    <t>2D</t>
  </si>
  <si>
    <t>1Y</t>
  </si>
  <si>
    <t>2Y</t>
  </si>
  <si>
    <t>JPY_LIBOR_EOD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</si>
</sst>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81" formatCode="0.E+00"/>
  </numFmts>
  <fonts count="22"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35">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14" xfId="1" applyFont="1" applyFill="1" applyBorder="1" applyAlignment="1"/>
    <xf numFmtId="0" fontId="3" fillId="4" borderId="18" xfId="1" applyFont="1" applyFill="1" applyBorder="1" applyAlignment="1">
      <alignment horizontal="right"/>
    </xf>
    <xf numFmtId="0" fontId="2" fillId="5" borderId="17" xfId="1" applyFont="1" applyFill="1" applyBorder="1" applyAlignment="1">
      <alignment horizontal="center"/>
    </xf>
    <xf numFmtId="3" fontId="2" fillId="5" borderId="17" xfId="1" applyNumberFormat="1" applyFont="1" applyFill="1" applyBorder="1" applyAlignment="1">
      <alignment horizontal="center"/>
    </xf>
    <xf numFmtId="0" fontId="5" fillId="2" borderId="10" xfId="3" applyFont="1" applyFill="1" applyBorder="1"/>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0" xfId="3" applyFont="1" applyFill="1" applyBorder="1"/>
    <xf numFmtId="167" fontId="5" fillId="2" borderId="24" xfId="1" applyNumberFormat="1" applyFont="1" applyFill="1" applyBorder="1" applyAlignment="1">
      <alignment horizontal="right"/>
    </xf>
    <xf numFmtId="0" fontId="5" fillId="2" borderId="14" xfId="3" applyFont="1" applyFill="1" applyBorder="1"/>
    <xf numFmtId="0" fontId="5" fillId="2" borderId="3" xfId="1" applyFont="1" applyFill="1" applyBorder="1" applyAlignment="1">
      <alignment horizontal="center"/>
    </xf>
    <xf numFmtId="164" fontId="5" fillId="2" borderId="25" xfId="1" applyNumberFormat="1" applyFont="1" applyFill="1" applyBorder="1" applyAlignment="1">
      <alignment horizontal="right"/>
    </xf>
    <xf numFmtId="164" fontId="5" fillId="2" borderId="26"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4" xfId="1" applyFont="1" applyFill="1" applyBorder="1" applyAlignment="1">
      <alignment horizontal="right"/>
    </xf>
    <xf numFmtId="0" fontId="5" fillId="5" borderId="3" xfId="1" applyFont="1" applyFill="1" applyBorder="1" applyAlignment="1">
      <alignment horizontal="center"/>
    </xf>
    <xf numFmtId="0" fontId="8" fillId="4" borderId="25"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6" xfId="1" applyFont="1" applyFill="1" applyBorder="1" applyAlignment="1">
      <alignment horizontal="right"/>
    </xf>
    <xf numFmtId="0" fontId="5" fillId="2" borderId="1" xfId="1" applyFont="1" applyFill="1" applyBorder="1" applyAlignment="1">
      <alignment horizontal="center"/>
    </xf>
    <xf numFmtId="0" fontId="5" fillId="4" borderId="24" xfId="1" applyFont="1" applyFill="1" applyBorder="1"/>
    <xf numFmtId="171" fontId="5" fillId="2" borderId="3" xfId="1" applyNumberFormat="1" applyFont="1" applyFill="1" applyBorder="1" applyAlignment="1">
      <alignment horizontal="center"/>
    </xf>
    <xf numFmtId="0" fontId="5" fillId="4" borderId="25" xfId="1" applyFont="1" applyFill="1" applyBorder="1"/>
    <xf numFmtId="0" fontId="5" fillId="4" borderId="25" xfId="3" applyFont="1" applyFill="1" applyBorder="1"/>
    <xf numFmtId="0" fontId="5" fillId="4" borderId="24" xfId="3" applyFont="1" applyFill="1" applyBorder="1"/>
    <xf numFmtId="0" fontId="5" fillId="4" borderId="26"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1" xfId="1" applyFont="1" applyFill="1" applyBorder="1"/>
    <xf numFmtId="0" fontId="2" fillId="2" borderId="10" xfId="1" applyFont="1" applyFill="1" applyBorder="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applyAlignment="1">
      <alignment horizontal="center"/>
    </xf>
    <xf numFmtId="0" fontId="2" fillId="2" borderId="0" xfId="1" applyFont="1" applyFill="1" applyBorder="1"/>
    <xf numFmtId="0" fontId="2" fillId="2" borderId="14" xfId="1" applyFont="1" applyFill="1" applyBorder="1"/>
    <xf numFmtId="0" fontId="1" fillId="2" borderId="10" xfId="1" applyFill="1" applyBorder="1"/>
    <xf numFmtId="0" fontId="1" fillId="2" borderId="11" xfId="1" applyFill="1" applyBorder="1"/>
    <xf numFmtId="0" fontId="1" fillId="2" borderId="12" xfId="1" applyFill="1" applyBorder="1"/>
    <xf numFmtId="0" fontId="16" fillId="2" borderId="13" xfId="1" applyFont="1" applyFill="1" applyBorder="1"/>
    <xf numFmtId="0" fontId="18" fillId="4" borderId="8" xfId="1" applyFont="1" applyFill="1" applyBorder="1"/>
    <xf numFmtId="0" fontId="16" fillId="2" borderId="14" xfId="1" applyFont="1" applyFill="1" applyBorder="1"/>
    <xf numFmtId="0" fontId="16" fillId="2" borderId="0" xfId="1" applyFont="1" applyFill="1" applyBorder="1"/>
    <xf numFmtId="0" fontId="17" fillId="2" borderId="10" xfId="1" applyFont="1" applyFill="1" applyBorder="1"/>
    <xf numFmtId="0" fontId="17" fillId="2" borderId="11" xfId="1" applyFont="1" applyFill="1" applyBorder="1"/>
    <xf numFmtId="0" fontId="17" fillId="2" borderId="12" xfId="1" applyFont="1" applyFill="1" applyBorder="1"/>
    <xf numFmtId="15" fontId="17" fillId="2" borderId="13" xfId="1" applyNumberFormat="1" applyFont="1" applyFill="1" applyBorder="1"/>
    <xf numFmtId="0" fontId="17" fillId="4" borderId="8" xfId="1" applyNumberFormat="1" applyFont="1" applyFill="1" applyBorder="1"/>
    <xf numFmtId="0" fontId="17" fillId="2" borderId="14" xfId="1" applyFont="1" applyFill="1" applyBorder="1"/>
    <xf numFmtId="0" fontId="17" fillId="2" borderId="13"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5" xfId="1" applyNumberFormat="1" applyFont="1" applyFill="1" applyBorder="1" applyAlignment="1">
      <alignment horizontal="right"/>
    </xf>
    <xf numFmtId="168" fontId="5" fillId="2" borderId="26" xfId="1" applyNumberFormat="1" applyFont="1" applyFill="1" applyBorder="1" applyAlignment="1">
      <alignment horizontal="center"/>
    </xf>
    <xf numFmtId="0" fontId="5" fillId="2" borderId="25" xfId="1" applyFont="1" applyFill="1" applyBorder="1" applyAlignment="1">
      <alignment horizontal="center"/>
    </xf>
    <xf numFmtId="0" fontId="5" fillId="2" borderId="25" xfId="1" applyFont="1" applyFill="1" applyBorder="1" applyAlignment="1">
      <alignment horizontal="left"/>
    </xf>
    <xf numFmtId="0" fontId="2" fillId="2" borderId="24" xfId="1" applyFont="1" applyFill="1" applyBorder="1" applyAlignment="1">
      <alignment horizontal="center"/>
    </xf>
    <xf numFmtId="0" fontId="3" fillId="3" borderId="23" xfId="1" applyFont="1" applyFill="1" applyBorder="1" applyAlignment="1">
      <alignment horizontal="center" vertical="center" wrapText="1"/>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3" xfId="1" applyFont="1" applyFill="1" applyBorder="1"/>
    <xf numFmtId="0" fontId="2" fillId="2" borderId="8" xfId="1" applyFont="1" applyFill="1" applyBorder="1"/>
    <xf numFmtId="0" fontId="2" fillId="0" borderId="29" xfId="1" applyFont="1" applyBorder="1" applyAlignment="1">
      <alignment horizontal="center"/>
    </xf>
    <xf numFmtId="0" fontId="2" fillId="0" borderId="11" xfId="1" applyFont="1" applyBorder="1" applyAlignment="1">
      <alignment horizontal="center"/>
    </xf>
    <xf numFmtId="0" fontId="2" fillId="2" borderId="11" xfId="1" applyFont="1" applyFill="1" applyBorder="1" applyAlignment="1">
      <alignment horizontal="left"/>
    </xf>
    <xf numFmtId="0" fontId="2" fillId="2" borderId="10" xfId="1" applyFont="1" applyFill="1" applyBorder="1" applyAlignment="1">
      <alignment horizontal="left"/>
    </xf>
    <xf numFmtId="0" fontId="2" fillId="2" borderId="11" xfId="1" applyFont="1" applyFill="1" applyBorder="1" applyAlignment="1">
      <alignment horizontal="center"/>
    </xf>
    <xf numFmtId="0" fontId="2" fillId="0" borderId="11" xfId="1" applyFont="1" applyBorder="1"/>
    <xf numFmtId="0" fontId="3" fillId="4" borderId="32" xfId="1" applyFont="1" applyFill="1" applyBorder="1" applyAlignment="1">
      <alignment horizontal="right"/>
    </xf>
    <xf numFmtId="3" fontId="2" fillId="5" borderId="33" xfId="1" applyNumberFormat="1" applyFont="1" applyFill="1" applyBorder="1" applyAlignment="1">
      <alignment horizontal="center"/>
    </xf>
    <xf numFmtId="0" fontId="3" fillId="4" borderId="16" xfId="1" applyFont="1" applyFill="1" applyBorder="1" applyAlignment="1">
      <alignment horizontal="right"/>
    </xf>
    <xf numFmtId="173" fontId="2" fillId="8" borderId="24" xfId="1" applyNumberFormat="1" applyFont="1" applyFill="1" applyBorder="1" applyAlignment="1">
      <alignment horizontal="right"/>
    </xf>
    <xf numFmtId="0" fontId="2" fillId="2" borderId="26" xfId="1" applyFont="1" applyFill="1" applyBorder="1" applyAlignment="1">
      <alignment horizontal="center"/>
    </xf>
    <xf numFmtId="0" fontId="2" fillId="2" borderId="25" xfId="1" applyFont="1" applyFill="1" applyBorder="1" applyAlignment="1">
      <alignment horizontal="center"/>
    </xf>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173" fontId="2" fillId="8" borderId="25" xfId="1" applyNumberFormat="1" applyFont="1" applyFill="1" applyBorder="1" applyAlignment="1">
      <alignment horizontal="right"/>
    </xf>
    <xf numFmtId="0" fontId="2" fillId="8" borderId="25" xfId="1" applyNumberFormat="1" applyFont="1" applyFill="1" applyBorder="1" applyAlignment="1"/>
    <xf numFmtId="0" fontId="2" fillId="2" borderId="24" xfId="1" applyFont="1" applyFill="1" applyBorder="1" applyAlignment="1">
      <alignment horizontal="right"/>
    </xf>
    <xf numFmtId="0" fontId="2" fillId="8" borderId="24" xfId="1" applyFont="1" applyFill="1" applyBorder="1" applyAlignment="1">
      <alignment horizontal="right"/>
    </xf>
    <xf numFmtId="0" fontId="2" fillId="8" borderId="24"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2" borderId="24" xfId="1" applyNumberFormat="1" applyFont="1" applyFill="1" applyBorder="1" applyAlignment="1">
      <alignment horizontal="center"/>
    </xf>
    <xf numFmtId="165" fontId="2" fillId="2" borderId="24"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1" xfId="1" applyNumberFormat="1" applyFont="1" applyBorder="1" applyAlignment="1">
      <alignment horizontal="left" vertical="center"/>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1"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8" xfId="1" applyFont="1" applyFill="1" applyBorder="1"/>
    <xf numFmtId="0" fontId="2" fillId="2" borderId="29" xfId="1" applyFont="1" applyFill="1" applyBorder="1"/>
    <xf numFmtId="0" fontId="2" fillId="2" borderId="29" xfId="1" applyFont="1" applyFill="1" applyBorder="1" applyAlignment="1">
      <alignment horizontal="center"/>
    </xf>
    <xf numFmtId="0" fontId="2" fillId="0" borderId="29" xfId="1" applyNumberFormat="1" applyFont="1" applyBorder="1" applyAlignment="1">
      <alignment horizontal="left" vertical="center"/>
    </xf>
    <xf numFmtId="0" fontId="11" fillId="2" borderId="35" xfId="1" applyFont="1" applyFill="1" applyBorder="1" applyAlignment="1">
      <alignment horizontal="center" vertical="center"/>
    </xf>
    <xf numFmtId="0" fontId="2" fillId="0" borderId="29" xfId="1" applyFont="1" applyBorder="1"/>
    <xf numFmtId="0" fontId="2" fillId="2" borderId="27"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172" fontId="6" fillId="10" borderId="24" xfId="1" applyNumberFormat="1" applyFont="1" applyFill="1" applyBorder="1" applyAlignment="1" applyProtection="1"/>
    <xf numFmtId="0" fontId="2" fillId="9" borderId="8"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2" fillId="12" borderId="0" xfId="1" applyFont="1" applyFill="1" applyAlignment="1">
      <alignment horizontal="left"/>
    </xf>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10" borderId="24" xfId="1" applyNumberFormat="1" applyFont="1" applyFill="1" applyBorder="1" applyAlignment="1" applyProtection="1">
      <alignment horizontal="left" vertical="center"/>
    </xf>
    <xf numFmtId="0" fontId="2" fillId="2" borderId="34" xfId="1" applyFont="1" applyFill="1" applyBorder="1" applyAlignment="1">
      <alignment horizontal="left"/>
    </xf>
    <xf numFmtId="165" fontId="2" fillId="2" borderId="34" xfId="2" applyNumberFormat="1" applyFont="1" applyFill="1" applyBorder="1" applyAlignment="1">
      <alignment horizontal="right"/>
    </xf>
    <xf numFmtId="0" fontId="2" fillId="2" borderId="34" xfId="1" applyFont="1" applyFill="1" applyBorder="1" applyAlignment="1">
      <alignment horizontal="center"/>
    </xf>
    <xf numFmtId="164" fontId="2" fillId="2" borderId="34"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8" xfId="1" applyFont="1" applyFill="1" applyBorder="1"/>
    <xf numFmtId="0" fontId="3" fillId="9" borderId="35" xfId="1" applyFont="1" applyFill="1" applyBorder="1" applyAlignment="1">
      <alignment horizontal="center" vertical="center" wrapText="1"/>
    </xf>
    <xf numFmtId="0" fontId="2" fillId="8" borderId="27" xfId="1" applyFont="1" applyFill="1" applyBorder="1"/>
    <xf numFmtId="0" fontId="2" fillId="8" borderId="14" xfId="1" applyFont="1" applyFill="1" applyBorder="1"/>
    <xf numFmtId="0" fontId="2" fillId="8" borderId="13" xfId="1" applyFont="1" applyFill="1" applyBorder="1"/>
    <xf numFmtId="0" fontId="2" fillId="8" borderId="12" xfId="1" applyFont="1" applyFill="1" applyBorder="1"/>
    <xf numFmtId="0" fontId="2" fillId="8" borderId="31" xfId="1" applyFont="1" applyFill="1" applyBorder="1" applyAlignment="1">
      <alignment horizontal="left"/>
    </xf>
    <xf numFmtId="0" fontId="2" fillId="8" borderId="10" xfId="1" applyFont="1" applyFill="1" applyBorder="1"/>
    <xf numFmtId="166" fontId="2" fillId="12" borderId="0" xfId="1" applyNumberFormat="1" applyFont="1" applyFill="1"/>
    <xf numFmtId="165" fontId="2" fillId="12" borderId="0" xfId="1" applyNumberFormat="1" applyFont="1" applyFill="1"/>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3" fillId="9" borderId="19" xfId="1" applyFont="1" applyFill="1" applyBorder="1" applyAlignment="1">
      <alignment horizontal="center" vertical="center" wrapText="1"/>
    </xf>
    <xf numFmtId="0" fontId="6" fillId="10" borderId="15" xfId="1" applyFont="1" applyFill="1" applyBorder="1" applyAlignment="1">
      <alignment horizontal="left"/>
    </xf>
    <xf numFmtId="0" fontId="20" fillId="8" borderId="29" xfId="0" applyFont="1" applyFill="1" applyBorder="1"/>
    <xf numFmtId="0" fontId="20" fillId="8" borderId="13" xfId="0" applyFont="1" applyFill="1" applyBorder="1"/>
    <xf numFmtId="0" fontId="20" fillId="12" borderId="0" xfId="0" applyFont="1" applyFill="1"/>
    <xf numFmtId="0" fontId="20" fillId="9" borderId="18" xfId="0" applyFont="1" applyFill="1" applyBorder="1"/>
    <xf numFmtId="0" fontId="20" fillId="9" borderId="8" xfId="0" applyFont="1" applyFill="1" applyBorder="1"/>
    <xf numFmtId="0" fontId="20" fillId="8" borderId="0" xfId="0" applyFont="1" applyFill="1" applyBorder="1"/>
    <xf numFmtId="0" fontId="20" fillId="0" borderId="40" xfId="0" applyFont="1" applyFill="1" applyBorder="1"/>
    <xf numFmtId="167" fontId="2" fillId="0" borderId="25" xfId="1" applyNumberFormat="1" applyFont="1" applyFill="1" applyBorder="1" applyAlignment="1"/>
    <xf numFmtId="165" fontId="20" fillId="0" borderId="25" xfId="0" applyNumberFormat="1" applyFont="1" applyFill="1" applyBorder="1"/>
    <xf numFmtId="181" fontId="20" fillId="11" borderId="25" xfId="0" applyNumberFormat="1" applyFont="1" applyFill="1" applyBorder="1"/>
    <xf numFmtId="0" fontId="20" fillId="0" borderId="25" xfId="0" applyFont="1" applyFill="1" applyBorder="1"/>
    <xf numFmtId="166" fontId="2" fillId="0" borderId="25" xfId="1" applyNumberFormat="1" applyFont="1" applyFill="1" applyBorder="1" applyAlignment="1"/>
    <xf numFmtId="165" fontId="2" fillId="0" borderId="25" xfId="1" applyNumberFormat="1" applyFont="1" applyFill="1" applyBorder="1" applyAlignment="1"/>
    <xf numFmtId="168" fontId="2" fillId="0" borderId="25" xfId="1" applyNumberFormat="1" applyFont="1" applyFill="1" applyBorder="1" applyAlignment="1"/>
    <xf numFmtId="11" fontId="20" fillId="8" borderId="0" xfId="0" applyNumberFormat="1" applyFont="1" applyFill="1" applyBorder="1"/>
    <xf numFmtId="0" fontId="20" fillId="0" borderId="24" xfId="0" applyFont="1" applyFill="1" applyBorder="1"/>
    <xf numFmtId="167" fontId="2" fillId="0" borderId="24" xfId="1" applyNumberFormat="1" applyFont="1" applyFill="1" applyBorder="1" applyAlignment="1"/>
    <xf numFmtId="166" fontId="2" fillId="0" borderId="24" xfId="1" applyNumberFormat="1" applyFont="1" applyFill="1" applyBorder="1" applyAlignment="1"/>
    <xf numFmtId="165" fontId="2" fillId="0" borderId="24" xfId="1" applyNumberFormat="1" applyFont="1" applyFill="1" applyBorder="1" applyAlignment="1"/>
    <xf numFmtId="181" fontId="20" fillId="11" borderId="24" xfId="0" applyNumberFormat="1" applyFont="1" applyFill="1" applyBorder="1"/>
    <xf numFmtId="168" fontId="2" fillId="0" borderId="24" xfId="1" applyNumberFormat="1" applyFont="1" applyFill="1" applyBorder="1" applyAlignment="1"/>
    <xf numFmtId="0" fontId="20" fillId="8" borderId="12" xfId="0" applyFont="1" applyFill="1" applyBorder="1"/>
    <xf numFmtId="0" fontId="20" fillId="8" borderId="11" xfId="0" applyFont="1" applyFill="1" applyBorder="1"/>
    <xf numFmtId="0" fontId="20" fillId="8" borderId="10" xfId="0" applyFont="1" applyFill="1" applyBorder="1"/>
    <xf numFmtId="0" fontId="20" fillId="8" borderId="6" xfId="0" applyFont="1" applyFill="1" applyBorder="1"/>
    <xf numFmtId="167" fontId="2" fillId="8" borderId="6" xfId="1" applyNumberFormat="1" applyFont="1" applyFill="1" applyBorder="1" applyAlignment="1"/>
    <xf numFmtId="165" fontId="20" fillId="8" borderId="6" xfId="0" applyNumberFormat="1" applyFont="1" applyFill="1" applyBorder="1"/>
    <xf numFmtId="181" fontId="20" fillId="8" borderId="6" xfId="0" applyNumberFormat="1" applyFont="1" applyFill="1" applyBorder="1"/>
    <xf numFmtId="167" fontId="2" fillId="8" borderId="0" xfId="1" applyNumberFormat="1" applyFont="1" applyFill="1" applyBorder="1" applyAlignment="1"/>
    <xf numFmtId="165" fontId="20" fillId="8" borderId="0" xfId="0" applyNumberFormat="1" applyFont="1" applyFill="1" applyBorder="1"/>
    <xf numFmtId="181" fontId="20" fillId="8" borderId="0" xfId="0" applyNumberFormat="1" applyFont="1" applyFill="1" applyBorder="1"/>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4" xfId="1" applyFont="1" applyFill="1" applyBorder="1" applyAlignment="1"/>
    <xf numFmtId="165" fontId="2" fillId="0" borderId="0" xfId="1" applyNumberFormat="1" applyFont="1" applyFill="1" applyBorder="1" applyAlignment="1"/>
    <xf numFmtId="164" fontId="2" fillId="0" borderId="13" xfId="1" applyNumberFormat="1" applyFont="1" applyFill="1" applyBorder="1" applyAlignment="1"/>
    <xf numFmtId="0" fontId="2" fillId="0" borderId="12" xfId="1" applyFont="1" applyFill="1" applyBorder="1" applyAlignment="1"/>
    <xf numFmtId="165" fontId="2" fillId="0" borderId="11" xfId="1" applyNumberFormat="1" applyFont="1" applyFill="1" applyBorder="1" applyAlignment="1"/>
    <xf numFmtId="164" fontId="2" fillId="0" borderId="11" xfId="1" applyNumberFormat="1" applyFont="1" applyFill="1" applyBorder="1" applyAlignment="1"/>
    <xf numFmtId="164" fontId="2" fillId="0" borderId="10" xfId="1" applyNumberFormat="1" applyFont="1" applyFill="1" applyBorder="1" applyAlignment="1"/>
    <xf numFmtId="0" fontId="2" fillId="8" borderId="26" xfId="1" applyFont="1" applyFill="1" applyBorder="1" applyAlignment="1">
      <alignment horizontal="left"/>
    </xf>
    <xf numFmtId="0" fontId="2" fillId="8" borderId="25" xfId="1" applyFont="1" applyFill="1" applyBorder="1" applyAlignment="1">
      <alignment horizontal="left"/>
    </xf>
    <xf numFmtId="0" fontId="2" fillId="8" borderId="24"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1" fillId="2" borderId="11" xfId="3" applyFont="1" applyFill="1" applyBorder="1"/>
    <xf numFmtId="0" fontId="5" fillId="2" borderId="24" xfId="1" applyFont="1" applyFill="1" applyBorder="1" applyAlignment="1">
      <alignment horizontal="center"/>
    </xf>
    <xf numFmtId="0" fontId="3" fillId="9" borderId="41" xfId="1" applyFont="1" applyFill="1" applyBorder="1" applyAlignment="1">
      <alignment horizontal="center" vertical="center" wrapText="1"/>
    </xf>
    <xf numFmtId="0" fontId="10" fillId="9" borderId="23" xfId="3" applyFont="1" applyFill="1" applyBorder="1" applyAlignment="1">
      <alignment horizontal="center"/>
    </xf>
    <xf numFmtId="0" fontId="10" fillId="9" borderId="30" xfId="3" applyFont="1" applyFill="1" applyBorder="1" applyAlignment="1">
      <alignment horizontal="center"/>
    </xf>
    <xf numFmtId="0" fontId="10" fillId="9" borderId="22" xfId="1" applyFont="1" applyFill="1" applyBorder="1" applyAlignment="1"/>
    <xf numFmtId="0" fontId="10" fillId="9" borderId="22" xfId="3" applyFont="1" applyFill="1" applyBorder="1" applyAlignment="1">
      <alignment horizontal="center"/>
    </xf>
    <xf numFmtId="0" fontId="3" fillId="9" borderId="23" xfId="1" applyFont="1" applyFill="1" applyBorder="1" applyAlignment="1">
      <alignment horizontal="center" vertical="center" wrapText="1"/>
    </xf>
    <xf numFmtId="0" fontId="3" fillId="9" borderId="22" xfId="1" applyFont="1" applyFill="1" applyBorder="1" applyAlignment="1">
      <alignment horizontal="center" vertical="center" wrapText="1"/>
    </xf>
    <xf numFmtId="0" fontId="2" fillId="13" borderId="36" xfId="1" applyNumberFormat="1" applyFont="1" applyFill="1" applyBorder="1" applyAlignment="1" applyProtection="1">
      <alignment horizontal="center" vertical="center"/>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PY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1M"/>
      <sheetName val="3M"/>
      <sheetName val="6M"/>
      <sheetName val="ON"/>
      <sheetName val="STD"/>
    </sheetNames>
    <sheetDataSet>
      <sheetData sheetId="0"/>
      <sheetData sheetId="1"/>
      <sheetData sheetId="2"/>
      <sheetData sheetId="3"/>
      <sheetData sheetId="4"/>
      <sheetData sheetId="5"/>
      <sheetData sheetId="6">
        <row r="3">
          <cell r="B3" t="str">
            <v>JPYOND</v>
          </cell>
          <cell r="C3">
            <v>42249</v>
          </cell>
          <cell r="E3">
            <v>3.7139999999999997E-4</v>
          </cell>
        </row>
        <row r="4">
          <cell r="B4" t="str">
            <v>JPYTND</v>
          </cell>
          <cell r="C4">
            <v>42250</v>
          </cell>
          <cell r="E4">
            <v>3.7139999999999997E-4</v>
          </cell>
        </row>
        <row r="5">
          <cell r="B5" t="str">
            <v>JPY1WD</v>
          </cell>
          <cell r="C5">
            <v>42257</v>
          </cell>
          <cell r="E5">
            <v>4.4999999999999999E-4</v>
          </cell>
        </row>
        <row r="6">
          <cell r="B6" t="str">
            <v>JPY1MD</v>
          </cell>
          <cell r="C6">
            <v>42282</v>
          </cell>
          <cell r="E6">
            <v>5.6570000000000004E-4</v>
          </cell>
        </row>
        <row r="7">
          <cell r="B7" t="str">
            <v>JPY2MD</v>
          </cell>
          <cell r="C7">
            <v>42312</v>
          </cell>
          <cell r="E7">
            <v>7.9290000000000003E-4</v>
          </cell>
        </row>
        <row r="8">
          <cell r="B8" t="str">
            <v>JPY3MD</v>
          </cell>
          <cell r="C8">
            <v>42341</v>
          </cell>
          <cell r="E8">
            <v>8.9289999999999997E-4</v>
          </cell>
        </row>
        <row r="9">
          <cell r="B9" t="str">
            <v>JPY6MD</v>
          </cell>
          <cell r="C9">
            <v>42432</v>
          </cell>
          <cell r="E9">
            <v>1.3086E-3</v>
          </cell>
        </row>
        <row r="10">
          <cell r="B10" t="str">
            <v>JPYSB6L1Y</v>
          </cell>
          <cell r="C10">
            <v>42618</v>
          </cell>
          <cell r="E10">
            <v>1.2409332999999999E-3</v>
          </cell>
        </row>
        <row r="11">
          <cell r="B11" t="str">
            <v>JPYSB6L2Y</v>
          </cell>
          <cell r="C11">
            <v>42982</v>
          </cell>
          <cell r="E11">
            <v>1.2049999999999999E-3</v>
          </cell>
        </row>
        <row r="12">
          <cell r="B12" t="str">
            <v>JPYSB6L3Y</v>
          </cell>
          <cell r="C12">
            <v>43346</v>
          </cell>
          <cell r="E12">
            <v>1.3450000000000001E-3</v>
          </cell>
        </row>
        <row r="13">
          <cell r="B13" t="str">
            <v>JPYSB6L4Y</v>
          </cell>
          <cell r="C13">
            <v>43711</v>
          </cell>
          <cell r="E13">
            <v>1.6900000000000001E-3</v>
          </cell>
        </row>
        <row r="14">
          <cell r="B14" t="str">
            <v>JPYSB6L5Y</v>
          </cell>
          <cell r="C14">
            <v>44077</v>
          </cell>
          <cell r="E14">
            <v>2.1925E-3</v>
          </cell>
        </row>
        <row r="15">
          <cell r="B15" t="str">
            <v>JPYSB6L6Y</v>
          </cell>
          <cell r="C15">
            <v>44442</v>
          </cell>
          <cell r="E15">
            <v>2.7850000000000001E-3</v>
          </cell>
        </row>
        <row r="16">
          <cell r="B16" t="str">
            <v>JPYSB6L7Y</v>
          </cell>
          <cell r="C16">
            <v>44809</v>
          </cell>
          <cell r="E16">
            <v>3.4381199999999998E-3</v>
          </cell>
        </row>
        <row r="17">
          <cell r="B17" t="str">
            <v>JPYSB6L8Y</v>
          </cell>
          <cell r="C17">
            <v>45173</v>
          </cell>
          <cell r="E17">
            <v>4.1137600000000002E-3</v>
          </cell>
        </row>
        <row r="18">
          <cell r="B18" t="str">
            <v>JPYSB6L9Y</v>
          </cell>
          <cell r="C18">
            <v>45538</v>
          </cell>
          <cell r="E18">
            <v>4.7999999999999996E-3</v>
          </cell>
        </row>
        <row r="19">
          <cell r="B19" t="str">
            <v>JPYSB6L10Y</v>
          </cell>
          <cell r="C19">
            <v>45903</v>
          </cell>
          <cell r="E19">
            <v>5.5100000000000001E-3</v>
          </cell>
        </row>
        <row r="20">
          <cell r="B20" t="str">
            <v>JPYSB6L12Y</v>
          </cell>
          <cell r="C20">
            <v>46633</v>
          </cell>
          <cell r="E20">
            <v>6.9499999999999996E-3</v>
          </cell>
        </row>
        <row r="21">
          <cell r="B21" t="str">
            <v>JPYSB6L15Y</v>
          </cell>
          <cell r="C21">
            <v>47729</v>
          </cell>
          <cell r="E21">
            <v>9.0906249999999997E-3</v>
          </cell>
        </row>
        <row r="22">
          <cell r="B22" t="str">
            <v>JPYSB6L20Y</v>
          </cell>
          <cell r="C22">
            <v>49555</v>
          </cell>
          <cell r="E22">
            <v>1.18525E-2</v>
          </cell>
        </row>
        <row r="23">
          <cell r="B23" t="str">
            <v>JPYSB6L25Y</v>
          </cell>
          <cell r="C23">
            <v>51382</v>
          </cell>
          <cell r="E23">
            <v>1.34031333E-2</v>
          </cell>
        </row>
        <row r="24">
          <cell r="B24" t="str">
            <v>JPYSB6L30Y</v>
          </cell>
          <cell r="C24">
            <v>53209</v>
          </cell>
          <cell r="E24">
            <v>1.4270833300000001E-2</v>
          </cell>
        </row>
        <row r="25">
          <cell r="B25" t="str">
            <v>JPYSB6L40Y</v>
          </cell>
          <cell r="C25">
            <v>56860</v>
          </cell>
          <cell r="E25">
            <v>1.5521874999999999E-2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6" customWidth="1"/>
    <col min="3" max="3" width="18" style="66" bestFit="1" customWidth="1"/>
    <col min="4" max="4" width="23.85546875" style="66" bestFit="1" customWidth="1"/>
    <col min="5" max="7" width="2.7109375" style="66" customWidth="1"/>
    <col min="8" max="8" width="18.5703125" style="66" bestFit="1" customWidth="1"/>
    <col min="9" max="9" width="35.140625" style="66" customWidth="1"/>
    <col min="10" max="10" width="2.7109375" style="66" customWidth="1"/>
    <col min="11" max="16384" width="8" style="66"/>
  </cols>
  <sheetData>
    <row r="1" spans="2:10" ht="12" thickBot="1" x14ac:dyDescent="0.25">
      <c r="B1" s="66" t="str">
        <f>_xll.qlxlVersion(TRUE,Trigger)</f>
        <v>QuantLibXL 1.7.0 - MS VC++ (version unknown) - Multithreaded Dynamic Runtime library - Release Configuration - Aug 31 2015 19:54:36</v>
      </c>
    </row>
    <row r="2" spans="2:10" ht="18.75" thickBot="1" x14ac:dyDescent="0.3">
      <c r="B2" s="225" t="s">
        <v>49</v>
      </c>
      <c r="C2" s="226"/>
      <c r="D2" s="226"/>
      <c r="E2" s="227"/>
      <c r="G2" s="225" t="s">
        <v>67</v>
      </c>
      <c r="H2" s="226"/>
      <c r="I2" s="226"/>
      <c r="J2" s="228"/>
    </row>
    <row r="3" spans="2:10" x14ac:dyDescent="0.2">
      <c r="B3" s="20"/>
      <c r="C3" s="42"/>
      <c r="D3" s="18"/>
      <c r="E3" s="17"/>
      <c r="G3" s="63"/>
      <c r="H3" s="65"/>
      <c r="I3" s="65"/>
      <c r="J3" s="64"/>
    </row>
    <row r="4" spans="2:10" x14ac:dyDescent="0.2">
      <c r="B4" s="20"/>
      <c r="C4" s="40" t="s">
        <v>48</v>
      </c>
      <c r="D4" s="41" t="s">
        <v>103</v>
      </c>
      <c r="E4" s="17"/>
      <c r="G4" s="63"/>
      <c r="H4" s="62" t="s">
        <v>66</v>
      </c>
      <c r="I4" s="122" t="b">
        <v>0</v>
      </c>
      <c r="J4" s="61"/>
    </row>
    <row r="5" spans="2:10" x14ac:dyDescent="0.2">
      <c r="B5" s="20"/>
      <c r="C5" s="38" t="s">
        <v>47</v>
      </c>
      <c r="D5" s="21">
        <v>3</v>
      </c>
      <c r="E5" s="17"/>
      <c r="G5" s="63"/>
      <c r="H5" s="62" t="s">
        <v>65</v>
      </c>
      <c r="I5" s="124"/>
      <c r="J5" s="61"/>
    </row>
    <row r="6" spans="2:10" x14ac:dyDescent="0.2">
      <c r="B6" s="20"/>
      <c r="C6" s="38" t="s">
        <v>46</v>
      </c>
      <c r="D6" s="21" t="str">
        <f>_xll.qlPeriodEquivalent(D5&amp;"M")</f>
        <v>3M</v>
      </c>
      <c r="E6" s="17"/>
      <c r="G6" s="63"/>
      <c r="H6" s="62" t="s">
        <v>64</v>
      </c>
      <c r="I6" s="123" t="b">
        <v>1</v>
      </c>
      <c r="J6" s="61"/>
    </row>
    <row r="7" spans="2:10" ht="12" thickBot="1" x14ac:dyDescent="0.25">
      <c r="B7" s="20"/>
      <c r="C7" s="40" t="s">
        <v>44</v>
      </c>
      <c r="D7" s="119" t="s">
        <v>43</v>
      </c>
      <c r="E7" s="17"/>
      <c r="G7" s="60"/>
      <c r="H7" s="59"/>
      <c r="I7" s="59"/>
      <c r="J7" s="58"/>
    </row>
    <row r="8" spans="2:10" ht="12" thickBot="1" x14ac:dyDescent="0.25">
      <c r="B8" s="20"/>
      <c r="C8" s="39" t="s">
        <v>42</v>
      </c>
      <c r="D8" s="34">
        <v>0</v>
      </c>
      <c r="E8" s="17"/>
      <c r="G8" s="67"/>
      <c r="H8" s="67"/>
      <c r="I8" s="67"/>
      <c r="J8" s="67"/>
    </row>
    <row r="9" spans="2:10" ht="18.75" thickBot="1" x14ac:dyDescent="0.3">
      <c r="B9" s="20"/>
      <c r="C9" s="38" t="s">
        <v>41</v>
      </c>
      <c r="D9" s="21" t="str">
        <f>Currency&amp;"_"&amp;"YCSTD"&amp;"RH"</f>
        <v>JPY_YCSTDRH</v>
      </c>
      <c r="E9" s="17"/>
      <c r="G9" s="225" t="s">
        <v>63</v>
      </c>
      <c r="H9" s="226"/>
      <c r="I9" s="226"/>
      <c r="J9" s="228"/>
    </row>
    <row r="10" spans="2:10" ht="12.75" x14ac:dyDescent="0.2">
      <c r="B10" s="20"/>
      <c r="C10" s="37" t="s">
        <v>40</v>
      </c>
      <c r="D10" s="21" t="b">
        <v>1</v>
      </c>
      <c r="E10" s="17"/>
      <c r="G10" s="56"/>
      <c r="H10" s="57"/>
      <c r="I10" s="57"/>
      <c r="J10" s="54"/>
    </row>
    <row r="11" spans="2:10" ht="12.75" x14ac:dyDescent="0.2">
      <c r="B11" s="20"/>
      <c r="C11" s="37" t="s">
        <v>39</v>
      </c>
      <c r="D11" s="36">
        <v>42250.792662037034</v>
      </c>
      <c r="E11" s="17"/>
      <c r="G11" s="56"/>
      <c r="H11" s="55" t="s">
        <v>62</v>
      </c>
      <c r="I11" s="122" t="s">
        <v>61</v>
      </c>
      <c r="J11" s="54"/>
    </row>
    <row r="12" spans="2:10" ht="12.75" x14ac:dyDescent="0.2">
      <c r="B12" s="20"/>
      <c r="C12" s="35" t="s">
        <v>38</v>
      </c>
      <c r="D12" s="34" t="b">
        <v>0</v>
      </c>
      <c r="E12" s="17"/>
      <c r="G12" s="56"/>
      <c r="H12" s="55" t="s">
        <v>60</v>
      </c>
      <c r="I12" s="123" t="s">
        <v>59</v>
      </c>
      <c r="J12" s="54"/>
    </row>
    <row r="13" spans="2:10" ht="12.75" x14ac:dyDescent="0.2">
      <c r="B13" s="20"/>
      <c r="C13" s="24"/>
      <c r="D13" s="24"/>
      <c r="E13" s="17"/>
      <c r="G13" s="56"/>
      <c r="H13" s="55" t="s">
        <v>100</v>
      </c>
      <c r="I13" s="123" t="s">
        <v>101</v>
      </c>
      <c r="J13" s="54"/>
    </row>
    <row r="14" spans="2:10" ht="12.75" x14ac:dyDescent="0.2">
      <c r="B14" s="20"/>
      <c r="C14" s="33" t="s">
        <v>37</v>
      </c>
      <c r="D14" s="120" t="str">
        <f>_xll.qlPiecewiseYieldCurve(D16,NDays,Calendar,_xll.ohPack(Selected!D2:D126),,,,Accuracy,TraitsID,InterpolatorID,Permanent,,ObjectOverwrite)</f>
        <v>_JPYYCSTD_linearLCH#0010</v>
      </c>
      <c r="E14" s="17"/>
      <c r="G14" s="56"/>
      <c r="H14" s="55" t="s">
        <v>98</v>
      </c>
      <c r="I14" s="123" t="s">
        <v>99</v>
      </c>
      <c r="J14" s="54"/>
    </row>
    <row r="15" spans="2:10" ht="12.75" x14ac:dyDescent="0.2">
      <c r="B15" s="20"/>
      <c r="C15" s="26" t="s">
        <v>21</v>
      </c>
      <c r="D15" s="121" t="str">
        <f>_xll.ohRangeRetrieveError(YieldCurve)</f>
        <v/>
      </c>
      <c r="E15" s="17"/>
      <c r="G15" s="56"/>
      <c r="H15" s="55" t="s">
        <v>79</v>
      </c>
      <c r="I15" s="122" t="s">
        <v>77</v>
      </c>
      <c r="J15" s="54"/>
    </row>
    <row r="16" spans="2:10" ht="12.75" x14ac:dyDescent="0.2">
      <c r="B16" s="20"/>
      <c r="C16" s="33" t="s">
        <v>36</v>
      </c>
      <c r="D16" s="32" t="str">
        <f>"_"&amp;Currency&amp;"YCSTD"&amp;LCHlinear</f>
        <v>_JPYYCSTD_linearLCH</v>
      </c>
      <c r="E16" s="17"/>
      <c r="G16" s="56"/>
      <c r="H16" s="55" t="s">
        <v>78</v>
      </c>
      <c r="I16" s="122" t="s">
        <v>77</v>
      </c>
      <c r="J16" s="54"/>
    </row>
    <row r="17" spans="2:10" ht="12.75" x14ac:dyDescent="0.2">
      <c r="B17" s="20"/>
      <c r="C17" s="28" t="s">
        <v>35</v>
      </c>
      <c r="D17" s="31">
        <v>0</v>
      </c>
      <c r="E17" s="17"/>
      <c r="G17" s="56"/>
      <c r="H17" s="55" t="s">
        <v>76</v>
      </c>
      <c r="I17" s="122" t="str">
        <f>UPPER(Currency)&amp;"ON"&amp;LCHlinear</f>
        <v>JPYON_linearLCH</v>
      </c>
      <c r="J17" s="54"/>
    </row>
    <row r="18" spans="2:10" ht="12.75" x14ac:dyDescent="0.2">
      <c r="B18" s="20"/>
      <c r="C18" s="28" t="s">
        <v>34</v>
      </c>
      <c r="D18" s="30" t="s">
        <v>104</v>
      </c>
      <c r="E18" s="17"/>
      <c r="G18" s="56"/>
      <c r="H18" s="55" t="s">
        <v>75</v>
      </c>
      <c r="I18" s="122" t="str">
        <f>UPPER(Currency)&amp;"STD"&amp;LCHlinear</f>
        <v>JPYSTD_linearLCH</v>
      </c>
      <c r="J18" s="54"/>
    </row>
    <row r="19" spans="2:10" ht="13.5" thickBot="1" x14ac:dyDescent="0.25">
      <c r="B19" s="20"/>
      <c r="C19" s="28" t="s">
        <v>33</v>
      </c>
      <c r="D19" s="29"/>
      <c r="E19" s="17"/>
      <c r="G19" s="53"/>
      <c r="H19" s="52"/>
      <c r="I19" s="52"/>
      <c r="J19" s="51"/>
    </row>
    <row r="20" spans="2:10" x14ac:dyDescent="0.2">
      <c r="B20" s="20"/>
      <c r="C20" s="28" t="s">
        <v>32</v>
      </c>
      <c r="D20" s="27" t="s">
        <v>31</v>
      </c>
      <c r="E20" s="17"/>
    </row>
    <row r="21" spans="2:10" x14ac:dyDescent="0.2">
      <c r="B21" s="20"/>
      <c r="C21" s="26" t="s">
        <v>30</v>
      </c>
      <c r="D21" s="25" t="s">
        <v>29</v>
      </c>
      <c r="E21" s="17"/>
    </row>
    <row r="22" spans="2:10" x14ac:dyDescent="0.2">
      <c r="B22" s="20"/>
      <c r="C22" s="24"/>
      <c r="D22" s="24"/>
      <c r="E22" s="17"/>
    </row>
    <row r="23" spans="2:10" x14ac:dyDescent="0.2">
      <c r="B23" s="20"/>
      <c r="C23" s="23">
        <f>_xll.qlTermStructureReferenceDate(YieldCurve)</f>
        <v>42248</v>
      </c>
      <c r="D23" s="69">
        <f>MAX(_xll.ohPack(Selected!K1:K126))</f>
        <v>1.6560818601564855E-2</v>
      </c>
      <c r="E23" s="17"/>
    </row>
    <row r="24" spans="2:10" x14ac:dyDescent="0.2">
      <c r="B24" s="20"/>
      <c r="C24" s="22">
        <f>MAX(_xll.ohPack(Selected!J2:J126))</f>
        <v>56860</v>
      </c>
      <c r="D24" s="70">
        <f>MIN(_xll.ohPack(Selected!K1:K126))</f>
        <v>3.7139981105247525E-4</v>
      </c>
      <c r="E24" s="17"/>
    </row>
    <row r="25" spans="2:10" x14ac:dyDescent="0.2">
      <c r="B25" s="20"/>
      <c r="C25" s="68" t="s">
        <v>21</v>
      </c>
      <c r="D25" s="71" t="str">
        <f>_xll.ohRangeRetrieveError(Selected!K1)</f>
        <v/>
      </c>
      <c r="E25" s="17"/>
    </row>
    <row r="26" spans="2:10" ht="14.25" customHeight="1" x14ac:dyDescent="0.2">
      <c r="B26" s="20"/>
      <c r="C26" s="68" t="str">
        <f>UPPER(Currency)&amp;"STD"&amp;LCHlinear</f>
        <v>JPYSTD_linearLCH</v>
      </c>
      <c r="D26" s="70" t="b">
        <f>_xll.qlRelinkableHandleLinkTo(C26,YieldCurve)</f>
        <v>1</v>
      </c>
      <c r="E26" s="17"/>
    </row>
    <row r="27" spans="2:10" x14ac:dyDescent="0.2">
      <c r="B27" s="20"/>
      <c r="C27" s="19" t="s">
        <v>80</v>
      </c>
      <c r="D27" s="223" t="b">
        <v>0</v>
      </c>
      <c r="E27" s="17"/>
    </row>
    <row r="28" spans="2:10" ht="12" thickBot="1" x14ac:dyDescent="0.25">
      <c r="B28" s="16"/>
      <c r="C28" s="222"/>
      <c r="D28" s="15"/>
      <c r="E28" s="14"/>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43"/>
  <sheetViews>
    <sheetView topLeftCell="C1" zoomScaleNormal="100" workbookViewId="0">
      <selection activeCell="C1" sqref="C1"/>
    </sheetView>
  </sheetViews>
  <sheetFormatPr defaultRowHeight="11.25" outlineLevelCol="1" x14ac:dyDescent="0.2"/>
  <cols>
    <col min="1" max="1" width="6" style="135" hidden="1" customWidth="1" outlineLevel="1"/>
    <col min="2" max="2" width="15.140625" style="148" hidden="1" customWidth="1" outlineLevel="1"/>
    <col min="3" max="3" width="27.5703125" style="148" bestFit="1" customWidth="1" collapsed="1"/>
    <col min="4" max="4" width="9" style="148" bestFit="1" customWidth="1"/>
    <col min="5" max="5" width="11" style="148" customWidth="1"/>
    <col min="6" max="6" width="8" style="148" bestFit="1" customWidth="1"/>
    <col min="7" max="7" width="9" style="148" bestFit="1" customWidth="1"/>
    <col min="8" max="8" width="10.140625" style="148" customWidth="1"/>
    <col min="9" max="10" width="17.28515625" style="148" bestFit="1" customWidth="1"/>
    <col min="11" max="11" width="2.7109375" style="135" bestFit="1" customWidth="1"/>
    <col min="12" max="12" width="19.28515625" style="135" bestFit="1" customWidth="1"/>
    <col min="13" max="13" width="28.140625" style="135" bestFit="1" customWidth="1"/>
    <col min="14" max="14" width="3.5703125" style="135" customWidth="1"/>
    <col min="15" max="15" width="18.5703125" style="135" bestFit="1" customWidth="1"/>
    <col min="16" max="16384" width="9.140625" style="135"/>
  </cols>
  <sheetData>
    <row r="1" spans="1:13" ht="22.5" customHeight="1" x14ac:dyDescent="0.2">
      <c r="A1" s="159"/>
      <c r="B1" s="160" t="s">
        <v>20</v>
      </c>
      <c r="C1" s="160" t="s">
        <v>81</v>
      </c>
      <c r="D1" s="160" t="s">
        <v>19</v>
      </c>
      <c r="E1" s="160" t="s">
        <v>18</v>
      </c>
      <c r="F1" s="160" t="s">
        <v>17</v>
      </c>
      <c r="G1" s="160" t="s">
        <v>16</v>
      </c>
      <c r="H1" s="160" t="s">
        <v>15</v>
      </c>
      <c r="I1" s="160" t="s">
        <v>14</v>
      </c>
      <c r="J1" s="160" t="s">
        <v>84</v>
      </c>
      <c r="K1" s="161"/>
    </row>
    <row r="2" spans="1:13" ht="11.25" customHeight="1" x14ac:dyDescent="0.2">
      <c r="A2" s="162"/>
      <c r="B2" s="75" t="str">
        <f>Deposits!G4</f>
        <v>obj_00535#0039</v>
      </c>
      <c r="C2" s="9" t="str">
        <f>_xll.qlRateHelperQuoteName(B2)</f>
        <v>JPYOND_LCHQuote</v>
      </c>
      <c r="D2" s="8">
        <f>_xll.qlRateHelperQuoteValue($B2,Trigger)</f>
        <v>3.7139999999999997E-4</v>
      </c>
      <c r="E2" s="8"/>
      <c r="F2" s="7" t="b">
        <v>1</v>
      </c>
      <c r="G2" s="7">
        <v>10</v>
      </c>
      <c r="H2" s="7">
        <v>1</v>
      </c>
      <c r="I2" s="6">
        <f>_xll.qlRateHelperEarliestDate($B2,Trigger)</f>
        <v>42248</v>
      </c>
      <c r="J2" s="5">
        <f>_xll.qlRateHelperMaturityDate($B2,Trigger)</f>
        <v>42249</v>
      </c>
      <c r="K2" s="163"/>
    </row>
    <row r="3" spans="1:13" x14ac:dyDescent="0.2">
      <c r="A3" s="162"/>
      <c r="B3" s="74" t="str">
        <f>Deposits!G5</f>
        <v>obj_00536#0018</v>
      </c>
      <c r="C3" s="4" t="str">
        <f>_xll.qlRateHelperQuoteName(B3)</f>
        <v>JPYTND_LCHQuote</v>
      </c>
      <c r="D3" s="3">
        <f>_xll.qlRateHelperQuoteValue($B3,Trigger)</f>
        <v>3.7139999999999997E-4</v>
      </c>
      <c r="E3" s="3"/>
      <c r="F3" s="45" t="b">
        <v>1</v>
      </c>
      <c r="G3" s="45">
        <v>10</v>
      </c>
      <c r="H3" s="45">
        <v>1</v>
      </c>
      <c r="I3" s="2">
        <f>_xll.qlRateHelperEarliestDate($B3,Trigger)</f>
        <v>42249</v>
      </c>
      <c r="J3" s="1">
        <f>_xll.qlRateHelperMaturityDate($B3,Trigger)</f>
        <v>42250</v>
      </c>
      <c r="K3" s="163"/>
    </row>
    <row r="4" spans="1:13" x14ac:dyDescent="0.2">
      <c r="A4" s="162"/>
      <c r="B4" s="74" t="str">
        <f>Deposits!G6</f>
        <v>obj_00537#0007</v>
      </c>
      <c r="C4" s="4" t="str">
        <f>_xll.qlRateHelperQuoteName(B4)</f>
        <v>JPY1WD_LCHQuote</v>
      </c>
      <c r="D4" s="3">
        <f>_xll.qlRateHelperQuoteValue($B4,Trigger)</f>
        <v>4.4999999999999999E-4</v>
      </c>
      <c r="E4" s="3"/>
      <c r="F4" s="45" t="b">
        <v>1</v>
      </c>
      <c r="G4" s="45">
        <v>10</v>
      </c>
      <c r="H4" s="45">
        <v>1</v>
      </c>
      <c r="I4" s="2">
        <f>_xll.qlRateHelperEarliestDate($B4,Trigger)</f>
        <v>42250</v>
      </c>
      <c r="J4" s="1">
        <f>_xll.qlRateHelperMaturityDate($B4,Trigger)</f>
        <v>42257</v>
      </c>
      <c r="K4" s="163"/>
    </row>
    <row r="5" spans="1:13" x14ac:dyDescent="0.2">
      <c r="A5" s="162"/>
      <c r="B5" s="74" t="str">
        <f>Deposits!G7</f>
        <v>obj_00532#0012</v>
      </c>
      <c r="C5" s="4" t="str">
        <f>_xll.qlRateHelperQuoteName(B5)</f>
        <v>JPY1MD_LCHQuote</v>
      </c>
      <c r="D5" s="3">
        <f>_xll.qlRateHelperQuoteValue($B5,Trigger)</f>
        <v>5.6570000000000004E-4</v>
      </c>
      <c r="E5" s="3"/>
      <c r="F5" s="45" t="b">
        <v>1</v>
      </c>
      <c r="G5" s="45">
        <v>10</v>
      </c>
      <c r="H5" s="45">
        <v>1</v>
      </c>
      <c r="I5" s="2">
        <f>_xll.qlRateHelperEarliestDate($B5,Trigger)</f>
        <v>42250</v>
      </c>
      <c r="J5" s="1">
        <f>_xll.qlRateHelperMaturityDate($B5,Trigger)</f>
        <v>42282</v>
      </c>
      <c r="K5" s="163"/>
    </row>
    <row r="6" spans="1:13" x14ac:dyDescent="0.2">
      <c r="A6" s="162"/>
      <c r="B6" s="74" t="str">
        <f>Deposits!G8</f>
        <v>obj_00534#0012</v>
      </c>
      <c r="C6" s="4" t="str">
        <f>_xll.qlRateHelperQuoteName(B6)</f>
        <v>JPY2MD_LCHQuote</v>
      </c>
      <c r="D6" s="3">
        <f>_xll.qlRateHelperQuoteValue($B6,Trigger)</f>
        <v>7.9290000000000003E-4</v>
      </c>
      <c r="E6" s="3"/>
      <c r="F6" s="45" t="b">
        <v>1</v>
      </c>
      <c r="G6" s="45">
        <v>10</v>
      </c>
      <c r="H6" s="45">
        <v>1</v>
      </c>
      <c r="I6" s="2">
        <f>_xll.qlRateHelperEarliestDate($B6,Trigger)</f>
        <v>42250</v>
      </c>
      <c r="J6" s="1">
        <f>_xll.qlRateHelperMaturityDate($B6,Trigger)</f>
        <v>42311</v>
      </c>
      <c r="K6" s="163"/>
    </row>
    <row r="7" spans="1:13" x14ac:dyDescent="0.2">
      <c r="A7" s="162"/>
      <c r="B7" s="74" t="str">
        <f>Deposits!G9</f>
        <v>obj_00538#0005</v>
      </c>
      <c r="C7" s="4" t="str">
        <f>_xll.qlRateHelperQuoteName(B7)</f>
        <v>JPY3MD_LCHQuote</v>
      </c>
      <c r="D7" s="3">
        <f>_xll.qlRateHelperQuoteValue($B7,Trigger)</f>
        <v>8.9289999999999997E-4</v>
      </c>
      <c r="E7" s="3"/>
      <c r="F7" s="45" t="b">
        <v>1</v>
      </c>
      <c r="G7" s="45">
        <v>10</v>
      </c>
      <c r="H7" s="45">
        <v>1</v>
      </c>
      <c r="I7" s="2">
        <f>_xll.qlRateHelperEarliestDate($B7,Trigger)</f>
        <v>42250</v>
      </c>
      <c r="J7" s="1">
        <f>_xll.qlRateHelperMaturityDate($B7,Trigger)</f>
        <v>42341</v>
      </c>
      <c r="K7" s="163"/>
    </row>
    <row r="8" spans="1:13" x14ac:dyDescent="0.2">
      <c r="A8" s="162"/>
      <c r="B8" s="76" t="str">
        <f>Deposits!G10</f>
        <v>obj_00533#0015</v>
      </c>
      <c r="C8" s="154" t="str">
        <f>_xll.qlRateHelperQuoteName(B8)</f>
        <v>JPY6MD_LCHQuote</v>
      </c>
      <c r="D8" s="155">
        <f>_xll.qlRateHelperQuoteValue($B8,Trigger)</f>
        <v>1.3086E-3</v>
      </c>
      <c r="E8" s="155"/>
      <c r="F8" s="156" t="b">
        <v>1</v>
      </c>
      <c r="G8" s="156">
        <v>10</v>
      </c>
      <c r="H8" s="156">
        <v>1</v>
      </c>
      <c r="I8" s="157">
        <f>_xll.qlRateHelperEarliestDate($B8,Trigger)</f>
        <v>42250</v>
      </c>
      <c r="J8" s="158">
        <f>_xll.qlRateHelperMaturityDate($B8,Trigger)</f>
        <v>42432</v>
      </c>
      <c r="K8" s="163"/>
    </row>
    <row r="9" spans="1:13" x14ac:dyDescent="0.2">
      <c r="A9" s="162"/>
      <c r="B9" s="74" t="str">
        <f>Swaps!M4</f>
        <v>obj_004e6#0013</v>
      </c>
      <c r="C9" s="4" t="str">
        <f>_xll.qlRateHelperQuoteName(B9)</f>
        <v>JPYSB6L1Y_LCHQuote</v>
      </c>
      <c r="D9" s="3">
        <f>_xll.qlRateHelperQuoteValue($B9,Trigger)</f>
        <v>1.2409332999999999E-3</v>
      </c>
      <c r="E9" s="3">
        <f>_xll.qlSwapRateHelperSpread($B9,Trigger)</f>
        <v>0</v>
      </c>
      <c r="F9" s="45" t="b">
        <v>1</v>
      </c>
      <c r="G9" s="45">
        <v>50</v>
      </c>
      <c r="H9" s="45">
        <v>1</v>
      </c>
      <c r="I9" s="2">
        <f>_xll.qlRateHelperEarliestDate($B9,Trigger)</f>
        <v>42250</v>
      </c>
      <c r="J9" s="1">
        <f>_xll.qlRateHelperMaturityDate($B9,Trigger)</f>
        <v>42618</v>
      </c>
      <c r="K9" s="163"/>
      <c r="M9" s="167"/>
    </row>
    <row r="10" spans="1:13" x14ac:dyDescent="0.2">
      <c r="A10" s="162"/>
      <c r="B10" s="74" t="str">
        <f>Swaps!M5</f>
        <v>obj_00539#0006</v>
      </c>
      <c r="C10" s="4" t="str">
        <f>_xll.qlRateHelperQuoteName(B10)</f>
        <v>JPYSB6L2Y_LCHQuote</v>
      </c>
      <c r="D10" s="3">
        <f>_xll.qlRateHelperQuoteValue($B10,Trigger)</f>
        <v>1.2049999999999999E-3</v>
      </c>
      <c r="E10" s="3">
        <f>_xll.qlSwapRateHelperSpread($B10,Trigger)</f>
        <v>0</v>
      </c>
      <c r="F10" s="45" t="b">
        <v>1</v>
      </c>
      <c r="G10" s="45">
        <v>50</v>
      </c>
      <c r="H10" s="45">
        <v>1</v>
      </c>
      <c r="I10" s="2">
        <f>_xll.qlRateHelperEarliestDate($B10,Trigger)</f>
        <v>42250</v>
      </c>
      <c r="J10" s="1">
        <f>_xll.qlRateHelperMaturityDate($B10,Trigger)</f>
        <v>42982</v>
      </c>
      <c r="K10" s="163"/>
      <c r="M10" s="167"/>
    </row>
    <row r="11" spans="1:13" x14ac:dyDescent="0.2">
      <c r="A11" s="162"/>
      <c r="B11" s="74" t="str">
        <f>Swaps!M6</f>
        <v>obj_0053a#0006</v>
      </c>
      <c r="C11" s="4" t="str">
        <f>_xll.qlRateHelperQuoteName(B11)</f>
        <v>JPYSB6L3Y_LCHQuote</v>
      </c>
      <c r="D11" s="3">
        <f>_xll.qlRateHelperQuoteValue($B11,Trigger)</f>
        <v>1.3450000000000001E-3</v>
      </c>
      <c r="E11" s="3">
        <f>_xll.qlSwapRateHelperSpread($B11,Trigger)</f>
        <v>0</v>
      </c>
      <c r="F11" s="45" t="b">
        <v>1</v>
      </c>
      <c r="G11" s="45">
        <v>50</v>
      </c>
      <c r="H11" s="45">
        <v>1</v>
      </c>
      <c r="I11" s="2">
        <f>_xll.qlRateHelperEarliestDate($B11,Trigger)</f>
        <v>42250</v>
      </c>
      <c r="J11" s="1">
        <f>_xll.qlRateHelperMaturityDate($B11,Trigger)</f>
        <v>43346</v>
      </c>
      <c r="K11" s="163"/>
      <c r="M11" s="167"/>
    </row>
    <row r="12" spans="1:13" x14ac:dyDescent="0.2">
      <c r="A12" s="162"/>
      <c r="B12" s="74" t="str">
        <f>Swaps!M7</f>
        <v>obj_004e4#0012</v>
      </c>
      <c r="C12" s="4" t="str">
        <f>_xll.qlRateHelperQuoteName(B12)</f>
        <v>JPYSB6L4Y_LCHQuote</v>
      </c>
      <c r="D12" s="3">
        <f>_xll.qlRateHelperQuoteValue($B12,Trigger)</f>
        <v>1.6900000000000001E-3</v>
      </c>
      <c r="E12" s="3">
        <f>_xll.qlSwapRateHelperSpread($B12,Trigger)</f>
        <v>0</v>
      </c>
      <c r="F12" s="45" t="b">
        <v>1</v>
      </c>
      <c r="G12" s="45">
        <v>50</v>
      </c>
      <c r="H12" s="45">
        <v>1</v>
      </c>
      <c r="I12" s="2">
        <f>_xll.qlRateHelperEarliestDate($B12,Trigger)</f>
        <v>42250</v>
      </c>
      <c r="J12" s="1">
        <f>_xll.qlRateHelperMaturityDate($B12,Trigger)</f>
        <v>43711</v>
      </c>
      <c r="K12" s="163"/>
      <c r="M12" s="167"/>
    </row>
    <row r="13" spans="1:13" x14ac:dyDescent="0.2">
      <c r="A13" s="162"/>
      <c r="B13" s="74" t="str">
        <f>Swaps!M8</f>
        <v>obj_004db#0012</v>
      </c>
      <c r="C13" s="4" t="str">
        <f>_xll.qlRateHelperQuoteName(B13)</f>
        <v>JPYSB6L5Y_LCHQuote</v>
      </c>
      <c r="D13" s="3">
        <f>_xll.qlRateHelperQuoteValue($B13,Trigger)</f>
        <v>2.1925E-3</v>
      </c>
      <c r="E13" s="3">
        <f>_xll.qlSwapRateHelperSpread($B13,Trigger)</f>
        <v>0</v>
      </c>
      <c r="F13" s="45" t="b">
        <v>1</v>
      </c>
      <c r="G13" s="45">
        <v>50</v>
      </c>
      <c r="H13" s="45">
        <v>1</v>
      </c>
      <c r="I13" s="2">
        <f>_xll.qlRateHelperEarliestDate($B13,Trigger)</f>
        <v>42250</v>
      </c>
      <c r="J13" s="1">
        <f>_xll.qlRateHelperMaturityDate($B13,Trigger)</f>
        <v>44077</v>
      </c>
      <c r="K13" s="163"/>
      <c r="M13" s="167"/>
    </row>
    <row r="14" spans="1:13" x14ac:dyDescent="0.2">
      <c r="A14" s="162"/>
      <c r="B14" s="74" t="str">
        <f>Swaps!M9</f>
        <v>obj_004e1#0012</v>
      </c>
      <c r="C14" s="4" t="str">
        <f>_xll.qlRateHelperQuoteName(B14)</f>
        <v>JPYSB6L6Y_LCHQuote</v>
      </c>
      <c r="D14" s="3">
        <f>_xll.qlRateHelperQuoteValue($B14,Trigger)</f>
        <v>2.7850000000000001E-3</v>
      </c>
      <c r="E14" s="3">
        <f>_xll.qlSwapRateHelperSpread($B14,Trigger)</f>
        <v>0</v>
      </c>
      <c r="F14" s="45" t="b">
        <v>1</v>
      </c>
      <c r="G14" s="45">
        <v>50</v>
      </c>
      <c r="H14" s="45">
        <v>1</v>
      </c>
      <c r="I14" s="2">
        <f>_xll.qlRateHelperEarliestDate($B14,Trigger)</f>
        <v>42250</v>
      </c>
      <c r="J14" s="1">
        <f>_xll.qlRateHelperMaturityDate($B14,Trigger)</f>
        <v>44442</v>
      </c>
      <c r="K14" s="163"/>
      <c r="M14" s="167"/>
    </row>
    <row r="15" spans="1:13" x14ac:dyDescent="0.2">
      <c r="A15" s="162"/>
      <c r="B15" s="74" t="str">
        <f>Swaps!M10</f>
        <v>obj_004e5#0012</v>
      </c>
      <c r="C15" s="4" t="str">
        <f>_xll.qlRateHelperQuoteName(B15)</f>
        <v>JPYSB6L7Y_LCHQuote</v>
      </c>
      <c r="D15" s="3">
        <f>_xll.qlRateHelperQuoteValue($B15,Trigger)</f>
        <v>3.4381199999999998E-3</v>
      </c>
      <c r="E15" s="3">
        <f>_xll.qlSwapRateHelperSpread($B15,Trigger)</f>
        <v>0</v>
      </c>
      <c r="F15" s="45" t="b">
        <v>1</v>
      </c>
      <c r="G15" s="45">
        <v>50</v>
      </c>
      <c r="H15" s="45">
        <v>1</v>
      </c>
      <c r="I15" s="2">
        <f>_xll.qlRateHelperEarliestDate($B15,Trigger)</f>
        <v>42250</v>
      </c>
      <c r="J15" s="1">
        <f>_xll.qlRateHelperMaturityDate($B15,Trigger)</f>
        <v>44809</v>
      </c>
      <c r="K15" s="163"/>
      <c r="M15" s="167"/>
    </row>
    <row r="16" spans="1:13" x14ac:dyDescent="0.2">
      <c r="A16" s="162"/>
      <c r="B16" s="74" t="str">
        <f>Swaps!M11</f>
        <v>obj_004e2#0012</v>
      </c>
      <c r="C16" s="4" t="str">
        <f>_xll.qlRateHelperQuoteName(B16)</f>
        <v>JPYSB6L8Y_LCHQuote</v>
      </c>
      <c r="D16" s="3">
        <f>_xll.qlRateHelperQuoteValue($B16,Trigger)</f>
        <v>4.1137600000000002E-3</v>
      </c>
      <c r="E16" s="3">
        <f>_xll.qlSwapRateHelperSpread($B16,Trigger)</f>
        <v>0</v>
      </c>
      <c r="F16" s="45" t="b">
        <v>1</v>
      </c>
      <c r="G16" s="45">
        <v>50</v>
      </c>
      <c r="H16" s="45">
        <v>1</v>
      </c>
      <c r="I16" s="2">
        <f>_xll.qlRateHelperEarliestDate($B16,Trigger)</f>
        <v>42250</v>
      </c>
      <c r="J16" s="1">
        <f>_xll.qlRateHelperMaturityDate($B16,Trigger)</f>
        <v>45173</v>
      </c>
      <c r="K16" s="163"/>
      <c r="M16" s="167"/>
    </row>
    <row r="17" spans="1:13" x14ac:dyDescent="0.2">
      <c r="A17" s="162"/>
      <c r="B17" s="74" t="str">
        <f>Swaps!M12</f>
        <v>obj_004df#0012</v>
      </c>
      <c r="C17" s="4" t="str">
        <f>_xll.qlRateHelperQuoteName(B17)</f>
        <v>JPYSB6L9Y_LCHQuote</v>
      </c>
      <c r="D17" s="3">
        <f>_xll.qlRateHelperQuoteValue($B17,Trigger)</f>
        <v>4.7999999999999996E-3</v>
      </c>
      <c r="E17" s="3">
        <f>_xll.qlSwapRateHelperSpread($B17,Trigger)</f>
        <v>0</v>
      </c>
      <c r="F17" s="45" t="b">
        <v>1</v>
      </c>
      <c r="G17" s="45">
        <v>50</v>
      </c>
      <c r="H17" s="45">
        <v>1</v>
      </c>
      <c r="I17" s="2">
        <f>_xll.qlRateHelperEarliestDate($B17,Trigger)</f>
        <v>42250</v>
      </c>
      <c r="J17" s="1">
        <f>_xll.qlRateHelperMaturityDate($B17,Trigger)</f>
        <v>45538</v>
      </c>
      <c r="K17" s="163"/>
      <c r="M17" s="167"/>
    </row>
    <row r="18" spans="1:13" x14ac:dyDescent="0.2">
      <c r="A18" s="162"/>
      <c r="B18" s="74" t="str">
        <f>Swaps!M13</f>
        <v>obj_004d9#0012</v>
      </c>
      <c r="C18" s="4" t="str">
        <f>_xll.qlRateHelperQuoteName(B18)</f>
        <v>JPYSB6L10Y_LCHQuote</v>
      </c>
      <c r="D18" s="3">
        <f>_xll.qlRateHelperQuoteValue($B18,Trigger)</f>
        <v>5.5100000000000001E-3</v>
      </c>
      <c r="E18" s="3">
        <f>_xll.qlSwapRateHelperSpread($B18,Trigger)</f>
        <v>0</v>
      </c>
      <c r="F18" s="45" t="b">
        <v>1</v>
      </c>
      <c r="G18" s="45">
        <v>50</v>
      </c>
      <c r="H18" s="45">
        <v>1</v>
      </c>
      <c r="I18" s="2">
        <f>_xll.qlRateHelperEarliestDate($B18,Trigger)</f>
        <v>42250</v>
      </c>
      <c r="J18" s="1">
        <f>_xll.qlRateHelperMaturityDate($B18,Trigger)</f>
        <v>45903</v>
      </c>
      <c r="K18" s="163"/>
      <c r="M18" s="167"/>
    </row>
    <row r="19" spans="1:13" x14ac:dyDescent="0.2">
      <c r="A19" s="162"/>
      <c r="B19" s="74" t="str">
        <f>Swaps!M14</f>
        <v>obj_004e0#0012</v>
      </c>
      <c r="C19" s="4" t="str">
        <f>_xll.qlRateHelperQuoteName(B19)</f>
        <v>JPYSB6L12Y_LCHQuote</v>
      </c>
      <c r="D19" s="3">
        <f>_xll.qlRateHelperQuoteValue($B19,Trigger)</f>
        <v>6.9499999999999996E-3</v>
      </c>
      <c r="E19" s="3">
        <f>_xll.qlSwapRateHelperSpread($B19,Trigger)</f>
        <v>0</v>
      </c>
      <c r="F19" s="45" t="b">
        <v>1</v>
      </c>
      <c r="G19" s="45">
        <v>50</v>
      </c>
      <c r="H19" s="45">
        <v>1</v>
      </c>
      <c r="I19" s="2">
        <f>_xll.qlRateHelperEarliestDate($B19,Trigger)</f>
        <v>42250</v>
      </c>
      <c r="J19" s="1">
        <f>_xll.qlRateHelperMaturityDate($B19,Trigger)</f>
        <v>46633</v>
      </c>
      <c r="K19" s="163"/>
    </row>
    <row r="20" spans="1:13" x14ac:dyDescent="0.2">
      <c r="A20" s="162"/>
      <c r="B20" s="74" t="str">
        <f>Swaps!M15</f>
        <v>obj_004de#0012</v>
      </c>
      <c r="C20" s="4" t="str">
        <f>_xll.qlRateHelperQuoteName(B20)</f>
        <v>JPYSB6L15Y_LCHQuote</v>
      </c>
      <c r="D20" s="3">
        <f>_xll.qlRateHelperQuoteValue($B20,Trigger)</f>
        <v>9.0906249999999997E-3</v>
      </c>
      <c r="E20" s="3">
        <f>_xll.qlSwapRateHelperSpread($B20,Trigger)</f>
        <v>0</v>
      </c>
      <c r="F20" s="45" t="b">
        <v>1</v>
      </c>
      <c r="G20" s="45">
        <v>50</v>
      </c>
      <c r="H20" s="45">
        <v>1</v>
      </c>
      <c r="I20" s="2">
        <f>_xll.qlRateHelperEarliestDate($B20,Trigger)</f>
        <v>42250</v>
      </c>
      <c r="J20" s="1">
        <f>_xll.qlRateHelperMaturityDate($B20,Trigger)</f>
        <v>47729</v>
      </c>
      <c r="K20" s="163"/>
    </row>
    <row r="21" spans="1:13" x14ac:dyDescent="0.2">
      <c r="A21" s="162"/>
      <c r="B21" s="74" t="str">
        <f>Swaps!M16</f>
        <v>obj_004dc#0012</v>
      </c>
      <c r="C21" s="4" t="str">
        <f>_xll.qlRateHelperQuoteName(B21)</f>
        <v>JPYSB6L20Y_LCHQuote</v>
      </c>
      <c r="D21" s="3">
        <f>_xll.qlRateHelperQuoteValue($B21,Trigger)</f>
        <v>1.18525E-2</v>
      </c>
      <c r="E21" s="3">
        <f>_xll.qlSwapRateHelperSpread($B21,Trigger)</f>
        <v>0</v>
      </c>
      <c r="F21" s="45" t="b">
        <v>1</v>
      </c>
      <c r="G21" s="45">
        <v>50</v>
      </c>
      <c r="H21" s="45">
        <v>1</v>
      </c>
      <c r="I21" s="2">
        <f>_xll.qlRateHelperEarliestDate($B21,Trigger)</f>
        <v>42250</v>
      </c>
      <c r="J21" s="1">
        <f>_xll.qlRateHelperMaturityDate($B21,Trigger)</f>
        <v>49555</v>
      </c>
      <c r="K21" s="163"/>
      <c r="L21" s="168"/>
    </row>
    <row r="22" spans="1:13" x14ac:dyDescent="0.2">
      <c r="A22" s="162"/>
      <c r="B22" s="74" t="str">
        <f>Swaps!M17</f>
        <v>obj_004da#0012</v>
      </c>
      <c r="C22" s="4" t="str">
        <f>_xll.qlRateHelperQuoteName(B22)</f>
        <v>JPYSB6L25Y_LCHQuote</v>
      </c>
      <c r="D22" s="3">
        <f>_xll.qlRateHelperQuoteValue($B22,Trigger)</f>
        <v>1.34031333E-2</v>
      </c>
      <c r="E22" s="3">
        <f>_xll.qlSwapRateHelperSpread($B22,Trigger)</f>
        <v>0</v>
      </c>
      <c r="F22" s="45" t="b">
        <v>1</v>
      </c>
      <c r="G22" s="45">
        <v>50</v>
      </c>
      <c r="H22" s="45">
        <v>1</v>
      </c>
      <c r="I22" s="2">
        <f>_xll.qlRateHelperEarliestDate($B22,Trigger)</f>
        <v>42250</v>
      </c>
      <c r="J22" s="1">
        <f>_xll.qlRateHelperMaturityDate($B22,Trigger)</f>
        <v>51382</v>
      </c>
      <c r="K22" s="163"/>
      <c r="L22" s="168"/>
    </row>
    <row r="23" spans="1:13" x14ac:dyDescent="0.2">
      <c r="A23" s="162"/>
      <c r="B23" s="74" t="str">
        <f>Swaps!M18</f>
        <v>obj_004d7#0012</v>
      </c>
      <c r="C23" s="4" t="str">
        <f>_xll.qlRateHelperQuoteName(B23)</f>
        <v>JPYSB6L30Y_LCHQuote</v>
      </c>
      <c r="D23" s="3">
        <f>_xll.qlRateHelperQuoteValue($B23,Trigger)</f>
        <v>1.4270833300000001E-2</v>
      </c>
      <c r="E23" s="3">
        <f>_xll.qlSwapRateHelperSpread($B23,Trigger)</f>
        <v>0</v>
      </c>
      <c r="F23" s="45" t="b">
        <v>1</v>
      </c>
      <c r="G23" s="45">
        <v>50</v>
      </c>
      <c r="H23" s="45">
        <v>1</v>
      </c>
      <c r="I23" s="2">
        <f>_xll.qlRateHelperEarliestDate($B23,Trigger)</f>
        <v>42250</v>
      </c>
      <c r="J23" s="1">
        <f>_xll.qlRateHelperMaturityDate($B23,Trigger)</f>
        <v>53209</v>
      </c>
      <c r="K23" s="163"/>
      <c r="L23" s="168"/>
    </row>
    <row r="24" spans="1:13" x14ac:dyDescent="0.2">
      <c r="A24" s="162"/>
      <c r="B24" s="76" t="str">
        <f>Swaps!M19</f>
        <v>obj_004e3#0012</v>
      </c>
      <c r="C24" s="4" t="str">
        <f>_xll.qlRateHelperQuoteName(B24)</f>
        <v>JPYSB6L40Y_LCHQuote</v>
      </c>
      <c r="D24" s="3">
        <f>_xll.qlRateHelperQuoteValue($B24,Trigger)</f>
        <v>1.5521874999999999E-2</v>
      </c>
      <c r="E24" s="3">
        <f>_xll.qlSwapRateHelperSpread($B24,Trigger)</f>
        <v>0</v>
      </c>
      <c r="F24" s="45" t="b">
        <v>1</v>
      </c>
      <c r="G24" s="45">
        <v>50</v>
      </c>
      <c r="H24" s="45">
        <v>1</v>
      </c>
      <c r="I24" s="2">
        <f>_xll.qlRateHelperEarliestDate($B24,Trigger)</f>
        <v>42250</v>
      </c>
      <c r="J24" s="1">
        <f>_xll.qlRateHelperMaturityDate($B24,Trigger)</f>
        <v>56860</v>
      </c>
      <c r="K24" s="163"/>
      <c r="L24" s="168"/>
    </row>
    <row r="25" spans="1:13" ht="12" thickBot="1" x14ac:dyDescent="0.25">
      <c r="A25" s="164"/>
      <c r="B25" s="165"/>
      <c r="C25" s="165"/>
      <c r="D25" s="165"/>
      <c r="E25" s="165"/>
      <c r="F25" s="165"/>
      <c r="G25" s="165"/>
      <c r="H25" s="165"/>
      <c r="I25" s="165"/>
      <c r="J25" s="165"/>
      <c r="K25" s="166"/>
      <c r="L25" s="168"/>
    </row>
    <row r="26" spans="1:13" x14ac:dyDescent="0.2">
      <c r="L26" s="168"/>
    </row>
    <row r="27" spans="1:13" x14ac:dyDescent="0.2">
      <c r="L27" s="168"/>
    </row>
    <row r="28" spans="1:13" x14ac:dyDescent="0.2">
      <c r="L28" s="168"/>
    </row>
    <row r="29" spans="1:13" x14ac:dyDescent="0.2">
      <c r="L29" s="168"/>
    </row>
    <row r="30" spans="1:13" x14ac:dyDescent="0.2">
      <c r="L30" s="168"/>
    </row>
    <row r="31" spans="1:13" x14ac:dyDescent="0.2">
      <c r="L31" s="168"/>
    </row>
    <row r="32" spans="1:13" x14ac:dyDescent="0.2">
      <c r="L32" s="168"/>
    </row>
    <row r="33" spans="12:12" x14ac:dyDescent="0.2">
      <c r="L33" s="168"/>
    </row>
    <row r="34" spans="12:12" x14ac:dyDescent="0.2">
      <c r="L34" s="168"/>
    </row>
    <row r="35" spans="12:12" x14ac:dyDescent="0.2">
      <c r="L35" s="168"/>
    </row>
    <row r="36" spans="12:12" x14ac:dyDescent="0.2">
      <c r="L36" s="168"/>
    </row>
    <row r="37" spans="12:12" x14ac:dyDescent="0.2">
      <c r="L37" s="168"/>
    </row>
    <row r="38" spans="12:12" x14ac:dyDescent="0.2">
      <c r="L38" s="168"/>
    </row>
    <row r="39" spans="12:12" x14ac:dyDescent="0.2">
      <c r="L39" s="168"/>
    </row>
    <row r="40" spans="12:12" x14ac:dyDescent="0.2">
      <c r="L40" s="168"/>
    </row>
    <row r="41" spans="12:12" x14ac:dyDescent="0.2">
      <c r="L41" s="168"/>
    </row>
    <row r="42" spans="12:12" x14ac:dyDescent="0.2">
      <c r="L42" s="168"/>
    </row>
    <row r="43" spans="12:12" x14ac:dyDescent="0.2">
      <c r="L43" s="16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activeCell="G1" sqref="G1"/>
    </sheetView>
  </sheetViews>
  <sheetFormatPr defaultRowHeight="11.25" x14ac:dyDescent="0.2"/>
  <cols>
    <col min="1" max="1" width="24.42578125" style="204" bestFit="1" customWidth="1"/>
    <col min="2" max="2" width="13.28515625" style="204" customWidth="1"/>
    <col min="3" max="3" width="2.5703125" style="204" customWidth="1"/>
    <col min="4" max="4" width="13.140625" style="209" hidden="1" customWidth="1"/>
    <col min="5" max="5" width="27.5703125" style="209" bestFit="1" customWidth="1"/>
    <col min="6" max="7" width="8" style="209" bestFit="1" customWidth="1"/>
    <col min="8" max="8" width="17.28515625" style="209" bestFit="1" customWidth="1"/>
    <col min="9" max="9" width="17.28515625" style="209" customWidth="1"/>
    <col min="10" max="10" width="17.28515625" style="209" bestFit="1" customWidth="1"/>
    <col min="11" max="11" width="8" style="204" bestFit="1" customWidth="1"/>
    <col min="12" max="12" width="3" style="204" customWidth="1"/>
    <col min="13" max="13" width="9.140625" style="204"/>
    <col min="14" max="14" width="17.28515625" style="204" bestFit="1" customWidth="1"/>
    <col min="15" max="16" width="9.140625" style="204"/>
    <col min="17" max="17" width="10" style="205" bestFit="1" customWidth="1"/>
    <col min="18" max="16384" width="9.140625" style="204"/>
  </cols>
  <sheetData>
    <row r="1" spans="1:17" ht="23.25" thickBot="1" x14ac:dyDescent="0.25">
      <c r="A1" s="229" t="s">
        <v>28</v>
      </c>
      <c r="B1" s="230"/>
      <c r="D1" s="73" t="s">
        <v>27</v>
      </c>
      <c r="E1" s="169" t="s">
        <v>82</v>
      </c>
      <c r="F1" s="170" t="s">
        <v>26</v>
      </c>
      <c r="G1" s="170"/>
      <c r="H1" s="170" t="s">
        <v>14</v>
      </c>
      <c r="I1" s="224" t="s">
        <v>84</v>
      </c>
      <c r="J1" s="171" t="s">
        <v>102</v>
      </c>
      <c r="K1" s="211">
        <f t="array" ref="K1:K126">_xll.qlPiecewiseYieldCurveData(YieldCurve)</f>
        <v>3.7139981105247525E-4</v>
      </c>
    </row>
    <row r="2" spans="1:17" x14ac:dyDescent="0.2">
      <c r="A2" s="86" t="s">
        <v>25</v>
      </c>
      <c r="B2" s="87">
        <v>10</v>
      </c>
      <c r="D2" s="10" t="str">
        <f t="array" ref="D2:D126">_xll.qlRateHelperSelection(_xll.ohFilter(RateHelpers,RateHelpersIncluded),_xll.ohFilter(RateHelpersPriority,RateHelpersIncluded),nIMMFutures,nSerialFutures,FrontFuturesRollingDays,DepoInclusionCriteria,_xll.ohFilter(MinDistance,RateHelpersIncluded),Trigger)</f>
        <v>obj_00535</v>
      </c>
      <c r="E2" s="210" t="str">
        <f>_xll.qlRateHelperQuoteName(D2)</f>
        <v>JPYOND_LCHQuote</v>
      </c>
      <c r="F2" s="211">
        <f>_xll.qlRateHelperRate($D2)</f>
        <v>3.7139999999999997E-4</v>
      </c>
      <c r="G2" s="211" t="str">
        <f>IF(ISERROR(_xll.qlSwapRateHelperSpread($D2)),IF(ISERROR(_xll.qlFuturesRateHelperConvexityAdjustment($D2)),"--",_xll.qlFuturesRateHelperConvexityAdjustment($D2)),_xll.qlSwapRateHelperSpread($D2))</f>
        <v>--</v>
      </c>
      <c r="H2" s="207">
        <f>_xll.qlRateHelperEarliestDate($D2)</f>
        <v>42248</v>
      </c>
      <c r="I2" s="207">
        <f>_xll.qlRateHelperMaturityDate(D2)</f>
        <v>42249</v>
      </c>
      <c r="J2" s="212">
        <f>_xll.qlRateHelperPillarDate($D2)</f>
        <v>42249</v>
      </c>
      <c r="K2" s="211">
        <v>3.7139981105247525E-4</v>
      </c>
      <c r="Q2" s="206"/>
    </row>
    <row r="3" spans="1:17" x14ac:dyDescent="0.2">
      <c r="A3" s="11" t="s">
        <v>24</v>
      </c>
      <c r="B3" s="13">
        <v>0</v>
      </c>
      <c r="D3" s="10" t="str">
        <v>obj_00536</v>
      </c>
      <c r="E3" s="210" t="str">
        <f>_xll.qlRateHelperQuoteName(D3)</f>
        <v>JPYTND_LCHQuote</v>
      </c>
      <c r="F3" s="211">
        <f>_xll.qlRateHelperRate($D3)</f>
        <v>3.7139999999999997E-4</v>
      </c>
      <c r="G3" s="211" t="str">
        <f>IF(ISERROR(_xll.qlSwapRateHelperSpread($D3)),IF(ISERROR(_xll.qlFuturesRateHelperConvexityAdjustment($D3)),"--",_xll.qlFuturesRateHelperConvexityAdjustment($D3)),_xll.qlSwapRateHelperSpread($D3))</f>
        <v>--</v>
      </c>
      <c r="H3" s="207">
        <f>_xll.qlRateHelperEarliestDate($D3)</f>
        <v>42249</v>
      </c>
      <c r="I3" s="207">
        <f>_xll.qlRateHelperMaturityDate(D3)</f>
        <v>42250</v>
      </c>
      <c r="J3" s="212">
        <f>_xll.qlRateHelperPillarDate($D3)</f>
        <v>42250</v>
      </c>
      <c r="K3" s="211">
        <v>3.7139981107053806E-4</v>
      </c>
      <c r="Q3" s="206"/>
    </row>
    <row r="4" spans="1:17" x14ac:dyDescent="0.2">
      <c r="A4" s="11" t="s">
        <v>23</v>
      </c>
      <c r="B4" s="13">
        <v>8</v>
      </c>
      <c r="D4" s="10" t="str">
        <v>obj_00537</v>
      </c>
      <c r="E4" s="210" t="str">
        <f>_xll.qlRateHelperQuoteName(D4)</f>
        <v>JPY1WD_LCHQuote</v>
      </c>
      <c r="F4" s="211">
        <f>_xll.qlRateHelperRate($D4)</f>
        <v>4.4999999999999999E-4</v>
      </c>
      <c r="G4" s="211" t="str">
        <f>IF(ISERROR(_xll.qlSwapRateHelperSpread($D4)),IF(ISERROR(_xll.qlFuturesRateHelperConvexityAdjustment($D4)),"--",_xll.qlFuturesRateHelperConvexityAdjustment($D4)),_xll.qlSwapRateHelperSpread($D4))</f>
        <v>--</v>
      </c>
      <c r="H4" s="207">
        <f>_xll.qlRateHelperEarliestDate($D4)</f>
        <v>42250</v>
      </c>
      <c r="I4" s="207">
        <f>_xll.qlRateHelperMaturityDate(D4)</f>
        <v>42257</v>
      </c>
      <c r="J4" s="212">
        <f>_xll.qlRateHelperPillarDate($D4)</f>
        <v>42257</v>
      </c>
      <c r="K4" s="211">
        <v>4.3739284996777839E-4</v>
      </c>
      <c r="Q4" s="206"/>
    </row>
    <row r="5" spans="1:17" x14ac:dyDescent="0.2">
      <c r="A5" s="11" t="s">
        <v>22</v>
      </c>
      <c r="B5" s="12" t="s">
        <v>85</v>
      </c>
      <c r="D5" s="10" t="str">
        <v>obj_00532</v>
      </c>
      <c r="E5" s="210" t="str">
        <f>_xll.qlRateHelperQuoteName(D5)</f>
        <v>JPY1MD_LCHQuote</v>
      </c>
      <c r="F5" s="211">
        <f>_xll.qlRateHelperRate($D5)</f>
        <v>5.6570000000000004E-4</v>
      </c>
      <c r="G5" s="211" t="str">
        <f>IF(ISERROR(_xll.qlSwapRateHelperSpread($D5)),IF(ISERROR(_xll.qlFuturesRateHelperConvexityAdjustment($D5)),"--",_xll.qlFuturesRateHelperConvexityAdjustment($D5)),_xll.qlSwapRateHelperSpread($D5))</f>
        <v>--</v>
      </c>
      <c r="H5" s="207">
        <f>_xll.qlRateHelperEarliestDate($D5)</f>
        <v>42250</v>
      </c>
      <c r="I5" s="207">
        <f>_xll.qlRateHelperMaturityDate(D5)</f>
        <v>42282</v>
      </c>
      <c r="J5" s="212">
        <f>_xll.qlRateHelperPillarDate($D5)</f>
        <v>42282</v>
      </c>
      <c r="K5" s="211">
        <v>5.6165177658819504E-4</v>
      </c>
      <c r="N5" s="207"/>
      <c r="Q5" s="206"/>
    </row>
    <row r="6" spans="1:17" ht="12" thickBot="1" x14ac:dyDescent="0.25">
      <c r="A6" s="88" t="s">
        <v>21</v>
      </c>
      <c r="B6" s="172" t="str">
        <f>_xll.ohRangeRetrieveError(Selected!D2)</f>
        <v/>
      </c>
      <c r="D6" s="10" t="str">
        <v>obj_00534</v>
      </c>
      <c r="E6" s="210" t="str">
        <f>_xll.qlRateHelperQuoteName(D6)</f>
        <v>JPY2MD_LCHQuote</v>
      </c>
      <c r="F6" s="211">
        <f>_xll.qlRateHelperRate($D6)</f>
        <v>7.9290000000000003E-4</v>
      </c>
      <c r="G6" s="211" t="str">
        <f>IF(ISERROR(_xll.qlSwapRateHelperSpread($D6)),IF(ISERROR(_xll.qlFuturesRateHelperConvexityAdjustment($D6)),"--",_xll.qlFuturesRateHelperConvexityAdjustment($D6)),_xll.qlSwapRateHelperSpread($D6))</f>
        <v>--</v>
      </c>
      <c r="H6" s="207">
        <f>_xll.qlRateHelperEarliestDate($D6)</f>
        <v>42250</v>
      </c>
      <c r="I6" s="207">
        <f>_xll.qlRateHelperMaturityDate(D6)</f>
        <v>42311</v>
      </c>
      <c r="J6" s="212">
        <f>_xll.qlRateHelperPillarDate($D6)</f>
        <v>42311</v>
      </c>
      <c r="K6" s="211">
        <v>7.9012965370941698E-4</v>
      </c>
      <c r="N6" s="207"/>
      <c r="Q6" s="206"/>
    </row>
    <row r="7" spans="1:17" x14ac:dyDescent="0.2">
      <c r="D7" s="210" t="str">
        <v>obj_00538</v>
      </c>
      <c r="E7" s="210" t="str">
        <f>_xll.qlRateHelperQuoteName(D7)</f>
        <v>JPY3MD_LCHQuote</v>
      </c>
      <c r="F7" s="211">
        <f>_xll.qlRateHelperRate($D7)</f>
        <v>8.9289999999999997E-4</v>
      </c>
      <c r="G7" s="211" t="str">
        <f>IF(ISERROR(_xll.qlSwapRateHelperSpread($D7)),IF(ISERROR(_xll.qlFuturesRateHelperConvexityAdjustment($D7)),"--",_xll.qlFuturesRateHelperConvexityAdjustment($D7)),_xll.qlSwapRateHelperSpread($D7))</f>
        <v>--</v>
      </c>
      <c r="H7" s="207">
        <f>_xll.qlRateHelperEarliestDate($D7)</f>
        <v>42250</v>
      </c>
      <c r="I7" s="207">
        <f>_xll.qlRateHelperMaturityDate(D7)</f>
        <v>42341</v>
      </c>
      <c r="J7" s="212">
        <f>_xll.qlRateHelperPillarDate($D7)</f>
        <v>42341</v>
      </c>
      <c r="K7" s="211">
        <v>8.9371968102732585E-4</v>
      </c>
      <c r="N7" s="207"/>
      <c r="Q7" s="204"/>
    </row>
    <row r="8" spans="1:17" x14ac:dyDescent="0.2">
      <c r="D8" s="210" t="str">
        <v>obj_00533</v>
      </c>
      <c r="E8" s="210" t="str">
        <f>_xll.qlRateHelperQuoteName(D8)</f>
        <v>JPY6MD_LCHQuote</v>
      </c>
      <c r="F8" s="211">
        <f>_xll.qlRateHelperRate($D8)</f>
        <v>1.3086E-3</v>
      </c>
      <c r="G8" s="211" t="str">
        <f>IF(ISERROR(_xll.qlSwapRateHelperSpread($D8)),IF(ISERROR(_xll.qlFuturesRateHelperConvexityAdjustment($D8)),"--",_xll.qlFuturesRateHelperConvexityAdjustment($D8)),_xll.qlSwapRateHelperSpread($D8))</f>
        <v>--</v>
      </c>
      <c r="H8" s="207">
        <f>_xll.qlRateHelperEarliestDate($D8)</f>
        <v>42250</v>
      </c>
      <c r="I8" s="207">
        <f>_xll.qlRateHelperMaturityDate(D8)</f>
        <v>42432</v>
      </c>
      <c r="J8" s="212">
        <f>_xll.qlRateHelperPillarDate($D8)</f>
        <v>42432</v>
      </c>
      <c r="K8" s="211">
        <v>1.3159565715789132E-3</v>
      </c>
      <c r="N8" s="207"/>
      <c r="Q8" s="206"/>
    </row>
    <row r="9" spans="1:17" x14ac:dyDescent="0.2">
      <c r="D9" s="210" t="str">
        <v>obj_004e6</v>
      </c>
      <c r="E9" s="210" t="str">
        <f>_xll.qlRateHelperQuoteName(D9)</f>
        <v>JPYSB6L1Y_LCHQuote</v>
      </c>
      <c r="F9" s="211">
        <f>_xll.qlRateHelperRate($D9)</f>
        <v>1.2409332999999999E-3</v>
      </c>
      <c r="G9" s="211">
        <f>IF(ISERROR(_xll.qlSwapRateHelperSpread($D9)),IF(ISERROR(_xll.qlFuturesRateHelperConvexityAdjustment($D9)),"--",_xll.qlFuturesRateHelperConvexityAdjustment($D9)),_xll.qlSwapRateHelperSpread($D9))</f>
        <v>0</v>
      </c>
      <c r="H9" s="207">
        <f>_xll.qlRateHelperEarliestDate($D9)</f>
        <v>42250</v>
      </c>
      <c r="I9" s="207">
        <f>_xll.qlRateHelperMaturityDate(D9)</f>
        <v>42618</v>
      </c>
      <c r="J9" s="212">
        <f>_xll.qlRateHelperPillarDate($D9)</f>
        <v>42618</v>
      </c>
      <c r="K9" s="211">
        <v>1.2358210792944937E-3</v>
      </c>
      <c r="N9" s="207"/>
      <c r="P9" s="205"/>
      <c r="Q9" s="206"/>
    </row>
    <row r="10" spans="1:17" x14ac:dyDescent="0.2">
      <c r="D10" s="210" t="str">
        <v>obj_00539</v>
      </c>
      <c r="E10" s="210" t="str">
        <f>_xll.qlRateHelperQuoteName(D10)</f>
        <v>JPYSB6L2Y_LCHQuote</v>
      </c>
      <c r="F10" s="211">
        <f>_xll.qlRateHelperRate($D10)</f>
        <v>1.2049999999999999E-3</v>
      </c>
      <c r="G10" s="211">
        <f>IF(ISERROR(_xll.qlSwapRateHelperSpread($D10)),IF(ISERROR(_xll.qlFuturesRateHelperConvexityAdjustment($D10)),"--",_xll.qlFuturesRateHelperConvexityAdjustment($D10)),_xll.qlSwapRateHelperSpread($D10))</f>
        <v>0</v>
      </c>
      <c r="H10" s="207">
        <f>_xll.qlRateHelperEarliestDate($D10)</f>
        <v>42250</v>
      </c>
      <c r="I10" s="207">
        <f>_xll.qlRateHelperMaturityDate(D10)</f>
        <v>42982</v>
      </c>
      <c r="J10" s="212">
        <f>_xll.qlRateHelperPillarDate($D10)</f>
        <v>42982</v>
      </c>
      <c r="K10" s="211">
        <v>1.2023944138704215E-3</v>
      </c>
      <c r="N10" s="207"/>
      <c r="P10" s="205"/>
      <c r="Q10" s="206"/>
    </row>
    <row r="11" spans="1:17" x14ac:dyDescent="0.2">
      <c r="D11" s="210" t="str">
        <v>obj_0053a</v>
      </c>
      <c r="E11" s="210" t="str">
        <f>_xll.qlRateHelperQuoteName(D11)</f>
        <v>JPYSB6L3Y_LCHQuote</v>
      </c>
      <c r="F11" s="211">
        <f>_xll.qlRateHelperRate($D11)</f>
        <v>1.3450000000000001E-3</v>
      </c>
      <c r="G11" s="211">
        <f>IF(ISERROR(_xll.qlSwapRateHelperSpread($D11)),IF(ISERROR(_xll.qlFuturesRateHelperConvexityAdjustment($D11)),"--",_xll.qlFuturesRateHelperConvexityAdjustment($D11)),_xll.qlSwapRateHelperSpread($D11))</f>
        <v>0</v>
      </c>
      <c r="H11" s="207">
        <f>_xll.qlRateHelperEarliestDate($D11)</f>
        <v>42250</v>
      </c>
      <c r="I11" s="207">
        <f>_xll.qlRateHelperMaturityDate(D11)</f>
        <v>43346</v>
      </c>
      <c r="J11" s="212">
        <f>_xll.qlRateHelperPillarDate($D11)</f>
        <v>43346</v>
      </c>
      <c r="K11" s="211">
        <v>1.3417432177078084E-3</v>
      </c>
      <c r="N11" s="207"/>
      <c r="Q11" s="206"/>
    </row>
    <row r="12" spans="1:17" x14ac:dyDescent="0.2">
      <c r="D12" s="210" t="str">
        <v>obj_004e4</v>
      </c>
      <c r="E12" s="210" t="str">
        <f>_xll.qlRateHelperQuoteName(D12)</f>
        <v>JPYSB6L4Y_LCHQuote</v>
      </c>
      <c r="F12" s="211">
        <f>_xll.qlRateHelperRate($D12)</f>
        <v>1.6900000000000001E-3</v>
      </c>
      <c r="G12" s="211">
        <f>IF(ISERROR(_xll.qlSwapRateHelperSpread($D12)),IF(ISERROR(_xll.qlFuturesRateHelperConvexityAdjustment($D12)),"--",_xll.qlFuturesRateHelperConvexityAdjustment($D12)),_xll.qlSwapRateHelperSpread($D12))</f>
        <v>0</v>
      </c>
      <c r="H12" s="207">
        <f>_xll.qlRateHelperEarliestDate($D12)</f>
        <v>42250</v>
      </c>
      <c r="I12" s="207">
        <f>_xll.qlRateHelperMaturityDate(D12)</f>
        <v>43711</v>
      </c>
      <c r="J12" s="212">
        <f>_xll.qlRateHelperPillarDate($D12)</f>
        <v>43711</v>
      </c>
      <c r="K12" s="211">
        <v>1.6870855078058055E-3</v>
      </c>
      <c r="N12" s="207"/>
      <c r="Q12" s="206"/>
    </row>
    <row r="13" spans="1:17" x14ac:dyDescent="0.2">
      <c r="D13" s="210" t="str">
        <v>obj_004db</v>
      </c>
      <c r="E13" s="210" t="str">
        <f>_xll.qlRateHelperQuoteName(D13)</f>
        <v>JPYSB6L5Y_LCHQuote</v>
      </c>
      <c r="F13" s="211">
        <f>_xll.qlRateHelperRate($D13)</f>
        <v>2.1925E-3</v>
      </c>
      <c r="G13" s="211">
        <f>IF(ISERROR(_xll.qlSwapRateHelperSpread($D13)),IF(ISERROR(_xll.qlFuturesRateHelperConvexityAdjustment($D13)),"--",_xll.qlFuturesRateHelperConvexityAdjustment($D13)),_xll.qlSwapRateHelperSpread($D13))</f>
        <v>0</v>
      </c>
      <c r="H13" s="207">
        <f>_xll.qlRateHelperEarliestDate($D13)</f>
        <v>42250</v>
      </c>
      <c r="I13" s="207">
        <f>_xll.qlRateHelperMaturityDate(D13)</f>
        <v>44077</v>
      </c>
      <c r="J13" s="212">
        <f>_xll.qlRateHelperPillarDate($D13)</f>
        <v>44077</v>
      </c>
      <c r="K13" s="211">
        <v>2.191475090326884E-3</v>
      </c>
      <c r="N13" s="207"/>
      <c r="Q13" s="206"/>
    </row>
    <row r="14" spans="1:17" x14ac:dyDescent="0.2">
      <c r="D14" s="210" t="str">
        <v>obj_004e1</v>
      </c>
      <c r="E14" s="210" t="str">
        <f>_xll.qlRateHelperQuoteName(D14)</f>
        <v>JPYSB6L6Y_LCHQuote</v>
      </c>
      <c r="F14" s="211">
        <f>_xll.qlRateHelperRate($D14)</f>
        <v>2.7850000000000001E-3</v>
      </c>
      <c r="G14" s="211">
        <f>IF(ISERROR(_xll.qlSwapRateHelperSpread($D14)),IF(ISERROR(_xll.qlFuturesRateHelperConvexityAdjustment($D14)),"--",_xll.qlFuturesRateHelperConvexityAdjustment($D14)),_xll.qlSwapRateHelperSpread($D14))</f>
        <v>0</v>
      </c>
      <c r="H14" s="207">
        <f>_xll.qlRateHelperEarliestDate($D14)</f>
        <v>42250</v>
      </c>
      <c r="I14" s="207">
        <f>_xll.qlRateHelperMaturityDate(D14)</f>
        <v>44442</v>
      </c>
      <c r="J14" s="212">
        <f>_xll.qlRateHelperPillarDate($D14)</f>
        <v>44442</v>
      </c>
      <c r="K14" s="211">
        <v>2.787607032024218E-3</v>
      </c>
      <c r="Q14" s="206"/>
    </row>
    <row r="15" spans="1:17" x14ac:dyDescent="0.2">
      <c r="D15" s="210" t="str">
        <v>obj_004e5</v>
      </c>
      <c r="E15" s="210" t="str">
        <f>_xll.qlRateHelperQuoteName(D15)</f>
        <v>JPYSB6L7Y_LCHQuote</v>
      </c>
      <c r="F15" s="211">
        <f>_xll.qlRateHelperRate($D15)</f>
        <v>3.4381199999999998E-3</v>
      </c>
      <c r="G15" s="211">
        <f>IF(ISERROR(_xll.qlSwapRateHelperSpread($D15)),IF(ISERROR(_xll.qlFuturesRateHelperConvexityAdjustment($D15)),"--",_xll.qlFuturesRateHelperConvexityAdjustment($D15)),_xll.qlSwapRateHelperSpread($D15))</f>
        <v>0</v>
      </c>
      <c r="H15" s="207">
        <f>_xll.qlRateHelperEarliestDate($D15)</f>
        <v>42250</v>
      </c>
      <c r="I15" s="207">
        <f>_xll.qlRateHelperMaturityDate(D15)</f>
        <v>44809</v>
      </c>
      <c r="J15" s="212">
        <f>_xll.qlRateHelperPillarDate($D15)</f>
        <v>44809</v>
      </c>
      <c r="K15" s="211">
        <v>3.4469499130053306E-3</v>
      </c>
      <c r="Q15" s="206"/>
    </row>
    <row r="16" spans="1:17" x14ac:dyDescent="0.2">
      <c r="D16" s="210" t="str">
        <v>obj_004e2</v>
      </c>
      <c r="E16" s="210" t="str">
        <f>_xll.qlRateHelperQuoteName(D16)</f>
        <v>JPYSB6L8Y_LCHQuote</v>
      </c>
      <c r="F16" s="211">
        <f>_xll.qlRateHelperRate($D16)</f>
        <v>4.1137600000000002E-3</v>
      </c>
      <c r="G16" s="211">
        <f>IF(ISERROR(_xll.qlSwapRateHelperSpread($D16)),IF(ISERROR(_xll.qlFuturesRateHelperConvexityAdjustment($D16)),"--",_xll.qlFuturesRateHelperConvexityAdjustment($D16)),_xll.qlSwapRateHelperSpread($D16))</f>
        <v>0</v>
      </c>
      <c r="H16" s="207">
        <f>_xll.qlRateHelperEarliestDate($D16)</f>
        <v>42250</v>
      </c>
      <c r="I16" s="207">
        <f>_xll.qlRateHelperMaturityDate(D16)</f>
        <v>45173</v>
      </c>
      <c r="J16" s="212">
        <f>_xll.qlRateHelperPillarDate($D16)</f>
        <v>45173</v>
      </c>
      <c r="K16" s="211">
        <v>4.1315536427847131E-3</v>
      </c>
      <c r="N16" s="208"/>
      <c r="Q16" s="206"/>
    </row>
    <row r="17" spans="4:17" x14ac:dyDescent="0.2">
      <c r="D17" s="210" t="str">
        <v>obj_004df</v>
      </c>
      <c r="E17" s="210" t="str">
        <f>_xll.qlRateHelperQuoteName(D17)</f>
        <v>JPYSB6L9Y_LCHQuote</v>
      </c>
      <c r="F17" s="211">
        <f>_xll.qlRateHelperRate($D17)</f>
        <v>4.7999999999999996E-3</v>
      </c>
      <c r="G17" s="211">
        <f>IF(ISERROR(_xll.qlSwapRateHelperSpread($D17)),IF(ISERROR(_xll.qlFuturesRateHelperConvexityAdjustment($D17)),"--",_xll.qlFuturesRateHelperConvexityAdjustment($D17)),_xll.qlSwapRateHelperSpread($D17))</f>
        <v>0</v>
      </c>
      <c r="H17" s="207">
        <f>_xll.qlRateHelperEarliestDate($D17)</f>
        <v>42250</v>
      </c>
      <c r="I17" s="207">
        <f>_xll.qlRateHelperMaturityDate(D17)</f>
        <v>45538</v>
      </c>
      <c r="J17" s="212">
        <f>_xll.qlRateHelperPillarDate($D17)</f>
        <v>45538</v>
      </c>
      <c r="K17" s="211">
        <v>4.830562478575157E-3</v>
      </c>
      <c r="Q17" s="206"/>
    </row>
    <row r="18" spans="4:17" x14ac:dyDescent="0.2">
      <c r="D18" s="210" t="str">
        <v>obj_004d9</v>
      </c>
      <c r="E18" s="210" t="str">
        <f>_xll.qlRateHelperQuoteName(D18)</f>
        <v>JPYSB6L10Y_LCHQuote</v>
      </c>
      <c r="F18" s="211">
        <f>_xll.qlRateHelperRate($D18)</f>
        <v>5.5100000000000001E-3</v>
      </c>
      <c r="G18" s="211">
        <f>IF(ISERROR(_xll.qlSwapRateHelperSpread($D18)),IF(ISERROR(_xll.qlFuturesRateHelperConvexityAdjustment($D18)),"--",_xll.qlFuturesRateHelperConvexityAdjustment($D18)),_xll.qlSwapRateHelperSpread($D18))</f>
        <v>0</v>
      </c>
      <c r="H18" s="207">
        <f>_xll.qlRateHelperEarliestDate($D18)</f>
        <v>42250</v>
      </c>
      <c r="I18" s="207">
        <f>_xll.qlRateHelperMaturityDate(D18)</f>
        <v>45903</v>
      </c>
      <c r="J18" s="212">
        <f>_xll.qlRateHelperPillarDate($D18)</f>
        <v>45903</v>
      </c>
      <c r="K18" s="211">
        <v>5.5582911471923598E-3</v>
      </c>
      <c r="N18" s="208"/>
      <c r="Q18" s="206"/>
    </row>
    <row r="19" spans="4:17" x14ac:dyDescent="0.2">
      <c r="D19" s="210" t="str">
        <v>obj_004e0</v>
      </c>
      <c r="E19" s="210" t="str">
        <f>_xll.qlRateHelperQuoteName(D19)</f>
        <v>JPYSB6L12Y_LCHQuote</v>
      </c>
      <c r="F19" s="211">
        <f>_xll.qlRateHelperRate($D19)</f>
        <v>6.9499999999999996E-3</v>
      </c>
      <c r="G19" s="211">
        <f>IF(ISERROR(_xll.qlSwapRateHelperSpread($D19)),IF(ISERROR(_xll.qlFuturesRateHelperConvexityAdjustment($D19)),"--",_xll.qlFuturesRateHelperConvexityAdjustment($D19)),_xll.qlSwapRateHelperSpread($D19))</f>
        <v>0</v>
      </c>
      <c r="H19" s="207">
        <f>_xll.qlRateHelperEarliestDate($D19)</f>
        <v>42250</v>
      </c>
      <c r="I19" s="207">
        <f>_xll.qlRateHelperMaturityDate(D19)</f>
        <v>46633</v>
      </c>
      <c r="J19" s="212">
        <f>_xll.qlRateHelperPillarDate($D19)</f>
        <v>46633</v>
      </c>
      <c r="K19" s="211">
        <v>7.0498022301389721E-3</v>
      </c>
      <c r="N19" s="208"/>
      <c r="Q19" s="206"/>
    </row>
    <row r="20" spans="4:17" x14ac:dyDescent="0.2">
      <c r="D20" s="210" t="str">
        <v>obj_004de</v>
      </c>
      <c r="E20" s="210" t="str">
        <f>_xll.qlRateHelperQuoteName(D20)</f>
        <v>JPYSB6L15Y_LCHQuote</v>
      </c>
      <c r="F20" s="211">
        <f>_xll.qlRateHelperRate($D20)</f>
        <v>9.0906249999999997E-3</v>
      </c>
      <c r="G20" s="211">
        <f>IF(ISERROR(_xll.qlSwapRateHelperSpread($D20)),IF(ISERROR(_xll.qlFuturesRateHelperConvexityAdjustment($D20)),"--",_xll.qlFuturesRateHelperConvexityAdjustment($D20)),_xll.qlSwapRateHelperSpread($D20))</f>
        <v>0</v>
      </c>
      <c r="H20" s="207">
        <f>_xll.qlRateHelperEarliestDate($D20)</f>
        <v>42250</v>
      </c>
      <c r="I20" s="207">
        <f>_xll.qlRateHelperMaturityDate(D20)</f>
        <v>47729</v>
      </c>
      <c r="J20" s="212">
        <f>_xll.qlRateHelperPillarDate($D20)</f>
        <v>47729</v>
      </c>
      <c r="K20" s="211">
        <v>9.3152232325838143E-3</v>
      </c>
      <c r="N20" s="208"/>
      <c r="Q20" s="206"/>
    </row>
    <row r="21" spans="4:17" x14ac:dyDescent="0.2">
      <c r="D21" s="210" t="str">
        <v>obj_004dc</v>
      </c>
      <c r="E21" s="210" t="str">
        <f>_xll.qlRateHelperQuoteName(D21)</f>
        <v>JPYSB6L20Y_LCHQuote</v>
      </c>
      <c r="F21" s="211">
        <f>_xll.qlRateHelperRate($D21)</f>
        <v>1.18525E-2</v>
      </c>
      <c r="G21" s="211">
        <f>IF(ISERROR(_xll.qlSwapRateHelperSpread($D21)),IF(ISERROR(_xll.qlFuturesRateHelperConvexityAdjustment($D21)),"--",_xll.qlFuturesRateHelperConvexityAdjustment($D21)),_xll.qlSwapRateHelperSpread($D21))</f>
        <v>0</v>
      </c>
      <c r="H21" s="207">
        <f>_xll.qlRateHelperEarliestDate($D21)</f>
        <v>42250</v>
      </c>
      <c r="I21" s="207">
        <f>_xll.qlRateHelperMaturityDate(D21)</f>
        <v>49555</v>
      </c>
      <c r="J21" s="212">
        <f>_xll.qlRateHelperPillarDate($D21)</f>
        <v>49555</v>
      </c>
      <c r="K21" s="211">
        <v>1.2344900104360391E-2</v>
      </c>
      <c r="N21" s="208"/>
      <c r="Q21" s="206"/>
    </row>
    <row r="22" spans="4:17" x14ac:dyDescent="0.2">
      <c r="D22" s="210" t="str">
        <v>obj_004da</v>
      </c>
      <c r="E22" s="210" t="str">
        <f>_xll.qlRateHelperQuoteName(D22)</f>
        <v>JPYSB6L25Y_LCHQuote</v>
      </c>
      <c r="F22" s="211">
        <f>_xll.qlRateHelperRate($D22)</f>
        <v>1.34031333E-2</v>
      </c>
      <c r="G22" s="211">
        <f>IF(ISERROR(_xll.qlSwapRateHelperSpread($D22)),IF(ISERROR(_xll.qlFuturesRateHelperConvexityAdjustment($D22)),"--",_xll.qlFuturesRateHelperConvexityAdjustment($D22)),_xll.qlSwapRateHelperSpread($D22))</f>
        <v>0</v>
      </c>
      <c r="H22" s="207">
        <f>_xll.qlRateHelperEarliestDate($D22)</f>
        <v>42250</v>
      </c>
      <c r="I22" s="207">
        <f>_xll.qlRateHelperMaturityDate(D22)</f>
        <v>51382</v>
      </c>
      <c r="J22" s="212">
        <f>_xll.qlRateHelperPillarDate($D22)</f>
        <v>51382</v>
      </c>
      <c r="K22" s="211">
        <v>1.4091312540070591E-2</v>
      </c>
      <c r="Q22" s="206"/>
    </row>
    <row r="23" spans="4:17" x14ac:dyDescent="0.2">
      <c r="D23" s="210" t="str">
        <v>obj_004d7</v>
      </c>
      <c r="E23" s="210" t="str">
        <f>_xll.qlRateHelperQuoteName(D23)</f>
        <v>JPYSB6L30Y_LCHQuote</v>
      </c>
      <c r="F23" s="211">
        <f>_xll.qlRateHelperRate($D23)</f>
        <v>1.4270833300000001E-2</v>
      </c>
      <c r="G23" s="211">
        <f>IF(ISERROR(_xll.qlSwapRateHelperSpread($D23)),IF(ISERROR(_xll.qlFuturesRateHelperConvexityAdjustment($D23)),"--",_xll.qlFuturesRateHelperConvexityAdjustment($D23)),_xll.qlSwapRateHelperSpread($D23))</f>
        <v>0</v>
      </c>
      <c r="H23" s="207">
        <f>_xll.qlRateHelperEarliestDate($D23)</f>
        <v>42250</v>
      </c>
      <c r="I23" s="207">
        <f>_xll.qlRateHelperMaturityDate(D23)</f>
        <v>53209</v>
      </c>
      <c r="J23" s="212">
        <f>_xll.qlRateHelperPillarDate($D23)</f>
        <v>53209</v>
      </c>
      <c r="K23" s="211">
        <v>1.506890380242549E-2</v>
      </c>
      <c r="N23" s="208"/>
      <c r="Q23" s="206"/>
    </row>
    <row r="24" spans="4:17" x14ac:dyDescent="0.2">
      <c r="D24" s="210" t="str">
        <v>obj_004e3</v>
      </c>
      <c r="E24" s="210" t="str">
        <f>_xll.qlRateHelperQuoteName(D24)</f>
        <v>JPYSB6L40Y_LCHQuote</v>
      </c>
      <c r="F24" s="211">
        <f>_xll.qlRateHelperRate($D24)</f>
        <v>1.5521874999999999E-2</v>
      </c>
      <c r="G24" s="211">
        <f>IF(ISERROR(_xll.qlSwapRateHelperSpread($D24)),IF(ISERROR(_xll.qlFuturesRateHelperConvexityAdjustment($D24)),"--",_xll.qlFuturesRateHelperConvexityAdjustment($D24)),_xll.qlSwapRateHelperSpread($D24))</f>
        <v>0</v>
      </c>
      <c r="H24" s="207">
        <f>_xll.qlRateHelperEarliestDate($D24)</f>
        <v>42250</v>
      </c>
      <c r="I24" s="207">
        <f>_xll.qlRateHelperMaturityDate(D24)</f>
        <v>56860</v>
      </c>
      <c r="J24" s="212">
        <f>_xll.qlRateHelperPillarDate($D24)</f>
        <v>56860</v>
      </c>
      <c r="K24" s="211">
        <v>1.6560818601564855E-2</v>
      </c>
      <c r="Q24" s="206"/>
    </row>
    <row r="25" spans="4:17" x14ac:dyDescent="0.2">
      <c r="D25" s="210" t="e">
        <v>#N/A</v>
      </c>
      <c r="E25" s="210" t="e">
        <f>_xll.qlRateHelperQuoteName(D25)</f>
        <v>#VALUE!</v>
      </c>
      <c r="F25" s="211" t="e">
        <f>_xll.qlRateHelperRate($D25)</f>
        <v>#VALUE!</v>
      </c>
      <c r="G25" s="211" t="str">
        <f>IF(ISERROR(_xll.qlSwapRateHelperSpread($D25)),IF(ISERROR(_xll.qlFuturesRateHelperConvexityAdjustment($D25)),"--",_xll.qlFuturesRateHelperConvexityAdjustment($D25)),_xll.qlSwapRateHelperSpread($D25))</f>
        <v>--</v>
      </c>
      <c r="H25" s="207" t="e">
        <f>_xll.qlRateHelperEarliestDate($D25)</f>
        <v>#VALUE!</v>
      </c>
      <c r="I25" s="207" t="e">
        <f>_xll.qlRateHelperMaturityDate(D25)</f>
        <v>#VALUE!</v>
      </c>
      <c r="J25" s="212" t="e">
        <f>_xll.qlRateHelperPillarDate($D25)</f>
        <v>#VALUE!</v>
      </c>
      <c r="K25" s="211" t="e">
        <v>#N/A</v>
      </c>
      <c r="Q25" s="206"/>
    </row>
    <row r="26" spans="4:17" x14ac:dyDescent="0.2">
      <c r="D26" s="210" t="e">
        <v>#N/A</v>
      </c>
      <c r="E26" s="210" t="e">
        <f>_xll.qlRateHelperQuoteName(D26)</f>
        <v>#VALUE!</v>
      </c>
      <c r="F26" s="211" t="e">
        <f>_xll.qlRateHelperRate($D26)</f>
        <v>#VALUE!</v>
      </c>
      <c r="G26" s="211" t="str">
        <f>IF(ISERROR(_xll.qlSwapRateHelperSpread($D26)),IF(ISERROR(_xll.qlFuturesRateHelperConvexityAdjustment($D26)),"--",_xll.qlFuturesRateHelperConvexityAdjustment($D26)),_xll.qlSwapRateHelperSpread($D26))</f>
        <v>--</v>
      </c>
      <c r="H26" s="207" t="e">
        <f>_xll.qlRateHelperEarliestDate($D26)</f>
        <v>#VALUE!</v>
      </c>
      <c r="I26" s="207" t="e">
        <f>_xll.qlRateHelperMaturityDate(D26)</f>
        <v>#VALUE!</v>
      </c>
      <c r="J26" s="212" t="e">
        <f>_xll.qlRateHelperPillarDate($D26)</f>
        <v>#VALUE!</v>
      </c>
      <c r="K26" s="211" t="e">
        <v>#N/A</v>
      </c>
      <c r="Q26" s="206"/>
    </row>
    <row r="27" spans="4:17" x14ac:dyDescent="0.2">
      <c r="D27" s="210" t="e">
        <v>#N/A</v>
      </c>
      <c r="E27" s="210" t="e">
        <f>_xll.qlRateHelperQuoteName(D27)</f>
        <v>#VALUE!</v>
      </c>
      <c r="F27" s="211" t="e">
        <f>_xll.qlRateHelperRate($D27)</f>
        <v>#VALUE!</v>
      </c>
      <c r="G27" s="211" t="str">
        <f>IF(ISERROR(_xll.qlSwapRateHelperSpread($D27)),IF(ISERROR(_xll.qlFuturesRateHelperConvexityAdjustment($D27)),"--",_xll.qlFuturesRateHelperConvexityAdjustment($D27)),_xll.qlSwapRateHelperSpread($D27))</f>
        <v>--</v>
      </c>
      <c r="H27" s="207" t="e">
        <f>_xll.qlRateHelperEarliestDate($D27)</f>
        <v>#VALUE!</v>
      </c>
      <c r="I27" s="207" t="e">
        <f>_xll.qlRateHelperMaturityDate(D27)</f>
        <v>#VALUE!</v>
      </c>
      <c r="J27" s="212" t="e">
        <f>_xll.qlRateHelperPillarDate($D27)</f>
        <v>#VALUE!</v>
      </c>
      <c r="K27" s="211" t="e">
        <v>#N/A</v>
      </c>
      <c r="Q27" s="206"/>
    </row>
    <row r="28" spans="4:17" x14ac:dyDescent="0.2">
      <c r="D28" s="210" t="e">
        <v>#N/A</v>
      </c>
      <c r="E28" s="210" t="e">
        <f>_xll.qlRateHelperQuoteName(D28)</f>
        <v>#VALUE!</v>
      </c>
      <c r="F28" s="211" t="e">
        <f>_xll.qlRateHelperRate($D28)</f>
        <v>#VALUE!</v>
      </c>
      <c r="G28" s="211" t="str">
        <f>IF(ISERROR(_xll.qlSwapRateHelperSpread($D28)),IF(ISERROR(_xll.qlFuturesRateHelperConvexityAdjustment($D28)),"--",_xll.qlFuturesRateHelperConvexityAdjustment($D28)),_xll.qlSwapRateHelperSpread($D28))</f>
        <v>--</v>
      </c>
      <c r="H28" s="207" t="e">
        <f>_xll.qlRateHelperEarliestDate($D28)</f>
        <v>#VALUE!</v>
      </c>
      <c r="I28" s="207" t="e">
        <f>_xll.qlRateHelperMaturityDate(D28)</f>
        <v>#VALUE!</v>
      </c>
      <c r="J28" s="212" t="e">
        <f>_xll.qlRateHelperPillarDate($D28)</f>
        <v>#VALUE!</v>
      </c>
      <c r="K28" s="211" t="e">
        <v>#N/A</v>
      </c>
      <c r="Q28" s="206"/>
    </row>
    <row r="29" spans="4:17" x14ac:dyDescent="0.2">
      <c r="D29" s="210" t="e">
        <v>#N/A</v>
      </c>
      <c r="E29" s="210" t="e">
        <f>_xll.qlRateHelperQuoteName(D29)</f>
        <v>#VALUE!</v>
      </c>
      <c r="F29" s="211" t="e">
        <f>_xll.qlRateHelperRate($D29)</f>
        <v>#VALUE!</v>
      </c>
      <c r="G29" s="211" t="str">
        <f>IF(ISERROR(_xll.qlSwapRateHelperSpread($D29)),IF(ISERROR(_xll.qlFuturesRateHelperConvexityAdjustment($D29)),"--",_xll.qlFuturesRateHelperConvexityAdjustment($D29)),_xll.qlSwapRateHelperSpread($D29))</f>
        <v>--</v>
      </c>
      <c r="H29" s="207" t="e">
        <f>_xll.qlRateHelperEarliestDate($D29)</f>
        <v>#VALUE!</v>
      </c>
      <c r="I29" s="207" t="e">
        <f>_xll.qlRateHelperMaturityDate(D29)</f>
        <v>#VALUE!</v>
      </c>
      <c r="J29" s="212" t="e">
        <f>_xll.qlRateHelperPillarDate($D29)</f>
        <v>#VALUE!</v>
      </c>
      <c r="K29" s="211" t="e">
        <v>#N/A</v>
      </c>
      <c r="Q29" s="206"/>
    </row>
    <row r="30" spans="4:17" x14ac:dyDescent="0.2">
      <c r="D30" s="210" t="e">
        <v>#N/A</v>
      </c>
      <c r="E30" s="210" t="e">
        <f>_xll.qlRateHelperQuoteName(D30)</f>
        <v>#VALUE!</v>
      </c>
      <c r="F30" s="211" t="e">
        <f>_xll.qlRateHelperRate($D30)</f>
        <v>#VALUE!</v>
      </c>
      <c r="G30" s="211" t="str">
        <f>IF(ISERROR(_xll.qlSwapRateHelperSpread($D30)),IF(ISERROR(_xll.qlFuturesRateHelperConvexityAdjustment($D30)),"--",_xll.qlFuturesRateHelperConvexityAdjustment($D30)),_xll.qlSwapRateHelperSpread($D30))</f>
        <v>--</v>
      </c>
      <c r="H30" s="207" t="e">
        <f>_xll.qlRateHelperEarliestDate($D30)</f>
        <v>#VALUE!</v>
      </c>
      <c r="I30" s="207" t="e">
        <f>_xll.qlRateHelperMaturityDate(D30)</f>
        <v>#VALUE!</v>
      </c>
      <c r="J30" s="212" t="e">
        <f>_xll.qlRateHelperPillarDate($D30)</f>
        <v>#VALUE!</v>
      </c>
      <c r="K30" s="211" t="e">
        <v>#N/A</v>
      </c>
      <c r="Q30" s="206"/>
    </row>
    <row r="31" spans="4:17" x14ac:dyDescent="0.2">
      <c r="D31" s="210" t="e">
        <v>#N/A</v>
      </c>
      <c r="E31" s="210" t="e">
        <f>_xll.qlRateHelperQuoteName(D31)</f>
        <v>#VALUE!</v>
      </c>
      <c r="F31" s="211" t="e">
        <f>_xll.qlRateHelperRate($D31)</f>
        <v>#VALUE!</v>
      </c>
      <c r="G31" s="211" t="str">
        <f>IF(ISERROR(_xll.qlSwapRateHelperSpread($D31)),IF(ISERROR(_xll.qlFuturesRateHelperConvexityAdjustment($D31)),"--",_xll.qlFuturesRateHelperConvexityAdjustment($D31)),_xll.qlSwapRateHelperSpread($D31))</f>
        <v>--</v>
      </c>
      <c r="H31" s="207" t="e">
        <f>_xll.qlRateHelperEarliestDate($D31)</f>
        <v>#VALUE!</v>
      </c>
      <c r="I31" s="207" t="e">
        <f>_xll.qlRateHelperMaturityDate(D31)</f>
        <v>#VALUE!</v>
      </c>
      <c r="J31" s="212" t="e">
        <f>_xll.qlRateHelperPillarDate($D31)</f>
        <v>#VALUE!</v>
      </c>
      <c r="K31" s="211" t="e">
        <v>#N/A</v>
      </c>
      <c r="Q31" s="206"/>
    </row>
    <row r="32" spans="4:17" x14ac:dyDescent="0.2">
      <c r="D32" s="210" t="e">
        <v>#N/A</v>
      </c>
      <c r="E32" s="210" t="e">
        <f>_xll.qlRateHelperQuoteName(D32)</f>
        <v>#VALUE!</v>
      </c>
      <c r="F32" s="211" t="e">
        <f>_xll.qlRateHelperRate($D32)</f>
        <v>#VALUE!</v>
      </c>
      <c r="G32" s="211" t="str">
        <f>IF(ISERROR(_xll.qlSwapRateHelperSpread($D32)),IF(ISERROR(_xll.qlFuturesRateHelperConvexityAdjustment($D32)),"--",_xll.qlFuturesRateHelperConvexityAdjustment($D32)),_xll.qlSwapRateHelperSpread($D32))</f>
        <v>--</v>
      </c>
      <c r="H32" s="207" t="e">
        <f>_xll.qlRateHelperEarliestDate($D32)</f>
        <v>#VALUE!</v>
      </c>
      <c r="I32" s="207" t="e">
        <f>_xll.qlRateHelperMaturityDate(D32)</f>
        <v>#VALUE!</v>
      </c>
      <c r="J32" s="212" t="e">
        <f>_xll.qlRateHelperPillarDate($D32)</f>
        <v>#VALUE!</v>
      </c>
      <c r="K32" s="211" t="e">
        <v>#N/A</v>
      </c>
      <c r="Q32" s="206"/>
    </row>
    <row r="33" spans="4:17" x14ac:dyDescent="0.2">
      <c r="D33" s="210" t="e">
        <v>#N/A</v>
      </c>
      <c r="E33" s="210" t="e">
        <f>_xll.qlRateHelperQuoteName(D33)</f>
        <v>#VALUE!</v>
      </c>
      <c r="F33" s="211" t="e">
        <f>_xll.qlRateHelperRate($D33)</f>
        <v>#VALUE!</v>
      </c>
      <c r="G33" s="211" t="str">
        <f>IF(ISERROR(_xll.qlSwapRateHelperSpread($D33)),IF(ISERROR(_xll.qlFuturesRateHelperConvexityAdjustment($D33)),"--",_xll.qlFuturesRateHelperConvexityAdjustment($D33)),_xll.qlSwapRateHelperSpread($D33))</f>
        <v>--</v>
      </c>
      <c r="H33" s="207" t="e">
        <f>_xll.qlRateHelperEarliestDate($D33)</f>
        <v>#VALUE!</v>
      </c>
      <c r="I33" s="207" t="e">
        <f>_xll.qlRateHelperMaturityDate(D33)</f>
        <v>#VALUE!</v>
      </c>
      <c r="J33" s="212" t="e">
        <f>_xll.qlRateHelperPillarDate($D33)</f>
        <v>#VALUE!</v>
      </c>
      <c r="K33" s="211" t="e">
        <v>#N/A</v>
      </c>
      <c r="Q33" s="206"/>
    </row>
    <row r="34" spans="4:17" x14ac:dyDescent="0.2">
      <c r="D34" s="210" t="e">
        <v>#N/A</v>
      </c>
      <c r="E34" s="210" t="e">
        <f>_xll.qlRateHelperQuoteName(D34)</f>
        <v>#VALUE!</v>
      </c>
      <c r="F34" s="211" t="e">
        <f>_xll.qlRateHelperRate($D34)</f>
        <v>#VALUE!</v>
      </c>
      <c r="G34" s="211" t="str">
        <f>IF(ISERROR(_xll.qlSwapRateHelperSpread($D34)),IF(ISERROR(_xll.qlFuturesRateHelperConvexityAdjustment($D34)),"--",_xll.qlFuturesRateHelperConvexityAdjustment($D34)),_xll.qlSwapRateHelperSpread($D34))</f>
        <v>--</v>
      </c>
      <c r="H34" s="207" t="e">
        <f>_xll.qlRateHelperEarliestDate($D34)</f>
        <v>#VALUE!</v>
      </c>
      <c r="I34" s="207" t="e">
        <f>_xll.qlRateHelperMaturityDate(D34)</f>
        <v>#VALUE!</v>
      </c>
      <c r="J34" s="212" t="e">
        <f>_xll.qlRateHelperPillarDate($D34)</f>
        <v>#VALUE!</v>
      </c>
      <c r="K34" s="211" t="e">
        <v>#N/A</v>
      </c>
      <c r="Q34" s="206"/>
    </row>
    <row r="35" spans="4:17" x14ac:dyDescent="0.2">
      <c r="D35" s="210" t="e">
        <v>#N/A</v>
      </c>
      <c r="E35" s="210" t="e">
        <f>_xll.qlRateHelperQuoteName(D35)</f>
        <v>#VALUE!</v>
      </c>
      <c r="F35" s="211" t="e">
        <f>_xll.qlRateHelperRate($D35)</f>
        <v>#VALUE!</v>
      </c>
      <c r="G35" s="211" t="str">
        <f>IF(ISERROR(_xll.qlSwapRateHelperSpread($D35)),IF(ISERROR(_xll.qlFuturesRateHelperConvexityAdjustment($D35)),"--",_xll.qlFuturesRateHelperConvexityAdjustment($D35)),_xll.qlSwapRateHelperSpread($D35))</f>
        <v>--</v>
      </c>
      <c r="H35" s="207" t="e">
        <f>_xll.qlRateHelperEarliestDate($D35)</f>
        <v>#VALUE!</v>
      </c>
      <c r="I35" s="207" t="e">
        <f>_xll.qlRateHelperMaturityDate(D35)</f>
        <v>#VALUE!</v>
      </c>
      <c r="J35" s="212" t="e">
        <f>_xll.qlRateHelperPillarDate($D35)</f>
        <v>#VALUE!</v>
      </c>
      <c r="K35" s="211" t="e">
        <v>#N/A</v>
      </c>
      <c r="Q35" s="206"/>
    </row>
    <row r="36" spans="4:17" x14ac:dyDescent="0.2">
      <c r="D36" s="210" t="e">
        <v>#N/A</v>
      </c>
      <c r="E36" s="210" t="e">
        <f>_xll.qlRateHelperQuoteName(D36)</f>
        <v>#VALUE!</v>
      </c>
      <c r="F36" s="211" t="e">
        <f>_xll.qlRateHelperRate($D36)</f>
        <v>#VALUE!</v>
      </c>
      <c r="G36" s="211" t="str">
        <f>IF(ISERROR(_xll.qlSwapRateHelperSpread($D36)),IF(ISERROR(_xll.qlFuturesRateHelperConvexityAdjustment($D36)),"--",_xll.qlFuturesRateHelperConvexityAdjustment($D36)),_xll.qlSwapRateHelperSpread($D36))</f>
        <v>--</v>
      </c>
      <c r="H36" s="207" t="e">
        <f>_xll.qlRateHelperEarliestDate($D36)</f>
        <v>#VALUE!</v>
      </c>
      <c r="I36" s="207" t="e">
        <f>_xll.qlRateHelperMaturityDate(D36)</f>
        <v>#VALUE!</v>
      </c>
      <c r="J36" s="212" t="e">
        <f>_xll.qlRateHelperPillarDate($D36)</f>
        <v>#VALUE!</v>
      </c>
      <c r="K36" s="211" t="e">
        <v>#N/A</v>
      </c>
      <c r="Q36" s="206"/>
    </row>
    <row r="37" spans="4:17" x14ac:dyDescent="0.2">
      <c r="D37" s="210" t="e">
        <v>#N/A</v>
      </c>
      <c r="E37" s="210" t="e">
        <f>_xll.qlRateHelperQuoteName(D37)</f>
        <v>#VALUE!</v>
      </c>
      <c r="F37" s="211" t="e">
        <f>_xll.qlRateHelperRate($D37)</f>
        <v>#VALUE!</v>
      </c>
      <c r="G37" s="211" t="str">
        <f>IF(ISERROR(_xll.qlSwapRateHelperSpread($D37)),IF(ISERROR(_xll.qlFuturesRateHelperConvexityAdjustment($D37)),"--",_xll.qlFuturesRateHelperConvexityAdjustment($D37)),_xll.qlSwapRateHelperSpread($D37))</f>
        <v>--</v>
      </c>
      <c r="H37" s="207" t="e">
        <f>_xll.qlRateHelperEarliestDate($D37)</f>
        <v>#VALUE!</v>
      </c>
      <c r="I37" s="207" t="e">
        <f>_xll.qlRateHelperMaturityDate(D37)</f>
        <v>#VALUE!</v>
      </c>
      <c r="J37" s="212" t="e">
        <f>_xll.qlRateHelperPillarDate($D37)</f>
        <v>#VALUE!</v>
      </c>
      <c r="K37" s="211" t="e">
        <v>#N/A</v>
      </c>
      <c r="Q37" s="206"/>
    </row>
    <row r="38" spans="4:17" x14ac:dyDescent="0.2">
      <c r="D38" s="210" t="e">
        <v>#N/A</v>
      </c>
      <c r="E38" s="210" t="e">
        <f>_xll.qlRateHelperQuoteName(D38)</f>
        <v>#VALUE!</v>
      </c>
      <c r="F38" s="211" t="e">
        <f>_xll.qlRateHelperRate($D38)</f>
        <v>#VALUE!</v>
      </c>
      <c r="G38" s="211" t="str">
        <f>IF(ISERROR(_xll.qlSwapRateHelperSpread($D38)),IF(ISERROR(_xll.qlFuturesRateHelperConvexityAdjustment($D38)),"--",_xll.qlFuturesRateHelperConvexityAdjustment($D38)),_xll.qlSwapRateHelperSpread($D38))</f>
        <v>--</v>
      </c>
      <c r="H38" s="207" t="e">
        <f>_xll.qlRateHelperEarliestDate($D38)</f>
        <v>#VALUE!</v>
      </c>
      <c r="I38" s="207" t="e">
        <f>_xll.qlRateHelperMaturityDate(D38)</f>
        <v>#VALUE!</v>
      </c>
      <c r="J38" s="212" t="e">
        <f>_xll.qlRateHelperPillarDate($D38)</f>
        <v>#VALUE!</v>
      </c>
      <c r="K38" s="211" t="e">
        <v>#N/A</v>
      </c>
      <c r="Q38" s="206"/>
    </row>
    <row r="39" spans="4:17" x14ac:dyDescent="0.2">
      <c r="D39" s="210" t="e">
        <v>#N/A</v>
      </c>
      <c r="E39" s="210" t="e">
        <f>_xll.qlRateHelperQuoteName(D39)</f>
        <v>#VALUE!</v>
      </c>
      <c r="F39" s="211" t="e">
        <f>_xll.qlRateHelperRate($D39)</f>
        <v>#VALUE!</v>
      </c>
      <c r="G39" s="211" t="str">
        <f>IF(ISERROR(_xll.qlSwapRateHelperSpread($D39)),IF(ISERROR(_xll.qlFuturesRateHelperConvexityAdjustment($D39)),"--",_xll.qlFuturesRateHelperConvexityAdjustment($D39)),_xll.qlSwapRateHelperSpread($D39))</f>
        <v>--</v>
      </c>
      <c r="H39" s="207" t="e">
        <f>_xll.qlRateHelperEarliestDate($D39)</f>
        <v>#VALUE!</v>
      </c>
      <c r="I39" s="207" t="e">
        <f>_xll.qlRateHelperMaturityDate(D39)</f>
        <v>#VALUE!</v>
      </c>
      <c r="J39" s="212" t="e">
        <f>_xll.qlRateHelperPillarDate($D39)</f>
        <v>#VALUE!</v>
      </c>
      <c r="K39" s="211" t="e">
        <v>#N/A</v>
      </c>
      <c r="Q39" s="206"/>
    </row>
    <row r="40" spans="4:17" x14ac:dyDescent="0.2">
      <c r="D40" s="210" t="e">
        <v>#N/A</v>
      </c>
      <c r="E40" s="210" t="e">
        <f>_xll.qlRateHelperQuoteName(D40)</f>
        <v>#VALUE!</v>
      </c>
      <c r="F40" s="211" t="e">
        <f>_xll.qlRateHelperRate($D40)</f>
        <v>#VALUE!</v>
      </c>
      <c r="G40" s="211" t="str">
        <f>IF(ISERROR(_xll.qlSwapRateHelperSpread($D40)),IF(ISERROR(_xll.qlFuturesRateHelperConvexityAdjustment($D40)),"--",_xll.qlFuturesRateHelperConvexityAdjustment($D40)),_xll.qlSwapRateHelperSpread($D40))</f>
        <v>--</v>
      </c>
      <c r="H40" s="207" t="e">
        <f>_xll.qlRateHelperEarliestDate($D40)</f>
        <v>#VALUE!</v>
      </c>
      <c r="I40" s="207" t="e">
        <f>_xll.qlRateHelperMaturityDate(D40)</f>
        <v>#VALUE!</v>
      </c>
      <c r="J40" s="212" t="e">
        <f>_xll.qlRateHelperPillarDate($D40)</f>
        <v>#VALUE!</v>
      </c>
      <c r="K40" s="211" t="e">
        <v>#N/A</v>
      </c>
    </row>
    <row r="41" spans="4:17" x14ac:dyDescent="0.2">
      <c r="D41" s="210" t="e">
        <v>#N/A</v>
      </c>
      <c r="E41" s="210" t="e">
        <f>_xll.qlRateHelperQuoteName(D41)</f>
        <v>#VALUE!</v>
      </c>
      <c r="F41" s="211" t="e">
        <f>_xll.qlRateHelperRate($D41)</f>
        <v>#VALUE!</v>
      </c>
      <c r="G41" s="211" t="str">
        <f>IF(ISERROR(_xll.qlSwapRateHelperSpread($D41)),IF(ISERROR(_xll.qlFuturesRateHelperConvexityAdjustment($D41)),"--",_xll.qlFuturesRateHelperConvexityAdjustment($D41)),_xll.qlSwapRateHelperSpread($D41))</f>
        <v>--</v>
      </c>
      <c r="H41" s="207" t="e">
        <f>_xll.qlRateHelperEarliestDate($D41)</f>
        <v>#VALUE!</v>
      </c>
      <c r="I41" s="207" t="e">
        <f>_xll.qlRateHelperMaturityDate(D41)</f>
        <v>#VALUE!</v>
      </c>
      <c r="J41" s="212" t="e">
        <f>_xll.qlRateHelperPillarDate($D41)</f>
        <v>#VALUE!</v>
      </c>
      <c r="K41" s="211" t="e">
        <v>#N/A</v>
      </c>
    </row>
    <row r="42" spans="4:17" x14ac:dyDescent="0.2">
      <c r="D42" s="210" t="e">
        <v>#N/A</v>
      </c>
      <c r="E42" s="210" t="e">
        <f>_xll.qlRateHelperQuoteName(D42)</f>
        <v>#VALUE!</v>
      </c>
      <c r="F42" s="211" t="e">
        <f>_xll.qlRateHelperRate($D42)</f>
        <v>#VALUE!</v>
      </c>
      <c r="G42" s="211" t="str">
        <f>IF(ISERROR(_xll.qlSwapRateHelperSpread($D42)),IF(ISERROR(_xll.qlFuturesRateHelperConvexityAdjustment($D42)),"--",_xll.qlFuturesRateHelperConvexityAdjustment($D42)),_xll.qlSwapRateHelperSpread($D42))</f>
        <v>--</v>
      </c>
      <c r="H42" s="207" t="e">
        <f>_xll.qlRateHelperEarliestDate($D42)</f>
        <v>#VALUE!</v>
      </c>
      <c r="I42" s="207" t="e">
        <f>_xll.qlRateHelperMaturityDate(D42)</f>
        <v>#VALUE!</v>
      </c>
      <c r="J42" s="212" t="e">
        <f>_xll.qlRateHelperPillarDate($D42)</f>
        <v>#VALUE!</v>
      </c>
      <c r="K42" s="211" t="e">
        <v>#N/A</v>
      </c>
    </row>
    <row r="43" spans="4:17" x14ac:dyDescent="0.2">
      <c r="D43" s="210" t="e">
        <v>#N/A</v>
      </c>
      <c r="E43" s="210" t="e">
        <f>_xll.qlRateHelperQuoteName(D43)</f>
        <v>#VALUE!</v>
      </c>
      <c r="F43" s="211" t="e">
        <f>_xll.qlRateHelperRate($D43)</f>
        <v>#VALUE!</v>
      </c>
      <c r="G43" s="211" t="str">
        <f>IF(ISERROR(_xll.qlSwapRateHelperSpread($D43)),IF(ISERROR(_xll.qlFuturesRateHelperConvexityAdjustment($D43)),"--",_xll.qlFuturesRateHelperConvexityAdjustment($D43)),_xll.qlSwapRateHelperSpread($D43))</f>
        <v>--</v>
      </c>
      <c r="H43" s="207" t="e">
        <f>_xll.qlRateHelperEarliestDate($D43)</f>
        <v>#VALUE!</v>
      </c>
      <c r="I43" s="207" t="e">
        <f>_xll.qlRateHelperMaturityDate(D43)</f>
        <v>#VALUE!</v>
      </c>
      <c r="J43" s="212" t="e">
        <f>_xll.qlRateHelperPillarDate($D43)</f>
        <v>#VALUE!</v>
      </c>
      <c r="K43" s="211" t="e">
        <v>#N/A</v>
      </c>
    </row>
    <row r="44" spans="4:17" x14ac:dyDescent="0.2">
      <c r="D44" s="210" t="e">
        <v>#N/A</v>
      </c>
      <c r="E44" s="210" t="e">
        <f>_xll.qlRateHelperQuoteName(D44)</f>
        <v>#VALUE!</v>
      </c>
      <c r="F44" s="211" t="e">
        <f>_xll.qlRateHelperRate($D44)</f>
        <v>#VALUE!</v>
      </c>
      <c r="G44" s="211" t="str">
        <f>IF(ISERROR(_xll.qlSwapRateHelperSpread($D44)),IF(ISERROR(_xll.qlFuturesRateHelperConvexityAdjustment($D44)),"--",_xll.qlFuturesRateHelperConvexityAdjustment($D44)),_xll.qlSwapRateHelperSpread($D44))</f>
        <v>--</v>
      </c>
      <c r="H44" s="207" t="e">
        <f>_xll.qlRateHelperEarliestDate($D44)</f>
        <v>#VALUE!</v>
      </c>
      <c r="I44" s="207" t="e">
        <f>_xll.qlRateHelperMaturityDate(D44)</f>
        <v>#VALUE!</v>
      </c>
      <c r="J44" s="212" t="e">
        <f>_xll.qlRateHelperPillarDate($D44)</f>
        <v>#VALUE!</v>
      </c>
      <c r="K44" s="211" t="e">
        <v>#N/A</v>
      </c>
    </row>
    <row r="45" spans="4:17" x14ac:dyDescent="0.2">
      <c r="D45" s="210" t="e">
        <v>#N/A</v>
      </c>
      <c r="E45" s="210" t="e">
        <f>_xll.qlRateHelperQuoteName(D45)</f>
        <v>#VALUE!</v>
      </c>
      <c r="F45" s="211" t="e">
        <f>_xll.qlRateHelperRate($D45)</f>
        <v>#VALUE!</v>
      </c>
      <c r="G45" s="211" t="str">
        <f>IF(ISERROR(_xll.qlSwapRateHelperSpread($D45)),IF(ISERROR(_xll.qlFuturesRateHelperConvexityAdjustment($D45)),"--",_xll.qlFuturesRateHelperConvexityAdjustment($D45)),_xll.qlSwapRateHelperSpread($D45))</f>
        <v>--</v>
      </c>
      <c r="H45" s="207" t="e">
        <f>_xll.qlRateHelperEarliestDate($D45)</f>
        <v>#VALUE!</v>
      </c>
      <c r="I45" s="207" t="e">
        <f>_xll.qlRateHelperMaturityDate(D45)</f>
        <v>#VALUE!</v>
      </c>
      <c r="J45" s="212" t="e">
        <f>_xll.qlRateHelperPillarDate($D45)</f>
        <v>#VALUE!</v>
      </c>
      <c r="K45" s="211" t="e">
        <v>#N/A</v>
      </c>
    </row>
    <row r="46" spans="4:17" x14ac:dyDescent="0.2">
      <c r="D46" s="210" t="e">
        <v>#N/A</v>
      </c>
      <c r="E46" s="210" t="e">
        <f>_xll.qlRateHelperQuoteName(D46)</f>
        <v>#VALUE!</v>
      </c>
      <c r="F46" s="211" t="e">
        <f>_xll.qlRateHelperRate($D46)</f>
        <v>#VALUE!</v>
      </c>
      <c r="G46" s="211" t="str">
        <f>IF(ISERROR(_xll.qlSwapRateHelperSpread($D46)),IF(ISERROR(_xll.qlFuturesRateHelperConvexityAdjustment($D46)),"--",_xll.qlFuturesRateHelperConvexityAdjustment($D46)),_xll.qlSwapRateHelperSpread($D46))</f>
        <v>--</v>
      </c>
      <c r="H46" s="207" t="e">
        <f>_xll.qlRateHelperEarliestDate($D46)</f>
        <v>#VALUE!</v>
      </c>
      <c r="I46" s="207" t="e">
        <f>_xll.qlRateHelperMaturityDate(D46)</f>
        <v>#VALUE!</v>
      </c>
      <c r="J46" s="212" t="e">
        <f>_xll.qlRateHelperPillarDate($D46)</f>
        <v>#VALUE!</v>
      </c>
      <c r="K46" s="211" t="e">
        <v>#N/A</v>
      </c>
    </row>
    <row r="47" spans="4:17" x14ac:dyDescent="0.2">
      <c r="D47" s="210" t="e">
        <v>#N/A</v>
      </c>
      <c r="E47" s="210" t="e">
        <f>_xll.qlRateHelperQuoteName(D47)</f>
        <v>#VALUE!</v>
      </c>
      <c r="F47" s="211" t="e">
        <f>_xll.qlRateHelperRate($D47)</f>
        <v>#VALUE!</v>
      </c>
      <c r="G47" s="211" t="str">
        <f>IF(ISERROR(_xll.qlSwapRateHelperSpread($D47)),IF(ISERROR(_xll.qlFuturesRateHelperConvexityAdjustment($D47)),"--",_xll.qlFuturesRateHelperConvexityAdjustment($D47)),_xll.qlSwapRateHelperSpread($D47))</f>
        <v>--</v>
      </c>
      <c r="H47" s="207" t="e">
        <f>_xll.qlRateHelperEarliestDate($D47)</f>
        <v>#VALUE!</v>
      </c>
      <c r="I47" s="207" t="e">
        <f>_xll.qlRateHelperMaturityDate(D47)</f>
        <v>#VALUE!</v>
      </c>
      <c r="J47" s="212" t="e">
        <f>_xll.qlRateHelperPillarDate($D47)</f>
        <v>#VALUE!</v>
      </c>
      <c r="K47" s="211" t="e">
        <v>#N/A</v>
      </c>
    </row>
    <row r="48" spans="4:17" x14ac:dyDescent="0.2">
      <c r="D48" s="210" t="e">
        <v>#N/A</v>
      </c>
      <c r="E48" s="210" t="e">
        <f>_xll.qlRateHelperQuoteName(D48)</f>
        <v>#VALUE!</v>
      </c>
      <c r="F48" s="211" t="e">
        <f>_xll.qlRateHelperRate($D48)</f>
        <v>#VALUE!</v>
      </c>
      <c r="G48" s="211" t="str">
        <f>IF(ISERROR(_xll.qlSwapRateHelperSpread($D48)),IF(ISERROR(_xll.qlFuturesRateHelperConvexityAdjustment($D48)),"--",_xll.qlFuturesRateHelperConvexityAdjustment($D48)),_xll.qlSwapRateHelperSpread($D48))</f>
        <v>--</v>
      </c>
      <c r="H48" s="207" t="e">
        <f>_xll.qlRateHelperEarliestDate($D48)</f>
        <v>#VALUE!</v>
      </c>
      <c r="I48" s="207" t="e">
        <f>_xll.qlRateHelperMaturityDate(D48)</f>
        <v>#VALUE!</v>
      </c>
      <c r="J48" s="212" t="e">
        <f>_xll.qlRateHelperPillarDate($D48)</f>
        <v>#VALUE!</v>
      </c>
      <c r="K48" s="211" t="e">
        <v>#N/A</v>
      </c>
    </row>
    <row r="49" spans="4:11" x14ac:dyDescent="0.2">
      <c r="D49" s="210" t="e">
        <v>#N/A</v>
      </c>
      <c r="E49" s="210" t="e">
        <f>_xll.qlRateHelperQuoteName(D49)</f>
        <v>#VALUE!</v>
      </c>
      <c r="F49" s="211" t="e">
        <f>_xll.qlRateHelperRate($D49)</f>
        <v>#VALUE!</v>
      </c>
      <c r="G49" s="211" t="str">
        <f>IF(ISERROR(_xll.qlSwapRateHelperSpread($D49)),IF(ISERROR(_xll.qlFuturesRateHelperConvexityAdjustment($D49)),"--",_xll.qlFuturesRateHelperConvexityAdjustment($D49)),_xll.qlSwapRateHelperSpread($D49))</f>
        <v>--</v>
      </c>
      <c r="H49" s="207" t="e">
        <f>_xll.qlRateHelperEarliestDate($D49)</f>
        <v>#VALUE!</v>
      </c>
      <c r="I49" s="207" t="e">
        <f>_xll.qlRateHelperMaturityDate(D49)</f>
        <v>#VALUE!</v>
      </c>
      <c r="J49" s="212" t="e">
        <f>_xll.qlRateHelperPillarDate($D49)</f>
        <v>#VALUE!</v>
      </c>
      <c r="K49" s="211" t="e">
        <v>#N/A</v>
      </c>
    </row>
    <row r="50" spans="4:11" x14ac:dyDescent="0.2">
      <c r="D50" s="210" t="e">
        <v>#N/A</v>
      </c>
      <c r="E50" s="210" t="e">
        <f>_xll.qlRateHelperQuoteName(D50)</f>
        <v>#VALUE!</v>
      </c>
      <c r="F50" s="211" t="e">
        <f>_xll.qlRateHelperRate($D50)</f>
        <v>#VALUE!</v>
      </c>
      <c r="G50" s="211" t="str">
        <f>IF(ISERROR(_xll.qlSwapRateHelperSpread($D50)),IF(ISERROR(_xll.qlFuturesRateHelperConvexityAdjustment($D50)),"--",_xll.qlFuturesRateHelperConvexityAdjustment($D50)),_xll.qlSwapRateHelperSpread($D50))</f>
        <v>--</v>
      </c>
      <c r="H50" s="207" t="e">
        <f>_xll.qlRateHelperEarliestDate($D50)</f>
        <v>#VALUE!</v>
      </c>
      <c r="I50" s="207" t="e">
        <f>_xll.qlRateHelperMaturityDate(D50)</f>
        <v>#VALUE!</v>
      </c>
      <c r="J50" s="212" t="e">
        <f>_xll.qlRateHelperPillarDate($D50)</f>
        <v>#VALUE!</v>
      </c>
      <c r="K50" s="211" t="e">
        <v>#N/A</v>
      </c>
    </row>
    <row r="51" spans="4:11" x14ac:dyDescent="0.2">
      <c r="D51" s="210" t="e">
        <v>#N/A</v>
      </c>
      <c r="E51" s="210" t="e">
        <f>_xll.qlRateHelperQuoteName(D51)</f>
        <v>#VALUE!</v>
      </c>
      <c r="F51" s="211" t="e">
        <f>_xll.qlRateHelperRate($D51)</f>
        <v>#VALUE!</v>
      </c>
      <c r="G51" s="211" t="str">
        <f>IF(ISERROR(_xll.qlSwapRateHelperSpread($D51)),IF(ISERROR(_xll.qlFuturesRateHelperConvexityAdjustment($D51)),"--",_xll.qlFuturesRateHelperConvexityAdjustment($D51)),_xll.qlSwapRateHelperSpread($D51))</f>
        <v>--</v>
      </c>
      <c r="H51" s="207" t="e">
        <f>_xll.qlRateHelperEarliestDate($D51)</f>
        <v>#VALUE!</v>
      </c>
      <c r="I51" s="207" t="e">
        <f>_xll.qlRateHelperMaturityDate(D51)</f>
        <v>#VALUE!</v>
      </c>
      <c r="J51" s="212" t="e">
        <f>_xll.qlRateHelperPillarDate($D51)</f>
        <v>#VALUE!</v>
      </c>
      <c r="K51" s="211" t="e">
        <v>#N/A</v>
      </c>
    </row>
    <row r="52" spans="4:11" x14ac:dyDescent="0.2">
      <c r="D52" s="210" t="e">
        <v>#N/A</v>
      </c>
      <c r="E52" s="210" t="e">
        <f>_xll.qlRateHelperQuoteName(D52)</f>
        <v>#VALUE!</v>
      </c>
      <c r="F52" s="211" t="e">
        <f>_xll.qlRateHelperRate($D52)</f>
        <v>#VALUE!</v>
      </c>
      <c r="G52" s="211" t="str">
        <f>IF(ISERROR(_xll.qlSwapRateHelperSpread($D52)),IF(ISERROR(_xll.qlFuturesRateHelperConvexityAdjustment($D52)),"--",_xll.qlFuturesRateHelperConvexityAdjustment($D52)),_xll.qlSwapRateHelperSpread($D52))</f>
        <v>--</v>
      </c>
      <c r="H52" s="207" t="e">
        <f>_xll.qlRateHelperEarliestDate($D52)</f>
        <v>#VALUE!</v>
      </c>
      <c r="I52" s="207" t="e">
        <f>_xll.qlRateHelperMaturityDate(D52)</f>
        <v>#VALUE!</v>
      </c>
      <c r="J52" s="212" t="e">
        <f>_xll.qlRateHelperPillarDate($D52)</f>
        <v>#VALUE!</v>
      </c>
      <c r="K52" s="211" t="e">
        <v>#N/A</v>
      </c>
    </row>
    <row r="53" spans="4:11" x14ac:dyDescent="0.2">
      <c r="D53" s="210" t="e">
        <v>#N/A</v>
      </c>
      <c r="E53" s="210" t="e">
        <f>_xll.qlRateHelperQuoteName(D53)</f>
        <v>#VALUE!</v>
      </c>
      <c r="F53" s="211" t="e">
        <f>_xll.qlRateHelperRate($D53)</f>
        <v>#VALUE!</v>
      </c>
      <c r="G53" s="211" t="str">
        <f>IF(ISERROR(_xll.qlSwapRateHelperSpread($D53)),IF(ISERROR(_xll.qlFuturesRateHelperConvexityAdjustment($D53)),"--",_xll.qlFuturesRateHelperConvexityAdjustment($D53)),_xll.qlSwapRateHelperSpread($D53))</f>
        <v>--</v>
      </c>
      <c r="H53" s="207" t="e">
        <f>_xll.qlRateHelperEarliestDate($D53)</f>
        <v>#VALUE!</v>
      </c>
      <c r="I53" s="207" t="e">
        <f>_xll.qlRateHelperMaturityDate(D53)</f>
        <v>#VALUE!</v>
      </c>
      <c r="J53" s="212" t="e">
        <f>_xll.qlRateHelperPillarDate($D53)</f>
        <v>#VALUE!</v>
      </c>
      <c r="K53" s="211" t="e">
        <v>#N/A</v>
      </c>
    </row>
    <row r="54" spans="4:11" x14ac:dyDescent="0.2">
      <c r="D54" s="210" t="e">
        <v>#N/A</v>
      </c>
      <c r="E54" s="210" t="e">
        <f>_xll.qlRateHelperQuoteName(D54)</f>
        <v>#VALUE!</v>
      </c>
      <c r="F54" s="211" t="e">
        <f>_xll.qlRateHelperRate($D54)</f>
        <v>#VALUE!</v>
      </c>
      <c r="G54" s="211" t="str">
        <f>IF(ISERROR(_xll.qlSwapRateHelperSpread($D54)),IF(ISERROR(_xll.qlFuturesRateHelperConvexityAdjustment($D54)),"--",_xll.qlFuturesRateHelperConvexityAdjustment($D54)),_xll.qlSwapRateHelperSpread($D54))</f>
        <v>--</v>
      </c>
      <c r="H54" s="207" t="e">
        <f>_xll.qlRateHelperEarliestDate($D54)</f>
        <v>#VALUE!</v>
      </c>
      <c r="I54" s="207" t="e">
        <f>_xll.qlRateHelperMaturityDate(D54)</f>
        <v>#VALUE!</v>
      </c>
      <c r="J54" s="212" t="e">
        <f>_xll.qlRateHelperPillarDate($D54)</f>
        <v>#VALUE!</v>
      </c>
      <c r="K54" s="211" t="e">
        <v>#N/A</v>
      </c>
    </row>
    <row r="55" spans="4:11" x14ac:dyDescent="0.2">
      <c r="D55" s="210" t="e">
        <v>#N/A</v>
      </c>
      <c r="E55" s="210" t="e">
        <f>_xll.qlRateHelperQuoteName(D55)</f>
        <v>#VALUE!</v>
      </c>
      <c r="F55" s="211" t="e">
        <f>_xll.qlRateHelperRate($D55)</f>
        <v>#VALUE!</v>
      </c>
      <c r="G55" s="211" t="str">
        <f>IF(ISERROR(_xll.qlSwapRateHelperSpread($D55)),IF(ISERROR(_xll.qlFuturesRateHelperConvexityAdjustment($D55)),"--",_xll.qlFuturesRateHelperConvexityAdjustment($D55)),_xll.qlSwapRateHelperSpread($D55))</f>
        <v>--</v>
      </c>
      <c r="H55" s="207" t="e">
        <f>_xll.qlRateHelperEarliestDate($D55)</f>
        <v>#VALUE!</v>
      </c>
      <c r="I55" s="207" t="e">
        <f>_xll.qlRateHelperMaturityDate(D55)</f>
        <v>#VALUE!</v>
      </c>
      <c r="J55" s="212" t="e">
        <f>_xll.qlRateHelperPillarDate($D55)</f>
        <v>#VALUE!</v>
      </c>
      <c r="K55" s="211" t="e">
        <v>#N/A</v>
      </c>
    </row>
    <row r="56" spans="4:11" x14ac:dyDescent="0.2">
      <c r="D56" s="210" t="e">
        <v>#N/A</v>
      </c>
      <c r="E56" s="210" t="e">
        <f>_xll.qlRateHelperQuoteName(D56)</f>
        <v>#VALUE!</v>
      </c>
      <c r="F56" s="211" t="e">
        <f>_xll.qlRateHelperRate($D56)</f>
        <v>#VALUE!</v>
      </c>
      <c r="G56" s="211" t="str">
        <f>IF(ISERROR(_xll.qlSwapRateHelperSpread($D56)),IF(ISERROR(_xll.qlFuturesRateHelperConvexityAdjustment($D56)),"--",_xll.qlFuturesRateHelperConvexityAdjustment($D56)),_xll.qlSwapRateHelperSpread($D56))</f>
        <v>--</v>
      </c>
      <c r="H56" s="207" t="e">
        <f>_xll.qlRateHelperEarliestDate($D56)</f>
        <v>#VALUE!</v>
      </c>
      <c r="I56" s="207" t="e">
        <f>_xll.qlRateHelperMaturityDate(D56)</f>
        <v>#VALUE!</v>
      </c>
      <c r="J56" s="212" t="e">
        <f>_xll.qlRateHelperPillarDate($D56)</f>
        <v>#VALUE!</v>
      </c>
      <c r="K56" s="211" t="e">
        <v>#N/A</v>
      </c>
    </row>
    <row r="57" spans="4:11" x14ac:dyDescent="0.2">
      <c r="D57" s="210" t="e">
        <v>#N/A</v>
      </c>
      <c r="E57" s="210" t="e">
        <f>_xll.qlRateHelperQuoteName(D57)</f>
        <v>#VALUE!</v>
      </c>
      <c r="F57" s="211" t="e">
        <f>_xll.qlRateHelperRate($D57)</f>
        <v>#VALUE!</v>
      </c>
      <c r="G57" s="211" t="str">
        <f>IF(ISERROR(_xll.qlSwapRateHelperSpread($D57)),IF(ISERROR(_xll.qlFuturesRateHelperConvexityAdjustment($D57)),"--",_xll.qlFuturesRateHelperConvexityAdjustment($D57)),_xll.qlSwapRateHelperSpread($D57))</f>
        <v>--</v>
      </c>
      <c r="H57" s="207" t="e">
        <f>_xll.qlRateHelperEarliestDate($D57)</f>
        <v>#VALUE!</v>
      </c>
      <c r="I57" s="207" t="e">
        <f>_xll.qlRateHelperMaturityDate(D57)</f>
        <v>#VALUE!</v>
      </c>
      <c r="J57" s="212" t="e">
        <f>_xll.qlRateHelperPillarDate($D57)</f>
        <v>#VALUE!</v>
      </c>
      <c r="K57" s="211" t="e">
        <v>#N/A</v>
      </c>
    </row>
    <row r="58" spans="4:11" x14ac:dyDescent="0.2">
      <c r="D58" s="210" t="e">
        <v>#N/A</v>
      </c>
      <c r="E58" s="210" t="e">
        <f>_xll.qlRateHelperQuoteName(D58)</f>
        <v>#VALUE!</v>
      </c>
      <c r="F58" s="211" t="e">
        <f>_xll.qlRateHelperRate($D58)</f>
        <v>#VALUE!</v>
      </c>
      <c r="G58" s="211" t="str">
        <f>IF(ISERROR(_xll.qlSwapRateHelperSpread($D58)),IF(ISERROR(_xll.qlFuturesRateHelperConvexityAdjustment($D58)),"--",_xll.qlFuturesRateHelperConvexityAdjustment($D58)),_xll.qlSwapRateHelperSpread($D58))</f>
        <v>--</v>
      </c>
      <c r="H58" s="207" t="e">
        <f>_xll.qlRateHelperEarliestDate($D58)</f>
        <v>#VALUE!</v>
      </c>
      <c r="I58" s="207" t="e">
        <f>_xll.qlRateHelperMaturityDate(D58)</f>
        <v>#VALUE!</v>
      </c>
      <c r="J58" s="212" t="e">
        <f>_xll.qlRateHelperPillarDate($D58)</f>
        <v>#VALUE!</v>
      </c>
      <c r="K58" s="211" t="e">
        <v>#N/A</v>
      </c>
    </row>
    <row r="59" spans="4:11" x14ac:dyDescent="0.2">
      <c r="D59" s="210" t="e">
        <v>#N/A</v>
      </c>
      <c r="E59" s="210" t="e">
        <f>_xll.qlRateHelperQuoteName(D59)</f>
        <v>#VALUE!</v>
      </c>
      <c r="F59" s="211" t="e">
        <f>_xll.qlRateHelperRate($D59)</f>
        <v>#VALUE!</v>
      </c>
      <c r="G59" s="211" t="str">
        <f>IF(ISERROR(_xll.qlSwapRateHelperSpread($D59)),IF(ISERROR(_xll.qlFuturesRateHelperConvexityAdjustment($D59)),"--",_xll.qlFuturesRateHelperConvexityAdjustment($D59)),_xll.qlSwapRateHelperSpread($D59))</f>
        <v>--</v>
      </c>
      <c r="H59" s="207" t="e">
        <f>_xll.qlRateHelperEarliestDate($D59)</f>
        <v>#VALUE!</v>
      </c>
      <c r="I59" s="207" t="e">
        <f>_xll.qlRateHelperMaturityDate(D59)</f>
        <v>#VALUE!</v>
      </c>
      <c r="J59" s="212" t="e">
        <f>_xll.qlRateHelperPillarDate($D59)</f>
        <v>#VALUE!</v>
      </c>
      <c r="K59" s="211" t="e">
        <v>#N/A</v>
      </c>
    </row>
    <row r="60" spans="4:11" x14ac:dyDescent="0.2">
      <c r="D60" s="210" t="e">
        <v>#N/A</v>
      </c>
      <c r="E60" s="210" t="e">
        <f>_xll.qlRateHelperQuoteName(D60)</f>
        <v>#VALUE!</v>
      </c>
      <c r="F60" s="211" t="e">
        <f>_xll.qlRateHelperRate($D60)</f>
        <v>#VALUE!</v>
      </c>
      <c r="G60" s="211" t="str">
        <f>IF(ISERROR(_xll.qlSwapRateHelperSpread($D60)),IF(ISERROR(_xll.qlFuturesRateHelperConvexityAdjustment($D60)),"--",_xll.qlFuturesRateHelperConvexityAdjustment($D60)),_xll.qlSwapRateHelperSpread($D60))</f>
        <v>--</v>
      </c>
      <c r="H60" s="207" t="e">
        <f>_xll.qlRateHelperEarliestDate($D60)</f>
        <v>#VALUE!</v>
      </c>
      <c r="I60" s="207" t="e">
        <f>_xll.qlRateHelperMaturityDate(D60)</f>
        <v>#VALUE!</v>
      </c>
      <c r="J60" s="212" t="e">
        <f>_xll.qlRateHelperPillarDate($D60)</f>
        <v>#VALUE!</v>
      </c>
      <c r="K60" s="211" t="e">
        <v>#N/A</v>
      </c>
    </row>
    <row r="61" spans="4:11" x14ac:dyDescent="0.2">
      <c r="D61" s="210" t="e">
        <v>#N/A</v>
      </c>
      <c r="E61" s="210" t="e">
        <f>_xll.qlRateHelperQuoteName(D61)</f>
        <v>#VALUE!</v>
      </c>
      <c r="F61" s="211" t="e">
        <f>_xll.qlRateHelperRate($D61)</f>
        <v>#VALUE!</v>
      </c>
      <c r="G61" s="211" t="str">
        <f>IF(ISERROR(_xll.qlSwapRateHelperSpread($D61)),IF(ISERROR(_xll.qlFuturesRateHelperConvexityAdjustment($D61)),"--",_xll.qlFuturesRateHelperConvexityAdjustment($D61)),_xll.qlSwapRateHelperSpread($D61))</f>
        <v>--</v>
      </c>
      <c r="H61" s="207" t="e">
        <f>_xll.qlRateHelperEarliestDate($D61)</f>
        <v>#VALUE!</v>
      </c>
      <c r="I61" s="207" t="e">
        <f>_xll.qlRateHelperMaturityDate(D61)</f>
        <v>#VALUE!</v>
      </c>
      <c r="J61" s="212" t="e">
        <f>_xll.qlRateHelperPillarDate($D61)</f>
        <v>#VALUE!</v>
      </c>
      <c r="K61" s="211" t="e">
        <v>#N/A</v>
      </c>
    </row>
    <row r="62" spans="4:11" x14ac:dyDescent="0.2">
      <c r="D62" s="210" t="e">
        <v>#N/A</v>
      </c>
      <c r="E62" s="210" t="e">
        <f>_xll.qlRateHelperQuoteName(D62)</f>
        <v>#VALUE!</v>
      </c>
      <c r="F62" s="211" t="e">
        <f>_xll.qlRateHelperRate($D62)</f>
        <v>#VALUE!</v>
      </c>
      <c r="G62" s="211" t="str">
        <f>IF(ISERROR(_xll.qlSwapRateHelperSpread($D62)),IF(ISERROR(_xll.qlFuturesRateHelperConvexityAdjustment($D62)),"--",_xll.qlFuturesRateHelperConvexityAdjustment($D62)),_xll.qlSwapRateHelperSpread($D62))</f>
        <v>--</v>
      </c>
      <c r="H62" s="207" t="e">
        <f>_xll.qlRateHelperEarliestDate($D62)</f>
        <v>#VALUE!</v>
      </c>
      <c r="I62" s="207" t="e">
        <f>_xll.qlRateHelperMaturityDate(D62)</f>
        <v>#VALUE!</v>
      </c>
      <c r="J62" s="212" t="e">
        <f>_xll.qlRateHelperPillarDate($D62)</f>
        <v>#VALUE!</v>
      </c>
      <c r="K62" s="211" t="e">
        <v>#N/A</v>
      </c>
    </row>
    <row r="63" spans="4:11" x14ac:dyDescent="0.2">
      <c r="D63" s="210" t="e">
        <v>#N/A</v>
      </c>
      <c r="E63" s="210" t="e">
        <f>_xll.qlRateHelperQuoteName(D63)</f>
        <v>#VALUE!</v>
      </c>
      <c r="F63" s="211" t="e">
        <f>_xll.qlRateHelperRate($D63)</f>
        <v>#VALUE!</v>
      </c>
      <c r="G63" s="211" t="str">
        <f>IF(ISERROR(_xll.qlSwapRateHelperSpread($D63)),IF(ISERROR(_xll.qlFuturesRateHelperConvexityAdjustment($D63)),"--",_xll.qlFuturesRateHelperConvexityAdjustment($D63)),_xll.qlSwapRateHelperSpread($D63))</f>
        <v>--</v>
      </c>
      <c r="H63" s="207" t="e">
        <f>_xll.qlRateHelperEarliestDate($D63)</f>
        <v>#VALUE!</v>
      </c>
      <c r="I63" s="207" t="e">
        <f>_xll.qlRateHelperMaturityDate(D63)</f>
        <v>#VALUE!</v>
      </c>
      <c r="J63" s="212" t="e">
        <f>_xll.qlRateHelperPillarDate($D63)</f>
        <v>#VALUE!</v>
      </c>
      <c r="K63" s="211" t="e">
        <v>#N/A</v>
      </c>
    </row>
    <row r="64" spans="4:11" x14ac:dyDescent="0.2">
      <c r="D64" s="210" t="e">
        <v>#N/A</v>
      </c>
      <c r="E64" s="210" t="e">
        <f>_xll.qlRateHelperQuoteName(D64)</f>
        <v>#VALUE!</v>
      </c>
      <c r="F64" s="211" t="e">
        <f>_xll.qlRateHelperRate($D64)</f>
        <v>#VALUE!</v>
      </c>
      <c r="G64" s="211" t="str">
        <f>IF(ISERROR(_xll.qlSwapRateHelperSpread($D64)),IF(ISERROR(_xll.qlFuturesRateHelperConvexityAdjustment($D64)),"--",_xll.qlFuturesRateHelperConvexityAdjustment($D64)),_xll.qlSwapRateHelperSpread($D64))</f>
        <v>--</v>
      </c>
      <c r="H64" s="207" t="e">
        <f>_xll.qlRateHelperEarliestDate($D64)</f>
        <v>#VALUE!</v>
      </c>
      <c r="I64" s="207" t="e">
        <f>_xll.qlRateHelperMaturityDate(D64)</f>
        <v>#VALUE!</v>
      </c>
      <c r="J64" s="212" t="e">
        <f>_xll.qlRateHelperPillarDate($D64)</f>
        <v>#VALUE!</v>
      </c>
      <c r="K64" s="211" t="e">
        <v>#N/A</v>
      </c>
    </row>
    <row r="65" spans="4:11" x14ac:dyDescent="0.2">
      <c r="D65" s="210" t="e">
        <v>#N/A</v>
      </c>
      <c r="E65" s="210" t="e">
        <f>_xll.qlRateHelperQuoteName(D65)</f>
        <v>#VALUE!</v>
      </c>
      <c r="F65" s="211" t="e">
        <f>_xll.qlRateHelperRate($D65)</f>
        <v>#VALUE!</v>
      </c>
      <c r="G65" s="211" t="str">
        <f>IF(ISERROR(_xll.qlSwapRateHelperSpread($D65)),IF(ISERROR(_xll.qlFuturesRateHelperConvexityAdjustment($D65)),"--",_xll.qlFuturesRateHelperConvexityAdjustment($D65)),_xll.qlSwapRateHelperSpread($D65))</f>
        <v>--</v>
      </c>
      <c r="H65" s="207" t="e">
        <f>_xll.qlRateHelperEarliestDate($D65)</f>
        <v>#VALUE!</v>
      </c>
      <c r="I65" s="207" t="e">
        <f>_xll.qlRateHelperMaturityDate(D65)</f>
        <v>#VALUE!</v>
      </c>
      <c r="J65" s="212" t="e">
        <f>_xll.qlRateHelperPillarDate($D65)</f>
        <v>#VALUE!</v>
      </c>
      <c r="K65" s="211" t="e">
        <v>#N/A</v>
      </c>
    </row>
    <row r="66" spans="4:11" x14ac:dyDescent="0.2">
      <c r="D66" s="210" t="e">
        <v>#N/A</v>
      </c>
      <c r="E66" s="210" t="e">
        <f>_xll.qlRateHelperQuoteName(D66)</f>
        <v>#VALUE!</v>
      </c>
      <c r="F66" s="211" t="e">
        <f>_xll.qlRateHelperRate($D66)</f>
        <v>#VALUE!</v>
      </c>
      <c r="G66" s="211" t="str">
        <f>IF(ISERROR(_xll.qlSwapRateHelperSpread($D66)),IF(ISERROR(_xll.qlFuturesRateHelperConvexityAdjustment($D66)),"--",_xll.qlFuturesRateHelperConvexityAdjustment($D66)),_xll.qlSwapRateHelperSpread($D66))</f>
        <v>--</v>
      </c>
      <c r="H66" s="207" t="e">
        <f>_xll.qlRateHelperEarliestDate($D66)</f>
        <v>#VALUE!</v>
      </c>
      <c r="I66" s="207" t="e">
        <f>_xll.qlRateHelperMaturityDate(D66)</f>
        <v>#VALUE!</v>
      </c>
      <c r="J66" s="212" t="e">
        <f>_xll.qlRateHelperPillarDate($D66)</f>
        <v>#VALUE!</v>
      </c>
      <c r="K66" s="211" t="e">
        <v>#N/A</v>
      </c>
    </row>
    <row r="67" spans="4:11" x14ac:dyDescent="0.2">
      <c r="D67" s="210" t="e">
        <v>#N/A</v>
      </c>
      <c r="E67" s="210" t="e">
        <f>_xll.qlRateHelperQuoteName(D67)</f>
        <v>#VALUE!</v>
      </c>
      <c r="F67" s="211" t="e">
        <f>_xll.qlRateHelperRate($D67)</f>
        <v>#VALUE!</v>
      </c>
      <c r="G67" s="211" t="str">
        <f>IF(ISERROR(_xll.qlSwapRateHelperSpread($D67)),IF(ISERROR(_xll.qlFuturesRateHelperConvexityAdjustment($D67)),"--",_xll.qlFuturesRateHelperConvexityAdjustment($D67)),_xll.qlSwapRateHelperSpread($D67))</f>
        <v>--</v>
      </c>
      <c r="H67" s="207" t="e">
        <f>_xll.qlRateHelperEarliestDate($D67)</f>
        <v>#VALUE!</v>
      </c>
      <c r="I67" s="207" t="e">
        <f>_xll.qlRateHelperMaturityDate(D67)</f>
        <v>#VALUE!</v>
      </c>
      <c r="J67" s="212" t="e">
        <f>_xll.qlRateHelperPillarDate($D67)</f>
        <v>#VALUE!</v>
      </c>
      <c r="K67" s="211" t="e">
        <v>#N/A</v>
      </c>
    </row>
    <row r="68" spans="4:11" x14ac:dyDescent="0.2">
      <c r="D68" s="210" t="e">
        <v>#N/A</v>
      </c>
      <c r="E68" s="210" t="e">
        <f>_xll.qlRateHelperQuoteName(D68)</f>
        <v>#VALUE!</v>
      </c>
      <c r="F68" s="211" t="e">
        <f>_xll.qlRateHelperRate($D68)</f>
        <v>#VALUE!</v>
      </c>
      <c r="G68" s="211" t="str">
        <f>IF(ISERROR(_xll.qlSwapRateHelperSpread($D68)),IF(ISERROR(_xll.qlFuturesRateHelperConvexityAdjustment($D68)),"--",_xll.qlFuturesRateHelperConvexityAdjustment($D68)),_xll.qlSwapRateHelperSpread($D68))</f>
        <v>--</v>
      </c>
      <c r="H68" s="207" t="e">
        <f>_xll.qlRateHelperEarliestDate($D68)</f>
        <v>#VALUE!</v>
      </c>
      <c r="I68" s="207" t="e">
        <f>_xll.qlRateHelperMaturityDate(D68)</f>
        <v>#VALUE!</v>
      </c>
      <c r="J68" s="212" t="e">
        <f>_xll.qlRateHelperPillarDate($D68)</f>
        <v>#VALUE!</v>
      </c>
      <c r="K68" s="211" t="e">
        <v>#N/A</v>
      </c>
    </row>
    <row r="69" spans="4:11" x14ac:dyDescent="0.2">
      <c r="D69" s="210" t="e">
        <v>#N/A</v>
      </c>
      <c r="E69" s="210" t="e">
        <f>_xll.qlRateHelperQuoteName(D69)</f>
        <v>#VALUE!</v>
      </c>
      <c r="F69" s="211" t="e">
        <f>_xll.qlRateHelperRate($D69)</f>
        <v>#VALUE!</v>
      </c>
      <c r="G69" s="211" t="str">
        <f>IF(ISERROR(_xll.qlSwapRateHelperSpread($D69)),IF(ISERROR(_xll.qlFuturesRateHelperConvexityAdjustment($D69)),"--",_xll.qlFuturesRateHelperConvexityAdjustment($D69)),_xll.qlSwapRateHelperSpread($D69))</f>
        <v>--</v>
      </c>
      <c r="H69" s="207" t="e">
        <f>_xll.qlRateHelperEarliestDate($D69)</f>
        <v>#VALUE!</v>
      </c>
      <c r="I69" s="207" t="e">
        <f>_xll.qlRateHelperMaturityDate(D69)</f>
        <v>#VALUE!</v>
      </c>
      <c r="J69" s="212" t="e">
        <f>_xll.qlRateHelperPillarDate($D69)</f>
        <v>#VALUE!</v>
      </c>
      <c r="K69" s="211" t="e">
        <v>#N/A</v>
      </c>
    </row>
    <row r="70" spans="4:11" x14ac:dyDescent="0.2">
      <c r="D70" s="210" t="e">
        <v>#N/A</v>
      </c>
      <c r="E70" s="210" t="e">
        <f>_xll.qlRateHelperQuoteName(D70)</f>
        <v>#VALUE!</v>
      </c>
      <c r="F70" s="211" t="e">
        <f>_xll.qlRateHelperRate($D70)</f>
        <v>#VALUE!</v>
      </c>
      <c r="G70" s="211" t="str">
        <f>IF(ISERROR(_xll.qlSwapRateHelperSpread($D70)),IF(ISERROR(_xll.qlFuturesRateHelperConvexityAdjustment($D70)),"--",_xll.qlFuturesRateHelperConvexityAdjustment($D70)),_xll.qlSwapRateHelperSpread($D70))</f>
        <v>--</v>
      </c>
      <c r="H70" s="207" t="e">
        <f>_xll.qlRateHelperEarliestDate($D70)</f>
        <v>#VALUE!</v>
      </c>
      <c r="I70" s="207" t="e">
        <f>_xll.qlRateHelperMaturityDate(D70)</f>
        <v>#VALUE!</v>
      </c>
      <c r="J70" s="212" t="e">
        <f>_xll.qlRateHelperPillarDate($D70)</f>
        <v>#VALUE!</v>
      </c>
      <c r="K70" s="211" t="e">
        <v>#N/A</v>
      </c>
    </row>
    <row r="71" spans="4:11" x14ac:dyDescent="0.2">
      <c r="D71" s="210" t="e">
        <v>#N/A</v>
      </c>
      <c r="E71" s="210" t="e">
        <f>_xll.qlRateHelperQuoteName(D71)</f>
        <v>#VALUE!</v>
      </c>
      <c r="F71" s="211" t="e">
        <f>_xll.qlRateHelperRate($D71)</f>
        <v>#VALUE!</v>
      </c>
      <c r="G71" s="211" t="str">
        <f>IF(ISERROR(_xll.qlSwapRateHelperSpread($D71)),IF(ISERROR(_xll.qlFuturesRateHelperConvexityAdjustment($D71)),"--",_xll.qlFuturesRateHelperConvexityAdjustment($D71)),_xll.qlSwapRateHelperSpread($D71))</f>
        <v>--</v>
      </c>
      <c r="H71" s="207" t="e">
        <f>_xll.qlRateHelperEarliestDate($D71)</f>
        <v>#VALUE!</v>
      </c>
      <c r="I71" s="207" t="e">
        <f>_xll.qlRateHelperMaturityDate(D71)</f>
        <v>#VALUE!</v>
      </c>
      <c r="J71" s="212" t="e">
        <f>_xll.qlRateHelperPillarDate($D71)</f>
        <v>#VALUE!</v>
      </c>
      <c r="K71" s="211" t="e">
        <v>#N/A</v>
      </c>
    </row>
    <row r="72" spans="4:11" x14ac:dyDescent="0.2">
      <c r="D72" s="210" t="e">
        <v>#N/A</v>
      </c>
      <c r="E72" s="210" t="e">
        <f>_xll.qlRateHelperQuoteName(D72)</f>
        <v>#VALUE!</v>
      </c>
      <c r="F72" s="211" t="e">
        <f>_xll.qlRateHelperRate($D72)</f>
        <v>#VALUE!</v>
      </c>
      <c r="G72" s="211" t="str">
        <f>IF(ISERROR(_xll.qlSwapRateHelperSpread($D72)),IF(ISERROR(_xll.qlFuturesRateHelperConvexityAdjustment($D72)),"--",_xll.qlFuturesRateHelperConvexityAdjustment($D72)),_xll.qlSwapRateHelperSpread($D72))</f>
        <v>--</v>
      </c>
      <c r="H72" s="207" t="e">
        <f>_xll.qlRateHelperEarliestDate($D72)</f>
        <v>#VALUE!</v>
      </c>
      <c r="I72" s="207" t="e">
        <f>_xll.qlRateHelperMaturityDate(D72)</f>
        <v>#VALUE!</v>
      </c>
      <c r="J72" s="212" t="e">
        <f>_xll.qlRateHelperPillarDate($D72)</f>
        <v>#VALUE!</v>
      </c>
      <c r="K72" s="211" t="e">
        <v>#N/A</v>
      </c>
    </row>
    <row r="73" spans="4:11" x14ac:dyDescent="0.2">
      <c r="D73" s="210" t="e">
        <v>#N/A</v>
      </c>
      <c r="E73" s="210" t="e">
        <f>_xll.qlRateHelperQuoteName(D73)</f>
        <v>#VALUE!</v>
      </c>
      <c r="F73" s="211" t="e">
        <f>_xll.qlRateHelperRate($D73)</f>
        <v>#VALUE!</v>
      </c>
      <c r="G73" s="211" t="str">
        <f>IF(ISERROR(_xll.qlSwapRateHelperSpread($D73)),IF(ISERROR(_xll.qlFuturesRateHelperConvexityAdjustment($D73)),"--",_xll.qlFuturesRateHelperConvexityAdjustment($D73)),_xll.qlSwapRateHelperSpread($D73))</f>
        <v>--</v>
      </c>
      <c r="H73" s="207" t="e">
        <f>_xll.qlRateHelperEarliestDate($D73)</f>
        <v>#VALUE!</v>
      </c>
      <c r="I73" s="207" t="e">
        <f>_xll.qlRateHelperMaturityDate(D73)</f>
        <v>#VALUE!</v>
      </c>
      <c r="J73" s="212" t="e">
        <f>_xll.qlRateHelperPillarDate($D73)</f>
        <v>#VALUE!</v>
      </c>
      <c r="K73" s="211" t="e">
        <v>#N/A</v>
      </c>
    </row>
    <row r="74" spans="4:11" x14ac:dyDescent="0.2">
      <c r="D74" s="210" t="e">
        <v>#N/A</v>
      </c>
      <c r="E74" s="210" t="e">
        <f>_xll.qlRateHelperQuoteName(D74)</f>
        <v>#VALUE!</v>
      </c>
      <c r="F74" s="211" t="e">
        <f>_xll.qlRateHelperRate($D74)</f>
        <v>#VALUE!</v>
      </c>
      <c r="G74" s="211" t="str">
        <f>IF(ISERROR(_xll.qlSwapRateHelperSpread($D74)),IF(ISERROR(_xll.qlFuturesRateHelperConvexityAdjustment($D74)),"--",_xll.qlFuturesRateHelperConvexityAdjustment($D74)),_xll.qlSwapRateHelperSpread($D74))</f>
        <v>--</v>
      </c>
      <c r="H74" s="207" t="e">
        <f>_xll.qlRateHelperEarliestDate($D74)</f>
        <v>#VALUE!</v>
      </c>
      <c r="I74" s="207" t="e">
        <f>_xll.qlRateHelperMaturityDate(D74)</f>
        <v>#VALUE!</v>
      </c>
      <c r="J74" s="212" t="e">
        <f>_xll.qlRateHelperPillarDate($D74)</f>
        <v>#VALUE!</v>
      </c>
      <c r="K74" s="211" t="e">
        <v>#N/A</v>
      </c>
    </row>
    <row r="75" spans="4:11" x14ac:dyDescent="0.2">
      <c r="D75" s="210" t="e">
        <v>#N/A</v>
      </c>
      <c r="E75" s="210" t="e">
        <f>_xll.qlRateHelperQuoteName(D75)</f>
        <v>#VALUE!</v>
      </c>
      <c r="F75" s="211" t="e">
        <f>_xll.qlRateHelperRate($D75)</f>
        <v>#VALUE!</v>
      </c>
      <c r="G75" s="211" t="str">
        <f>IF(ISERROR(_xll.qlSwapRateHelperSpread($D75)),IF(ISERROR(_xll.qlFuturesRateHelperConvexityAdjustment($D75)),"--",_xll.qlFuturesRateHelperConvexityAdjustment($D75)),_xll.qlSwapRateHelperSpread($D75))</f>
        <v>--</v>
      </c>
      <c r="H75" s="207" t="e">
        <f>_xll.qlRateHelperEarliestDate($D75)</f>
        <v>#VALUE!</v>
      </c>
      <c r="I75" s="207" t="e">
        <f>_xll.qlRateHelperMaturityDate(D75)</f>
        <v>#VALUE!</v>
      </c>
      <c r="J75" s="212" t="e">
        <f>_xll.qlRateHelperPillarDate($D75)</f>
        <v>#VALUE!</v>
      </c>
      <c r="K75" s="211" t="e">
        <v>#N/A</v>
      </c>
    </row>
    <row r="76" spans="4:11" x14ac:dyDescent="0.2">
      <c r="D76" s="210" t="e">
        <v>#N/A</v>
      </c>
      <c r="E76" s="210" t="e">
        <f>_xll.qlRateHelperQuoteName(D76)</f>
        <v>#VALUE!</v>
      </c>
      <c r="F76" s="211" t="e">
        <f>_xll.qlRateHelperRate($D76)</f>
        <v>#VALUE!</v>
      </c>
      <c r="G76" s="211" t="str">
        <f>IF(ISERROR(_xll.qlSwapRateHelperSpread($D76)),IF(ISERROR(_xll.qlFuturesRateHelperConvexityAdjustment($D76)),"--",_xll.qlFuturesRateHelperConvexityAdjustment($D76)),_xll.qlSwapRateHelperSpread($D76))</f>
        <v>--</v>
      </c>
      <c r="H76" s="207" t="e">
        <f>_xll.qlRateHelperEarliestDate($D76)</f>
        <v>#VALUE!</v>
      </c>
      <c r="I76" s="207" t="e">
        <f>_xll.qlRateHelperMaturityDate(D76)</f>
        <v>#VALUE!</v>
      </c>
      <c r="J76" s="212" t="e">
        <f>_xll.qlRateHelperPillarDate($D76)</f>
        <v>#VALUE!</v>
      </c>
      <c r="K76" s="211" t="e">
        <v>#N/A</v>
      </c>
    </row>
    <row r="77" spans="4:11" x14ac:dyDescent="0.2">
      <c r="D77" s="210" t="e">
        <v>#N/A</v>
      </c>
      <c r="E77" s="210" t="e">
        <f>_xll.qlRateHelperQuoteName(D77)</f>
        <v>#VALUE!</v>
      </c>
      <c r="F77" s="211" t="e">
        <f>_xll.qlRateHelperRate($D77)</f>
        <v>#VALUE!</v>
      </c>
      <c r="G77" s="211" t="str">
        <f>IF(ISERROR(_xll.qlSwapRateHelperSpread($D77)),IF(ISERROR(_xll.qlFuturesRateHelperConvexityAdjustment($D77)),"--",_xll.qlFuturesRateHelperConvexityAdjustment($D77)),_xll.qlSwapRateHelperSpread($D77))</f>
        <v>--</v>
      </c>
      <c r="H77" s="207" t="e">
        <f>_xll.qlRateHelperEarliestDate($D77)</f>
        <v>#VALUE!</v>
      </c>
      <c r="I77" s="207" t="e">
        <f>_xll.qlRateHelperMaturityDate(D77)</f>
        <v>#VALUE!</v>
      </c>
      <c r="J77" s="212" t="e">
        <f>_xll.qlRateHelperPillarDate($D77)</f>
        <v>#VALUE!</v>
      </c>
      <c r="K77" s="211" t="e">
        <v>#N/A</v>
      </c>
    </row>
    <row r="78" spans="4:11" x14ac:dyDescent="0.2">
      <c r="D78" s="210" t="e">
        <v>#N/A</v>
      </c>
      <c r="E78" s="210" t="e">
        <f>_xll.qlRateHelperQuoteName(D78)</f>
        <v>#VALUE!</v>
      </c>
      <c r="F78" s="211" t="e">
        <f>_xll.qlRateHelperRate($D78)</f>
        <v>#VALUE!</v>
      </c>
      <c r="G78" s="211" t="str">
        <f>IF(ISERROR(_xll.qlSwapRateHelperSpread($D78)),IF(ISERROR(_xll.qlFuturesRateHelperConvexityAdjustment($D78)),"--",_xll.qlFuturesRateHelperConvexityAdjustment($D78)),_xll.qlSwapRateHelperSpread($D78))</f>
        <v>--</v>
      </c>
      <c r="H78" s="207" t="e">
        <f>_xll.qlRateHelperEarliestDate($D78)</f>
        <v>#VALUE!</v>
      </c>
      <c r="I78" s="207" t="e">
        <f>_xll.qlRateHelperMaturityDate(D78)</f>
        <v>#VALUE!</v>
      </c>
      <c r="J78" s="212" t="e">
        <f>_xll.qlRateHelperPillarDate($D78)</f>
        <v>#VALUE!</v>
      </c>
      <c r="K78" s="211" t="e">
        <v>#N/A</v>
      </c>
    </row>
    <row r="79" spans="4:11" x14ac:dyDescent="0.2">
      <c r="D79" s="210" t="e">
        <v>#N/A</v>
      </c>
      <c r="E79" s="210" t="e">
        <f>_xll.qlRateHelperQuoteName(D79)</f>
        <v>#VALUE!</v>
      </c>
      <c r="F79" s="211" t="e">
        <f>_xll.qlRateHelperRate($D79)</f>
        <v>#VALUE!</v>
      </c>
      <c r="G79" s="211" t="str">
        <f>IF(ISERROR(_xll.qlSwapRateHelperSpread($D79)),IF(ISERROR(_xll.qlFuturesRateHelperConvexityAdjustment($D79)),"--",_xll.qlFuturesRateHelperConvexityAdjustment($D79)),_xll.qlSwapRateHelperSpread($D79))</f>
        <v>--</v>
      </c>
      <c r="H79" s="207" t="e">
        <f>_xll.qlRateHelperEarliestDate($D79)</f>
        <v>#VALUE!</v>
      </c>
      <c r="I79" s="207" t="e">
        <f>_xll.qlRateHelperMaturityDate(D79)</f>
        <v>#VALUE!</v>
      </c>
      <c r="J79" s="212" t="e">
        <f>_xll.qlRateHelperPillarDate($D79)</f>
        <v>#VALUE!</v>
      </c>
      <c r="K79" s="211" t="e">
        <v>#N/A</v>
      </c>
    </row>
    <row r="80" spans="4:11" x14ac:dyDescent="0.2">
      <c r="D80" s="210" t="e">
        <v>#N/A</v>
      </c>
      <c r="E80" s="210" t="e">
        <f>_xll.qlRateHelperQuoteName(D80)</f>
        <v>#VALUE!</v>
      </c>
      <c r="F80" s="211" t="e">
        <f>_xll.qlRateHelperRate($D80)</f>
        <v>#VALUE!</v>
      </c>
      <c r="G80" s="211" t="str">
        <f>IF(ISERROR(_xll.qlSwapRateHelperSpread($D80)),IF(ISERROR(_xll.qlFuturesRateHelperConvexityAdjustment($D80)),"--",_xll.qlFuturesRateHelperConvexityAdjustment($D80)),_xll.qlSwapRateHelperSpread($D80))</f>
        <v>--</v>
      </c>
      <c r="H80" s="207" t="e">
        <f>_xll.qlRateHelperEarliestDate($D80)</f>
        <v>#VALUE!</v>
      </c>
      <c r="I80" s="207" t="e">
        <f>_xll.qlRateHelperMaturityDate(D80)</f>
        <v>#VALUE!</v>
      </c>
      <c r="J80" s="212" t="e">
        <f>_xll.qlRateHelperPillarDate($D80)</f>
        <v>#VALUE!</v>
      </c>
      <c r="K80" s="211" t="e">
        <v>#N/A</v>
      </c>
    </row>
    <row r="81" spans="4:11" x14ac:dyDescent="0.2">
      <c r="D81" s="210" t="e">
        <v>#N/A</v>
      </c>
      <c r="E81" s="210" t="e">
        <f>_xll.qlRateHelperQuoteName(D81)</f>
        <v>#VALUE!</v>
      </c>
      <c r="F81" s="211" t="e">
        <f>_xll.qlRateHelperRate($D81)</f>
        <v>#VALUE!</v>
      </c>
      <c r="G81" s="211" t="str">
        <f>IF(ISERROR(_xll.qlSwapRateHelperSpread($D81)),IF(ISERROR(_xll.qlFuturesRateHelperConvexityAdjustment($D81)),"--",_xll.qlFuturesRateHelperConvexityAdjustment($D81)),_xll.qlSwapRateHelperSpread($D81))</f>
        <v>--</v>
      </c>
      <c r="H81" s="207" t="e">
        <f>_xll.qlRateHelperEarliestDate($D81)</f>
        <v>#VALUE!</v>
      </c>
      <c r="I81" s="207" t="e">
        <f>_xll.qlRateHelperMaturityDate(D81)</f>
        <v>#VALUE!</v>
      </c>
      <c r="J81" s="212" t="e">
        <f>_xll.qlRateHelperPillarDate($D81)</f>
        <v>#VALUE!</v>
      </c>
      <c r="K81" s="211" t="e">
        <v>#N/A</v>
      </c>
    </row>
    <row r="82" spans="4:11" x14ac:dyDescent="0.2">
      <c r="D82" s="210" t="e">
        <v>#N/A</v>
      </c>
      <c r="E82" s="210" t="e">
        <f>_xll.qlRateHelperQuoteName(D82)</f>
        <v>#VALUE!</v>
      </c>
      <c r="F82" s="211" t="e">
        <f>_xll.qlRateHelperRate($D82)</f>
        <v>#VALUE!</v>
      </c>
      <c r="G82" s="211" t="str">
        <f>IF(ISERROR(_xll.qlSwapRateHelperSpread($D82)),IF(ISERROR(_xll.qlFuturesRateHelperConvexityAdjustment($D82)),"--",_xll.qlFuturesRateHelperConvexityAdjustment($D82)),_xll.qlSwapRateHelperSpread($D82))</f>
        <v>--</v>
      </c>
      <c r="H82" s="207" t="e">
        <f>_xll.qlRateHelperEarliestDate($D82)</f>
        <v>#VALUE!</v>
      </c>
      <c r="I82" s="207" t="e">
        <f>_xll.qlRateHelperMaturityDate(D82)</f>
        <v>#VALUE!</v>
      </c>
      <c r="J82" s="212" t="e">
        <f>_xll.qlRateHelperPillarDate($D82)</f>
        <v>#VALUE!</v>
      </c>
      <c r="K82" s="211" t="e">
        <v>#N/A</v>
      </c>
    </row>
    <row r="83" spans="4:11" x14ac:dyDescent="0.2">
      <c r="D83" s="210" t="e">
        <v>#N/A</v>
      </c>
      <c r="E83" s="210" t="e">
        <f>_xll.qlRateHelperQuoteName(D83)</f>
        <v>#VALUE!</v>
      </c>
      <c r="F83" s="211" t="e">
        <f>_xll.qlRateHelperRate($D83)</f>
        <v>#VALUE!</v>
      </c>
      <c r="G83" s="211" t="str">
        <f>IF(ISERROR(_xll.qlSwapRateHelperSpread($D83)),IF(ISERROR(_xll.qlFuturesRateHelperConvexityAdjustment($D83)),"--",_xll.qlFuturesRateHelperConvexityAdjustment($D83)),_xll.qlSwapRateHelperSpread($D83))</f>
        <v>--</v>
      </c>
      <c r="H83" s="207" t="e">
        <f>_xll.qlRateHelperEarliestDate($D83)</f>
        <v>#VALUE!</v>
      </c>
      <c r="I83" s="207" t="e">
        <f>_xll.qlRateHelperMaturityDate(D83)</f>
        <v>#VALUE!</v>
      </c>
      <c r="J83" s="212" t="e">
        <f>_xll.qlRateHelperPillarDate($D83)</f>
        <v>#VALUE!</v>
      </c>
      <c r="K83" s="211" t="e">
        <v>#N/A</v>
      </c>
    </row>
    <row r="84" spans="4:11" x14ac:dyDescent="0.2">
      <c r="D84" s="210" t="e">
        <v>#N/A</v>
      </c>
      <c r="E84" s="210" t="e">
        <f>_xll.qlRateHelperQuoteName(D84)</f>
        <v>#VALUE!</v>
      </c>
      <c r="F84" s="211" t="e">
        <f>_xll.qlRateHelperRate($D84)</f>
        <v>#VALUE!</v>
      </c>
      <c r="G84" s="211" t="str">
        <f>IF(ISERROR(_xll.qlSwapRateHelperSpread($D84)),IF(ISERROR(_xll.qlFuturesRateHelperConvexityAdjustment($D84)),"--",_xll.qlFuturesRateHelperConvexityAdjustment($D84)),_xll.qlSwapRateHelperSpread($D84))</f>
        <v>--</v>
      </c>
      <c r="H84" s="207" t="e">
        <f>_xll.qlRateHelperEarliestDate($D84)</f>
        <v>#VALUE!</v>
      </c>
      <c r="I84" s="207" t="e">
        <f>_xll.qlRateHelperMaturityDate(D84)</f>
        <v>#VALUE!</v>
      </c>
      <c r="J84" s="212" t="e">
        <f>_xll.qlRateHelperPillarDate($D84)</f>
        <v>#VALUE!</v>
      </c>
      <c r="K84" s="211" t="e">
        <v>#N/A</v>
      </c>
    </row>
    <row r="85" spans="4:11" x14ac:dyDescent="0.2">
      <c r="D85" s="210" t="e">
        <v>#N/A</v>
      </c>
      <c r="E85" s="210" t="e">
        <f>_xll.qlRateHelperQuoteName(D85)</f>
        <v>#VALUE!</v>
      </c>
      <c r="F85" s="211" t="e">
        <f>_xll.qlRateHelperRate($D85)</f>
        <v>#VALUE!</v>
      </c>
      <c r="G85" s="211" t="str">
        <f>IF(ISERROR(_xll.qlSwapRateHelperSpread($D85)),IF(ISERROR(_xll.qlFuturesRateHelperConvexityAdjustment($D85)),"--",_xll.qlFuturesRateHelperConvexityAdjustment($D85)),_xll.qlSwapRateHelperSpread($D85))</f>
        <v>--</v>
      </c>
      <c r="H85" s="207" t="e">
        <f>_xll.qlRateHelperEarliestDate($D85)</f>
        <v>#VALUE!</v>
      </c>
      <c r="I85" s="207" t="e">
        <f>_xll.qlRateHelperMaturityDate(D85)</f>
        <v>#VALUE!</v>
      </c>
      <c r="J85" s="212" t="e">
        <f>_xll.qlRateHelperPillarDate($D85)</f>
        <v>#VALUE!</v>
      </c>
      <c r="K85" s="211" t="e">
        <v>#N/A</v>
      </c>
    </row>
    <row r="86" spans="4:11" x14ac:dyDescent="0.2">
      <c r="D86" s="210" t="e">
        <v>#N/A</v>
      </c>
      <c r="E86" s="210" t="e">
        <f>_xll.qlRateHelperQuoteName(D86)</f>
        <v>#VALUE!</v>
      </c>
      <c r="F86" s="211" t="e">
        <f>_xll.qlRateHelperRate($D86)</f>
        <v>#VALUE!</v>
      </c>
      <c r="G86" s="211" t="str">
        <f>IF(ISERROR(_xll.qlSwapRateHelperSpread($D86)),IF(ISERROR(_xll.qlFuturesRateHelperConvexityAdjustment($D86)),"--",_xll.qlFuturesRateHelperConvexityAdjustment($D86)),_xll.qlSwapRateHelperSpread($D86))</f>
        <v>--</v>
      </c>
      <c r="H86" s="207" t="e">
        <f>_xll.qlRateHelperEarliestDate($D86)</f>
        <v>#VALUE!</v>
      </c>
      <c r="I86" s="207" t="e">
        <f>_xll.qlRateHelperMaturityDate(D86)</f>
        <v>#VALUE!</v>
      </c>
      <c r="J86" s="212" t="e">
        <f>_xll.qlRateHelperPillarDate($D86)</f>
        <v>#VALUE!</v>
      </c>
      <c r="K86" s="211" t="e">
        <v>#N/A</v>
      </c>
    </row>
    <row r="87" spans="4:11" x14ac:dyDescent="0.2">
      <c r="D87" s="210" t="e">
        <v>#N/A</v>
      </c>
      <c r="E87" s="210" t="e">
        <f>_xll.qlRateHelperQuoteName(D87)</f>
        <v>#VALUE!</v>
      </c>
      <c r="F87" s="211" t="e">
        <f>_xll.qlRateHelperRate($D87)</f>
        <v>#VALUE!</v>
      </c>
      <c r="G87" s="211" t="str">
        <f>IF(ISERROR(_xll.qlSwapRateHelperSpread($D87)),IF(ISERROR(_xll.qlFuturesRateHelperConvexityAdjustment($D87)),"--",_xll.qlFuturesRateHelperConvexityAdjustment($D87)),_xll.qlSwapRateHelperSpread($D87))</f>
        <v>--</v>
      </c>
      <c r="H87" s="207" t="e">
        <f>_xll.qlRateHelperEarliestDate($D87)</f>
        <v>#VALUE!</v>
      </c>
      <c r="I87" s="207" t="e">
        <f>_xll.qlRateHelperMaturityDate(D87)</f>
        <v>#VALUE!</v>
      </c>
      <c r="J87" s="212" t="e">
        <f>_xll.qlRateHelperPillarDate($D87)</f>
        <v>#VALUE!</v>
      </c>
      <c r="K87" s="211" t="e">
        <v>#N/A</v>
      </c>
    </row>
    <row r="88" spans="4:11" x14ac:dyDescent="0.2">
      <c r="D88" s="210" t="e">
        <v>#N/A</v>
      </c>
      <c r="E88" s="210" t="e">
        <f>_xll.qlRateHelperQuoteName(D88)</f>
        <v>#VALUE!</v>
      </c>
      <c r="F88" s="211" t="e">
        <f>_xll.qlRateHelperRate($D88)</f>
        <v>#VALUE!</v>
      </c>
      <c r="G88" s="211" t="str">
        <f>IF(ISERROR(_xll.qlSwapRateHelperSpread($D88)),IF(ISERROR(_xll.qlFuturesRateHelperConvexityAdjustment($D88)),"--",_xll.qlFuturesRateHelperConvexityAdjustment($D88)),_xll.qlSwapRateHelperSpread($D88))</f>
        <v>--</v>
      </c>
      <c r="H88" s="207" t="e">
        <f>_xll.qlRateHelperEarliestDate($D88)</f>
        <v>#VALUE!</v>
      </c>
      <c r="I88" s="207" t="e">
        <f>_xll.qlRateHelperMaturityDate(D88)</f>
        <v>#VALUE!</v>
      </c>
      <c r="J88" s="212" t="e">
        <f>_xll.qlRateHelperPillarDate($D88)</f>
        <v>#VALUE!</v>
      </c>
      <c r="K88" s="211" t="e">
        <v>#N/A</v>
      </c>
    </row>
    <row r="89" spans="4:11" x14ac:dyDescent="0.2">
      <c r="D89" s="210" t="e">
        <v>#N/A</v>
      </c>
      <c r="E89" s="210" t="e">
        <f>_xll.qlRateHelperQuoteName(D89)</f>
        <v>#VALUE!</v>
      </c>
      <c r="F89" s="211" t="e">
        <f>_xll.qlRateHelperRate($D89)</f>
        <v>#VALUE!</v>
      </c>
      <c r="G89" s="211" t="str">
        <f>IF(ISERROR(_xll.qlSwapRateHelperSpread($D89)),IF(ISERROR(_xll.qlFuturesRateHelperConvexityAdjustment($D89)),"--",_xll.qlFuturesRateHelperConvexityAdjustment($D89)),_xll.qlSwapRateHelperSpread($D89))</f>
        <v>--</v>
      </c>
      <c r="H89" s="207" t="e">
        <f>_xll.qlRateHelperEarliestDate($D89)</f>
        <v>#VALUE!</v>
      </c>
      <c r="I89" s="207" t="e">
        <f>_xll.qlRateHelperMaturityDate(D89)</f>
        <v>#VALUE!</v>
      </c>
      <c r="J89" s="212" t="e">
        <f>_xll.qlRateHelperPillarDate($D89)</f>
        <v>#VALUE!</v>
      </c>
      <c r="K89" s="211" t="e">
        <v>#N/A</v>
      </c>
    </row>
    <row r="90" spans="4:11" x14ac:dyDescent="0.2">
      <c r="D90" s="210" t="e">
        <v>#N/A</v>
      </c>
      <c r="E90" s="210" t="e">
        <f>_xll.qlRateHelperQuoteName(D90)</f>
        <v>#VALUE!</v>
      </c>
      <c r="F90" s="211" t="e">
        <f>_xll.qlRateHelperRate($D90)</f>
        <v>#VALUE!</v>
      </c>
      <c r="G90" s="211" t="str">
        <f>IF(ISERROR(_xll.qlSwapRateHelperSpread($D90)),IF(ISERROR(_xll.qlFuturesRateHelperConvexityAdjustment($D90)),"--",_xll.qlFuturesRateHelperConvexityAdjustment($D90)),_xll.qlSwapRateHelperSpread($D90))</f>
        <v>--</v>
      </c>
      <c r="H90" s="207" t="e">
        <f>_xll.qlRateHelperEarliestDate($D90)</f>
        <v>#VALUE!</v>
      </c>
      <c r="I90" s="207" t="e">
        <f>_xll.qlRateHelperMaturityDate(D90)</f>
        <v>#VALUE!</v>
      </c>
      <c r="J90" s="212" t="e">
        <f>_xll.qlRateHelperPillarDate($D90)</f>
        <v>#VALUE!</v>
      </c>
      <c r="K90" s="211" t="e">
        <v>#N/A</v>
      </c>
    </row>
    <row r="91" spans="4:11" x14ac:dyDescent="0.2">
      <c r="D91" s="210" t="e">
        <v>#N/A</v>
      </c>
      <c r="E91" s="210" t="e">
        <f>_xll.qlRateHelperQuoteName(D91)</f>
        <v>#VALUE!</v>
      </c>
      <c r="F91" s="211" t="e">
        <f>_xll.qlRateHelperRate($D91)</f>
        <v>#VALUE!</v>
      </c>
      <c r="G91" s="211" t="str">
        <f>IF(ISERROR(_xll.qlSwapRateHelperSpread($D91)),IF(ISERROR(_xll.qlFuturesRateHelperConvexityAdjustment($D91)),"--",_xll.qlFuturesRateHelperConvexityAdjustment($D91)),_xll.qlSwapRateHelperSpread($D91))</f>
        <v>--</v>
      </c>
      <c r="H91" s="207" t="e">
        <f>_xll.qlRateHelperEarliestDate($D91)</f>
        <v>#VALUE!</v>
      </c>
      <c r="I91" s="207" t="e">
        <f>_xll.qlRateHelperMaturityDate(D91)</f>
        <v>#VALUE!</v>
      </c>
      <c r="J91" s="212" t="e">
        <f>_xll.qlRateHelperPillarDate($D91)</f>
        <v>#VALUE!</v>
      </c>
      <c r="K91" s="211" t="e">
        <v>#N/A</v>
      </c>
    </row>
    <row r="92" spans="4:11" x14ac:dyDescent="0.2">
      <c r="D92" s="210" t="e">
        <v>#N/A</v>
      </c>
      <c r="E92" s="210" t="e">
        <f>_xll.qlRateHelperQuoteName(D92)</f>
        <v>#VALUE!</v>
      </c>
      <c r="F92" s="211" t="e">
        <f>_xll.qlRateHelperRate($D92)</f>
        <v>#VALUE!</v>
      </c>
      <c r="G92" s="211" t="str">
        <f>IF(ISERROR(_xll.qlSwapRateHelperSpread($D92)),IF(ISERROR(_xll.qlFuturesRateHelperConvexityAdjustment($D92)),"--",_xll.qlFuturesRateHelperConvexityAdjustment($D92)),_xll.qlSwapRateHelperSpread($D92))</f>
        <v>--</v>
      </c>
      <c r="H92" s="207" t="e">
        <f>_xll.qlRateHelperEarliestDate($D92)</f>
        <v>#VALUE!</v>
      </c>
      <c r="I92" s="207" t="e">
        <f>_xll.qlRateHelperMaturityDate(D92)</f>
        <v>#VALUE!</v>
      </c>
      <c r="J92" s="212" t="e">
        <f>_xll.qlRateHelperPillarDate($D92)</f>
        <v>#VALUE!</v>
      </c>
      <c r="K92" s="211" t="e">
        <v>#N/A</v>
      </c>
    </row>
    <row r="93" spans="4:11" x14ac:dyDescent="0.2">
      <c r="D93" s="210" t="e">
        <v>#N/A</v>
      </c>
      <c r="E93" s="210" t="e">
        <f>_xll.qlRateHelperQuoteName(D93)</f>
        <v>#VALUE!</v>
      </c>
      <c r="F93" s="211" t="e">
        <f>_xll.qlRateHelperRate($D93)</f>
        <v>#VALUE!</v>
      </c>
      <c r="G93" s="211" t="str">
        <f>IF(ISERROR(_xll.qlSwapRateHelperSpread($D93)),IF(ISERROR(_xll.qlFuturesRateHelperConvexityAdjustment($D93)),"--",_xll.qlFuturesRateHelperConvexityAdjustment($D93)),_xll.qlSwapRateHelperSpread($D93))</f>
        <v>--</v>
      </c>
      <c r="H93" s="207" t="e">
        <f>_xll.qlRateHelperEarliestDate($D93)</f>
        <v>#VALUE!</v>
      </c>
      <c r="I93" s="207" t="e">
        <f>_xll.qlRateHelperMaturityDate(D93)</f>
        <v>#VALUE!</v>
      </c>
      <c r="J93" s="212" t="e">
        <f>_xll.qlRateHelperPillarDate($D93)</f>
        <v>#VALUE!</v>
      </c>
      <c r="K93" s="211" t="e">
        <v>#N/A</v>
      </c>
    </row>
    <row r="94" spans="4:11" x14ac:dyDescent="0.2">
      <c r="D94" s="210" t="e">
        <v>#N/A</v>
      </c>
      <c r="E94" s="210" t="e">
        <f>_xll.qlRateHelperQuoteName(D94)</f>
        <v>#VALUE!</v>
      </c>
      <c r="F94" s="211" t="e">
        <f>_xll.qlRateHelperRate($D94)</f>
        <v>#VALUE!</v>
      </c>
      <c r="G94" s="211" t="str">
        <f>IF(ISERROR(_xll.qlSwapRateHelperSpread($D94)),IF(ISERROR(_xll.qlFuturesRateHelperConvexityAdjustment($D94)),"--",_xll.qlFuturesRateHelperConvexityAdjustment($D94)),_xll.qlSwapRateHelperSpread($D94))</f>
        <v>--</v>
      </c>
      <c r="H94" s="207" t="e">
        <f>_xll.qlRateHelperEarliestDate($D94)</f>
        <v>#VALUE!</v>
      </c>
      <c r="I94" s="207" t="e">
        <f>_xll.qlRateHelperMaturityDate(D94)</f>
        <v>#VALUE!</v>
      </c>
      <c r="J94" s="212" t="e">
        <f>_xll.qlRateHelperPillarDate($D94)</f>
        <v>#VALUE!</v>
      </c>
      <c r="K94" s="211" t="e">
        <v>#N/A</v>
      </c>
    </row>
    <row r="95" spans="4:11" x14ac:dyDescent="0.2">
      <c r="D95" s="210" t="e">
        <v>#N/A</v>
      </c>
      <c r="E95" s="210" t="e">
        <f>_xll.qlRateHelperQuoteName(D95)</f>
        <v>#VALUE!</v>
      </c>
      <c r="F95" s="211" t="e">
        <f>_xll.qlRateHelperRate($D95)</f>
        <v>#VALUE!</v>
      </c>
      <c r="G95" s="211" t="str">
        <f>IF(ISERROR(_xll.qlSwapRateHelperSpread($D95)),IF(ISERROR(_xll.qlFuturesRateHelperConvexityAdjustment($D95)),"--",_xll.qlFuturesRateHelperConvexityAdjustment($D95)),_xll.qlSwapRateHelperSpread($D95))</f>
        <v>--</v>
      </c>
      <c r="H95" s="207" t="e">
        <f>_xll.qlRateHelperEarliestDate($D95)</f>
        <v>#VALUE!</v>
      </c>
      <c r="I95" s="207" t="e">
        <f>_xll.qlRateHelperMaturityDate(D95)</f>
        <v>#VALUE!</v>
      </c>
      <c r="J95" s="212" t="e">
        <f>_xll.qlRateHelperPillarDate($D95)</f>
        <v>#VALUE!</v>
      </c>
      <c r="K95" s="211" t="e">
        <v>#N/A</v>
      </c>
    </row>
    <row r="96" spans="4:11" x14ac:dyDescent="0.2">
      <c r="D96" s="210" t="e">
        <v>#N/A</v>
      </c>
      <c r="E96" s="210" t="e">
        <f>_xll.qlRateHelperQuoteName(D96)</f>
        <v>#VALUE!</v>
      </c>
      <c r="F96" s="211" t="e">
        <f>_xll.qlRateHelperRate($D96)</f>
        <v>#VALUE!</v>
      </c>
      <c r="G96" s="211" t="str">
        <f>IF(ISERROR(_xll.qlSwapRateHelperSpread($D96)),IF(ISERROR(_xll.qlFuturesRateHelperConvexityAdjustment($D96)),"--",_xll.qlFuturesRateHelperConvexityAdjustment($D96)),_xll.qlSwapRateHelperSpread($D96))</f>
        <v>--</v>
      </c>
      <c r="H96" s="207" t="e">
        <f>_xll.qlRateHelperEarliestDate($D96)</f>
        <v>#VALUE!</v>
      </c>
      <c r="I96" s="207" t="e">
        <f>_xll.qlRateHelperMaturityDate(D96)</f>
        <v>#VALUE!</v>
      </c>
      <c r="J96" s="212" t="e">
        <f>_xll.qlRateHelperPillarDate($D96)</f>
        <v>#VALUE!</v>
      </c>
      <c r="K96" s="211" t="e">
        <v>#N/A</v>
      </c>
    </row>
    <row r="97" spans="4:11" x14ac:dyDescent="0.2">
      <c r="D97" s="210" t="e">
        <v>#N/A</v>
      </c>
      <c r="E97" s="210" t="e">
        <f>_xll.qlRateHelperQuoteName(D97)</f>
        <v>#VALUE!</v>
      </c>
      <c r="F97" s="211" t="e">
        <f>_xll.qlRateHelperRate($D97)</f>
        <v>#VALUE!</v>
      </c>
      <c r="G97" s="211" t="str">
        <f>IF(ISERROR(_xll.qlSwapRateHelperSpread($D97)),IF(ISERROR(_xll.qlFuturesRateHelperConvexityAdjustment($D97)),"--",_xll.qlFuturesRateHelperConvexityAdjustment($D97)),_xll.qlSwapRateHelperSpread($D97))</f>
        <v>--</v>
      </c>
      <c r="H97" s="207" t="e">
        <f>_xll.qlRateHelperEarliestDate($D97)</f>
        <v>#VALUE!</v>
      </c>
      <c r="I97" s="207" t="e">
        <f>_xll.qlRateHelperMaturityDate(D97)</f>
        <v>#VALUE!</v>
      </c>
      <c r="J97" s="212" t="e">
        <f>_xll.qlRateHelperPillarDate($D97)</f>
        <v>#VALUE!</v>
      </c>
      <c r="K97" s="211" t="e">
        <v>#N/A</v>
      </c>
    </row>
    <row r="98" spans="4:11" x14ac:dyDescent="0.2">
      <c r="D98" s="210" t="e">
        <v>#N/A</v>
      </c>
      <c r="E98" s="210" t="e">
        <f>_xll.qlRateHelperQuoteName(D98)</f>
        <v>#VALUE!</v>
      </c>
      <c r="F98" s="211" t="e">
        <f>_xll.qlRateHelperRate($D98)</f>
        <v>#VALUE!</v>
      </c>
      <c r="G98" s="211" t="str">
        <f>IF(ISERROR(_xll.qlSwapRateHelperSpread($D98)),IF(ISERROR(_xll.qlFuturesRateHelperConvexityAdjustment($D98)),"--",_xll.qlFuturesRateHelperConvexityAdjustment($D98)),_xll.qlSwapRateHelperSpread($D98))</f>
        <v>--</v>
      </c>
      <c r="H98" s="207" t="e">
        <f>_xll.qlRateHelperEarliestDate($D98)</f>
        <v>#VALUE!</v>
      </c>
      <c r="I98" s="207" t="e">
        <f>_xll.qlRateHelperMaturityDate(D98)</f>
        <v>#VALUE!</v>
      </c>
      <c r="J98" s="212" t="e">
        <f>_xll.qlRateHelperPillarDate($D98)</f>
        <v>#VALUE!</v>
      </c>
      <c r="K98" s="211" t="e">
        <v>#N/A</v>
      </c>
    </row>
    <row r="99" spans="4:11" x14ac:dyDescent="0.2">
      <c r="D99" s="210" t="e">
        <v>#N/A</v>
      </c>
      <c r="E99" s="210" t="e">
        <f>_xll.qlRateHelperQuoteName(D99)</f>
        <v>#VALUE!</v>
      </c>
      <c r="F99" s="211" t="e">
        <f>_xll.qlRateHelperRate($D99)</f>
        <v>#VALUE!</v>
      </c>
      <c r="G99" s="211" t="str">
        <f>IF(ISERROR(_xll.qlSwapRateHelperSpread($D99)),IF(ISERROR(_xll.qlFuturesRateHelperConvexityAdjustment($D99)),"--",_xll.qlFuturesRateHelperConvexityAdjustment($D99)),_xll.qlSwapRateHelperSpread($D99))</f>
        <v>--</v>
      </c>
      <c r="H99" s="207" t="e">
        <f>_xll.qlRateHelperEarliestDate($D99)</f>
        <v>#VALUE!</v>
      </c>
      <c r="I99" s="207" t="e">
        <f>_xll.qlRateHelperMaturityDate(D99)</f>
        <v>#VALUE!</v>
      </c>
      <c r="J99" s="212" t="e">
        <f>_xll.qlRateHelperPillarDate($D99)</f>
        <v>#VALUE!</v>
      </c>
      <c r="K99" s="211" t="e">
        <v>#N/A</v>
      </c>
    </row>
    <row r="100" spans="4:11" x14ac:dyDescent="0.2">
      <c r="D100" s="210" t="e">
        <v>#N/A</v>
      </c>
      <c r="E100" s="210" t="e">
        <f>_xll.qlRateHelperQuoteName(D100)</f>
        <v>#VALUE!</v>
      </c>
      <c r="F100" s="211" t="e">
        <f>_xll.qlRateHelperRate($D100)</f>
        <v>#VALUE!</v>
      </c>
      <c r="G100" s="211" t="str">
        <f>IF(ISERROR(_xll.qlSwapRateHelperSpread($D100)),IF(ISERROR(_xll.qlFuturesRateHelperConvexityAdjustment($D100)),"--",_xll.qlFuturesRateHelperConvexityAdjustment($D100)),_xll.qlSwapRateHelperSpread($D100))</f>
        <v>--</v>
      </c>
      <c r="H100" s="207" t="e">
        <f>_xll.qlRateHelperEarliestDate($D100)</f>
        <v>#VALUE!</v>
      </c>
      <c r="I100" s="207" t="e">
        <f>_xll.qlRateHelperMaturityDate(D100)</f>
        <v>#VALUE!</v>
      </c>
      <c r="J100" s="212" t="e">
        <f>_xll.qlRateHelperPillarDate($D100)</f>
        <v>#VALUE!</v>
      </c>
      <c r="K100" s="211" t="e">
        <v>#N/A</v>
      </c>
    </row>
    <row r="101" spans="4:11" x14ac:dyDescent="0.2">
      <c r="D101" s="210" t="e">
        <v>#N/A</v>
      </c>
      <c r="E101" s="210" t="e">
        <f>_xll.qlRateHelperQuoteName(D101)</f>
        <v>#VALUE!</v>
      </c>
      <c r="F101" s="211" t="e">
        <f>_xll.qlRateHelperRate($D101)</f>
        <v>#VALUE!</v>
      </c>
      <c r="G101" s="211" t="str">
        <f>IF(ISERROR(_xll.qlSwapRateHelperSpread($D101)),IF(ISERROR(_xll.qlFuturesRateHelperConvexityAdjustment($D101)),"--",_xll.qlFuturesRateHelperConvexityAdjustment($D101)),_xll.qlSwapRateHelperSpread($D101))</f>
        <v>--</v>
      </c>
      <c r="H101" s="207" t="e">
        <f>_xll.qlRateHelperEarliestDate($D101)</f>
        <v>#VALUE!</v>
      </c>
      <c r="I101" s="207" t="e">
        <f>_xll.qlRateHelperMaturityDate(D101)</f>
        <v>#VALUE!</v>
      </c>
      <c r="J101" s="212" t="e">
        <f>_xll.qlRateHelperPillarDate($D101)</f>
        <v>#VALUE!</v>
      </c>
      <c r="K101" s="211" t="e">
        <v>#N/A</v>
      </c>
    </row>
    <row r="102" spans="4:11" x14ac:dyDescent="0.2">
      <c r="D102" s="210" t="e">
        <v>#N/A</v>
      </c>
      <c r="E102" s="210" t="e">
        <f>_xll.qlRateHelperQuoteName(D102)</f>
        <v>#VALUE!</v>
      </c>
      <c r="F102" s="211" t="e">
        <f>_xll.qlRateHelperRate($D102)</f>
        <v>#VALUE!</v>
      </c>
      <c r="G102" s="211" t="str">
        <f>IF(ISERROR(_xll.qlSwapRateHelperSpread($D102)),IF(ISERROR(_xll.qlFuturesRateHelperConvexityAdjustment($D102)),"--",_xll.qlFuturesRateHelperConvexityAdjustment($D102)),_xll.qlSwapRateHelperSpread($D102))</f>
        <v>--</v>
      </c>
      <c r="H102" s="207" t="e">
        <f>_xll.qlRateHelperEarliestDate($D102)</f>
        <v>#VALUE!</v>
      </c>
      <c r="I102" s="207" t="e">
        <f>_xll.qlRateHelperMaturityDate(D102)</f>
        <v>#VALUE!</v>
      </c>
      <c r="J102" s="212" t="e">
        <f>_xll.qlRateHelperPillarDate($D102)</f>
        <v>#VALUE!</v>
      </c>
      <c r="K102" s="211" t="e">
        <v>#N/A</v>
      </c>
    </row>
    <row r="103" spans="4:11" x14ac:dyDescent="0.2">
      <c r="D103" s="210" t="e">
        <v>#N/A</v>
      </c>
      <c r="E103" s="210" t="e">
        <f>_xll.qlRateHelperQuoteName(D103)</f>
        <v>#VALUE!</v>
      </c>
      <c r="F103" s="211" t="e">
        <f>_xll.qlRateHelperRate($D103)</f>
        <v>#VALUE!</v>
      </c>
      <c r="G103" s="211" t="str">
        <f>IF(ISERROR(_xll.qlSwapRateHelperSpread($D103)),IF(ISERROR(_xll.qlFuturesRateHelperConvexityAdjustment($D103)),"--",_xll.qlFuturesRateHelperConvexityAdjustment($D103)),_xll.qlSwapRateHelperSpread($D103))</f>
        <v>--</v>
      </c>
      <c r="H103" s="207" t="e">
        <f>_xll.qlRateHelperEarliestDate($D103)</f>
        <v>#VALUE!</v>
      </c>
      <c r="I103" s="207" t="e">
        <f>_xll.qlRateHelperMaturityDate(D103)</f>
        <v>#VALUE!</v>
      </c>
      <c r="J103" s="212" t="e">
        <f>_xll.qlRateHelperPillarDate($D103)</f>
        <v>#VALUE!</v>
      </c>
      <c r="K103" s="211" t="e">
        <v>#N/A</v>
      </c>
    </row>
    <row r="104" spans="4:11" x14ac:dyDescent="0.2">
      <c r="D104" s="210" t="e">
        <v>#N/A</v>
      </c>
      <c r="E104" s="210" t="e">
        <f>_xll.qlRateHelperQuoteName(D104)</f>
        <v>#VALUE!</v>
      </c>
      <c r="F104" s="211" t="e">
        <f>_xll.qlRateHelperRate($D104)</f>
        <v>#VALUE!</v>
      </c>
      <c r="G104" s="211" t="str">
        <f>IF(ISERROR(_xll.qlSwapRateHelperSpread($D104)),IF(ISERROR(_xll.qlFuturesRateHelperConvexityAdjustment($D104)),"--",_xll.qlFuturesRateHelperConvexityAdjustment($D104)),_xll.qlSwapRateHelperSpread($D104))</f>
        <v>--</v>
      </c>
      <c r="H104" s="207" t="e">
        <f>_xll.qlRateHelperEarliestDate($D104)</f>
        <v>#VALUE!</v>
      </c>
      <c r="I104" s="207" t="e">
        <f>_xll.qlRateHelperMaturityDate(D104)</f>
        <v>#VALUE!</v>
      </c>
      <c r="J104" s="212" t="e">
        <f>_xll.qlRateHelperPillarDate($D104)</f>
        <v>#VALUE!</v>
      </c>
      <c r="K104" s="211" t="e">
        <v>#N/A</v>
      </c>
    </row>
    <row r="105" spans="4:11" x14ac:dyDescent="0.2">
      <c r="D105" s="210" t="e">
        <v>#N/A</v>
      </c>
      <c r="E105" s="210" t="e">
        <f>_xll.qlRateHelperQuoteName(D105)</f>
        <v>#VALUE!</v>
      </c>
      <c r="F105" s="211" t="e">
        <f>_xll.qlRateHelperRate($D105)</f>
        <v>#VALUE!</v>
      </c>
      <c r="G105" s="211" t="str">
        <f>IF(ISERROR(_xll.qlSwapRateHelperSpread($D105)),IF(ISERROR(_xll.qlFuturesRateHelperConvexityAdjustment($D105)),"--",_xll.qlFuturesRateHelperConvexityAdjustment($D105)),_xll.qlSwapRateHelperSpread($D105))</f>
        <v>--</v>
      </c>
      <c r="H105" s="207" t="e">
        <f>_xll.qlRateHelperEarliestDate($D105)</f>
        <v>#VALUE!</v>
      </c>
      <c r="I105" s="207" t="e">
        <f>_xll.qlRateHelperMaturityDate(D105)</f>
        <v>#VALUE!</v>
      </c>
      <c r="J105" s="212" t="e">
        <f>_xll.qlRateHelperPillarDate($D105)</f>
        <v>#VALUE!</v>
      </c>
      <c r="K105" s="211" t="e">
        <v>#N/A</v>
      </c>
    </row>
    <row r="106" spans="4:11" x14ac:dyDescent="0.2">
      <c r="D106" s="210" t="e">
        <v>#N/A</v>
      </c>
      <c r="E106" s="210" t="e">
        <f>_xll.qlRateHelperQuoteName(D106)</f>
        <v>#VALUE!</v>
      </c>
      <c r="F106" s="211" t="e">
        <f>_xll.qlRateHelperRate($D106)</f>
        <v>#VALUE!</v>
      </c>
      <c r="G106" s="211" t="str">
        <f>IF(ISERROR(_xll.qlSwapRateHelperSpread($D106)),IF(ISERROR(_xll.qlFuturesRateHelperConvexityAdjustment($D106)),"--",_xll.qlFuturesRateHelperConvexityAdjustment($D106)),_xll.qlSwapRateHelperSpread($D106))</f>
        <v>--</v>
      </c>
      <c r="H106" s="207" t="e">
        <f>_xll.qlRateHelperEarliestDate($D106)</f>
        <v>#VALUE!</v>
      </c>
      <c r="I106" s="207" t="e">
        <f>_xll.qlRateHelperMaturityDate(D106)</f>
        <v>#VALUE!</v>
      </c>
      <c r="J106" s="212" t="e">
        <f>_xll.qlRateHelperPillarDate($D106)</f>
        <v>#VALUE!</v>
      </c>
      <c r="K106" s="211" t="e">
        <v>#N/A</v>
      </c>
    </row>
    <row r="107" spans="4:11" x14ac:dyDescent="0.2">
      <c r="D107" s="210" t="e">
        <v>#N/A</v>
      </c>
      <c r="E107" s="210" t="e">
        <f>_xll.qlRateHelperQuoteName(D107)</f>
        <v>#VALUE!</v>
      </c>
      <c r="F107" s="211" t="e">
        <f>_xll.qlRateHelperRate($D107)</f>
        <v>#VALUE!</v>
      </c>
      <c r="G107" s="211" t="str">
        <f>IF(ISERROR(_xll.qlSwapRateHelperSpread($D107)),IF(ISERROR(_xll.qlFuturesRateHelperConvexityAdjustment($D107)),"--",_xll.qlFuturesRateHelperConvexityAdjustment($D107)),_xll.qlSwapRateHelperSpread($D107))</f>
        <v>--</v>
      </c>
      <c r="H107" s="207" t="e">
        <f>_xll.qlRateHelperEarliestDate($D107)</f>
        <v>#VALUE!</v>
      </c>
      <c r="I107" s="207" t="e">
        <f>_xll.qlRateHelperMaturityDate(D107)</f>
        <v>#VALUE!</v>
      </c>
      <c r="J107" s="212" t="e">
        <f>_xll.qlRateHelperPillarDate($D107)</f>
        <v>#VALUE!</v>
      </c>
      <c r="K107" s="211" t="e">
        <v>#N/A</v>
      </c>
    </row>
    <row r="108" spans="4:11" x14ac:dyDescent="0.2">
      <c r="D108" s="210" t="e">
        <v>#N/A</v>
      </c>
      <c r="E108" s="210" t="e">
        <f>_xll.qlRateHelperQuoteName(D108)</f>
        <v>#VALUE!</v>
      </c>
      <c r="F108" s="211" t="e">
        <f>_xll.qlRateHelperRate($D108)</f>
        <v>#VALUE!</v>
      </c>
      <c r="G108" s="211" t="str">
        <f>IF(ISERROR(_xll.qlSwapRateHelperSpread($D108)),IF(ISERROR(_xll.qlFuturesRateHelperConvexityAdjustment($D108)),"--",_xll.qlFuturesRateHelperConvexityAdjustment($D108)),_xll.qlSwapRateHelperSpread($D108))</f>
        <v>--</v>
      </c>
      <c r="H108" s="207" t="e">
        <f>_xll.qlRateHelperEarliestDate($D108)</f>
        <v>#VALUE!</v>
      </c>
      <c r="I108" s="207" t="e">
        <f>_xll.qlRateHelperMaturityDate(D108)</f>
        <v>#VALUE!</v>
      </c>
      <c r="J108" s="212" t="e">
        <f>_xll.qlRateHelperPillarDate($D108)</f>
        <v>#VALUE!</v>
      </c>
      <c r="K108" s="211" t="e">
        <v>#N/A</v>
      </c>
    </row>
    <row r="109" spans="4:11" x14ac:dyDescent="0.2">
      <c r="D109" s="210" t="e">
        <v>#N/A</v>
      </c>
      <c r="E109" s="210" t="e">
        <f>_xll.qlRateHelperQuoteName(D109)</f>
        <v>#VALUE!</v>
      </c>
      <c r="F109" s="211" t="e">
        <f>_xll.qlRateHelperRate($D109)</f>
        <v>#VALUE!</v>
      </c>
      <c r="G109" s="211" t="str">
        <f>IF(ISERROR(_xll.qlSwapRateHelperSpread($D109)),IF(ISERROR(_xll.qlFuturesRateHelperConvexityAdjustment($D109)),"--",_xll.qlFuturesRateHelperConvexityAdjustment($D109)),_xll.qlSwapRateHelperSpread($D109))</f>
        <v>--</v>
      </c>
      <c r="H109" s="207" t="e">
        <f>_xll.qlRateHelperEarliestDate($D109)</f>
        <v>#VALUE!</v>
      </c>
      <c r="I109" s="207" t="e">
        <f>_xll.qlRateHelperMaturityDate(D109)</f>
        <v>#VALUE!</v>
      </c>
      <c r="J109" s="212" t="e">
        <f>_xll.qlRateHelperPillarDate($D109)</f>
        <v>#VALUE!</v>
      </c>
      <c r="K109" s="211" t="e">
        <v>#N/A</v>
      </c>
    </row>
    <row r="110" spans="4:11" x14ac:dyDescent="0.2">
      <c r="D110" s="210" t="e">
        <v>#N/A</v>
      </c>
      <c r="E110" s="210" t="e">
        <f>_xll.qlRateHelperQuoteName(D110)</f>
        <v>#VALUE!</v>
      </c>
      <c r="F110" s="211" t="e">
        <f>_xll.qlRateHelperRate($D110)</f>
        <v>#VALUE!</v>
      </c>
      <c r="G110" s="211" t="str">
        <f>IF(ISERROR(_xll.qlSwapRateHelperSpread($D110)),IF(ISERROR(_xll.qlFuturesRateHelperConvexityAdjustment($D110)),"--",_xll.qlFuturesRateHelperConvexityAdjustment($D110)),_xll.qlSwapRateHelperSpread($D110))</f>
        <v>--</v>
      </c>
      <c r="H110" s="207" t="e">
        <f>_xll.qlRateHelperEarliestDate($D110)</f>
        <v>#VALUE!</v>
      </c>
      <c r="I110" s="207" t="e">
        <f>_xll.qlRateHelperMaturityDate(D110)</f>
        <v>#VALUE!</v>
      </c>
      <c r="J110" s="212" t="e">
        <f>_xll.qlRateHelperPillarDate($D110)</f>
        <v>#VALUE!</v>
      </c>
      <c r="K110" s="211" t="e">
        <v>#N/A</v>
      </c>
    </row>
    <row r="111" spans="4:11" x14ac:dyDescent="0.2">
      <c r="D111" s="210" t="e">
        <v>#N/A</v>
      </c>
      <c r="E111" s="210" t="e">
        <f>_xll.qlRateHelperQuoteName(D111)</f>
        <v>#VALUE!</v>
      </c>
      <c r="F111" s="211" t="e">
        <f>_xll.qlRateHelperRate($D111)</f>
        <v>#VALUE!</v>
      </c>
      <c r="G111" s="211" t="str">
        <f>IF(ISERROR(_xll.qlSwapRateHelperSpread($D111)),IF(ISERROR(_xll.qlFuturesRateHelperConvexityAdjustment($D111)),"--",_xll.qlFuturesRateHelperConvexityAdjustment($D111)),_xll.qlSwapRateHelperSpread($D111))</f>
        <v>--</v>
      </c>
      <c r="H111" s="207" t="e">
        <f>_xll.qlRateHelperEarliestDate($D111)</f>
        <v>#VALUE!</v>
      </c>
      <c r="I111" s="207" t="e">
        <f>_xll.qlRateHelperMaturityDate(D111)</f>
        <v>#VALUE!</v>
      </c>
      <c r="J111" s="212" t="e">
        <f>_xll.qlRateHelperPillarDate($D111)</f>
        <v>#VALUE!</v>
      </c>
      <c r="K111" s="211" t="e">
        <v>#N/A</v>
      </c>
    </row>
    <row r="112" spans="4:11" x14ac:dyDescent="0.2">
      <c r="D112" s="210" t="e">
        <v>#N/A</v>
      </c>
      <c r="E112" s="210" t="e">
        <f>_xll.qlRateHelperQuoteName(D112)</f>
        <v>#VALUE!</v>
      </c>
      <c r="F112" s="211" t="e">
        <f>_xll.qlRateHelperRate($D112)</f>
        <v>#VALUE!</v>
      </c>
      <c r="G112" s="211" t="str">
        <f>IF(ISERROR(_xll.qlSwapRateHelperSpread($D112)),IF(ISERROR(_xll.qlFuturesRateHelperConvexityAdjustment($D112)),"--",_xll.qlFuturesRateHelperConvexityAdjustment($D112)),_xll.qlSwapRateHelperSpread($D112))</f>
        <v>--</v>
      </c>
      <c r="H112" s="207" t="e">
        <f>_xll.qlRateHelperEarliestDate($D112)</f>
        <v>#VALUE!</v>
      </c>
      <c r="I112" s="207" t="e">
        <f>_xll.qlRateHelperMaturityDate(D112)</f>
        <v>#VALUE!</v>
      </c>
      <c r="J112" s="212" t="e">
        <f>_xll.qlRateHelperPillarDate($D112)</f>
        <v>#VALUE!</v>
      </c>
      <c r="K112" s="211" t="e">
        <v>#N/A</v>
      </c>
    </row>
    <row r="113" spans="4:11" x14ac:dyDescent="0.2">
      <c r="D113" s="210" t="e">
        <v>#N/A</v>
      </c>
      <c r="E113" s="210" t="e">
        <f>_xll.qlRateHelperQuoteName(D113)</f>
        <v>#VALUE!</v>
      </c>
      <c r="F113" s="211" t="e">
        <f>_xll.qlRateHelperRate($D113)</f>
        <v>#VALUE!</v>
      </c>
      <c r="G113" s="211" t="str">
        <f>IF(ISERROR(_xll.qlSwapRateHelperSpread($D113)),IF(ISERROR(_xll.qlFuturesRateHelperConvexityAdjustment($D113)),"--",_xll.qlFuturesRateHelperConvexityAdjustment($D113)),_xll.qlSwapRateHelperSpread($D113))</f>
        <v>--</v>
      </c>
      <c r="H113" s="207" t="e">
        <f>_xll.qlRateHelperEarliestDate($D113)</f>
        <v>#VALUE!</v>
      </c>
      <c r="I113" s="207" t="e">
        <f>_xll.qlRateHelperMaturityDate(D113)</f>
        <v>#VALUE!</v>
      </c>
      <c r="J113" s="212" t="e">
        <f>_xll.qlRateHelperPillarDate($D113)</f>
        <v>#VALUE!</v>
      </c>
      <c r="K113" s="211" t="e">
        <v>#N/A</v>
      </c>
    </row>
    <row r="114" spans="4:11" x14ac:dyDescent="0.2">
      <c r="D114" s="210" t="e">
        <v>#N/A</v>
      </c>
      <c r="E114" s="210" t="e">
        <f>_xll.qlRateHelperQuoteName(D114)</f>
        <v>#VALUE!</v>
      </c>
      <c r="F114" s="211" t="e">
        <f>_xll.qlRateHelperRate($D114)</f>
        <v>#VALUE!</v>
      </c>
      <c r="G114" s="211" t="str">
        <f>IF(ISERROR(_xll.qlSwapRateHelperSpread($D114)),IF(ISERROR(_xll.qlFuturesRateHelperConvexityAdjustment($D114)),"--",_xll.qlFuturesRateHelperConvexityAdjustment($D114)),_xll.qlSwapRateHelperSpread($D114))</f>
        <v>--</v>
      </c>
      <c r="H114" s="207" t="e">
        <f>_xll.qlRateHelperEarliestDate($D114)</f>
        <v>#VALUE!</v>
      </c>
      <c r="I114" s="207" t="e">
        <f>_xll.qlRateHelperMaturityDate(D114)</f>
        <v>#VALUE!</v>
      </c>
      <c r="J114" s="212" t="e">
        <f>_xll.qlRateHelperPillarDate($D114)</f>
        <v>#VALUE!</v>
      </c>
      <c r="K114" s="211" t="e">
        <v>#N/A</v>
      </c>
    </row>
    <row r="115" spans="4:11" x14ac:dyDescent="0.2">
      <c r="D115" s="210" t="e">
        <v>#N/A</v>
      </c>
      <c r="E115" s="210" t="e">
        <f>_xll.qlRateHelperQuoteName(D115)</f>
        <v>#VALUE!</v>
      </c>
      <c r="F115" s="211" t="e">
        <f>_xll.qlRateHelperRate($D115)</f>
        <v>#VALUE!</v>
      </c>
      <c r="G115" s="211" t="str">
        <f>IF(ISERROR(_xll.qlSwapRateHelperSpread($D115)),IF(ISERROR(_xll.qlFuturesRateHelperConvexityAdjustment($D115)),"--",_xll.qlFuturesRateHelperConvexityAdjustment($D115)),_xll.qlSwapRateHelperSpread($D115))</f>
        <v>--</v>
      </c>
      <c r="H115" s="207" t="e">
        <f>_xll.qlRateHelperEarliestDate($D115)</f>
        <v>#VALUE!</v>
      </c>
      <c r="I115" s="207" t="e">
        <f>_xll.qlRateHelperMaturityDate(D115)</f>
        <v>#VALUE!</v>
      </c>
      <c r="J115" s="212" t="e">
        <f>_xll.qlRateHelperPillarDate($D115)</f>
        <v>#VALUE!</v>
      </c>
      <c r="K115" s="211" t="e">
        <v>#N/A</v>
      </c>
    </row>
    <row r="116" spans="4:11" x14ac:dyDescent="0.2">
      <c r="D116" s="210" t="e">
        <v>#N/A</v>
      </c>
      <c r="E116" s="210" t="e">
        <f>_xll.qlRateHelperQuoteName(D116)</f>
        <v>#VALUE!</v>
      </c>
      <c r="F116" s="211" t="e">
        <f>_xll.qlRateHelperRate($D116)</f>
        <v>#VALUE!</v>
      </c>
      <c r="G116" s="211" t="str">
        <f>IF(ISERROR(_xll.qlSwapRateHelperSpread($D116)),IF(ISERROR(_xll.qlFuturesRateHelperConvexityAdjustment($D116)),"--",_xll.qlFuturesRateHelperConvexityAdjustment($D116)),_xll.qlSwapRateHelperSpread($D116))</f>
        <v>--</v>
      </c>
      <c r="H116" s="207" t="e">
        <f>_xll.qlRateHelperEarliestDate($D116)</f>
        <v>#VALUE!</v>
      </c>
      <c r="I116" s="207" t="e">
        <f>_xll.qlRateHelperMaturityDate(D116)</f>
        <v>#VALUE!</v>
      </c>
      <c r="J116" s="212" t="e">
        <f>_xll.qlRateHelperPillarDate($D116)</f>
        <v>#VALUE!</v>
      </c>
      <c r="K116" s="211" t="e">
        <v>#N/A</v>
      </c>
    </row>
    <row r="117" spans="4:11" x14ac:dyDescent="0.2">
      <c r="D117" s="210" t="e">
        <v>#N/A</v>
      </c>
      <c r="E117" s="210" t="e">
        <f>_xll.qlRateHelperQuoteName(D117)</f>
        <v>#VALUE!</v>
      </c>
      <c r="F117" s="211" t="e">
        <f>_xll.qlRateHelperRate($D117)</f>
        <v>#VALUE!</v>
      </c>
      <c r="G117" s="211" t="str">
        <f>IF(ISERROR(_xll.qlSwapRateHelperSpread($D117)),IF(ISERROR(_xll.qlFuturesRateHelperConvexityAdjustment($D117)),"--",_xll.qlFuturesRateHelperConvexityAdjustment($D117)),_xll.qlSwapRateHelperSpread($D117))</f>
        <v>--</v>
      </c>
      <c r="H117" s="207" t="e">
        <f>_xll.qlRateHelperEarliestDate($D117)</f>
        <v>#VALUE!</v>
      </c>
      <c r="I117" s="207" t="e">
        <f>_xll.qlRateHelperMaturityDate(D117)</f>
        <v>#VALUE!</v>
      </c>
      <c r="J117" s="212" t="e">
        <f>_xll.qlRateHelperPillarDate($D117)</f>
        <v>#VALUE!</v>
      </c>
      <c r="K117" s="211" t="e">
        <v>#N/A</v>
      </c>
    </row>
    <row r="118" spans="4:11" x14ac:dyDescent="0.2">
      <c r="D118" s="210" t="e">
        <v>#N/A</v>
      </c>
      <c r="E118" s="210" t="e">
        <f>_xll.qlRateHelperQuoteName(D118)</f>
        <v>#VALUE!</v>
      </c>
      <c r="F118" s="211" t="e">
        <f>_xll.qlRateHelperRate($D118)</f>
        <v>#VALUE!</v>
      </c>
      <c r="G118" s="211" t="str">
        <f>IF(ISERROR(_xll.qlSwapRateHelperSpread($D118)),IF(ISERROR(_xll.qlFuturesRateHelperConvexityAdjustment($D118)),"--",_xll.qlFuturesRateHelperConvexityAdjustment($D118)),_xll.qlSwapRateHelperSpread($D118))</f>
        <v>--</v>
      </c>
      <c r="H118" s="207" t="e">
        <f>_xll.qlRateHelperEarliestDate($D118)</f>
        <v>#VALUE!</v>
      </c>
      <c r="I118" s="207" t="e">
        <f>_xll.qlRateHelperMaturityDate(D118)</f>
        <v>#VALUE!</v>
      </c>
      <c r="J118" s="212" t="e">
        <f>_xll.qlRateHelperPillarDate($D118)</f>
        <v>#VALUE!</v>
      </c>
      <c r="K118" s="211" t="e">
        <v>#N/A</v>
      </c>
    </row>
    <row r="119" spans="4:11" x14ac:dyDescent="0.2">
      <c r="D119" s="210" t="e">
        <v>#N/A</v>
      </c>
      <c r="E119" s="210" t="e">
        <f>_xll.qlRateHelperQuoteName(D119)</f>
        <v>#VALUE!</v>
      </c>
      <c r="F119" s="211" t="e">
        <f>_xll.qlRateHelperRate($D119)</f>
        <v>#VALUE!</v>
      </c>
      <c r="G119" s="211" t="str">
        <f>IF(ISERROR(_xll.qlSwapRateHelperSpread($D119)),IF(ISERROR(_xll.qlFuturesRateHelperConvexityAdjustment($D119)),"--",_xll.qlFuturesRateHelperConvexityAdjustment($D119)),_xll.qlSwapRateHelperSpread($D119))</f>
        <v>--</v>
      </c>
      <c r="H119" s="207" t="e">
        <f>_xll.qlRateHelperEarliestDate($D119)</f>
        <v>#VALUE!</v>
      </c>
      <c r="I119" s="207" t="e">
        <f>_xll.qlRateHelperMaturityDate(D119)</f>
        <v>#VALUE!</v>
      </c>
      <c r="J119" s="212" t="e">
        <f>_xll.qlRateHelperPillarDate($D119)</f>
        <v>#VALUE!</v>
      </c>
      <c r="K119" s="211" t="e">
        <v>#N/A</v>
      </c>
    </row>
    <row r="120" spans="4:11" x14ac:dyDescent="0.2">
      <c r="D120" s="210" t="e">
        <v>#N/A</v>
      </c>
      <c r="E120" s="210" t="e">
        <f>_xll.qlRateHelperQuoteName(D120)</f>
        <v>#VALUE!</v>
      </c>
      <c r="F120" s="211" t="e">
        <f>_xll.qlRateHelperRate($D120)</f>
        <v>#VALUE!</v>
      </c>
      <c r="G120" s="211" t="str">
        <f>IF(ISERROR(_xll.qlSwapRateHelperSpread($D120)),IF(ISERROR(_xll.qlFuturesRateHelperConvexityAdjustment($D120)),"--",_xll.qlFuturesRateHelperConvexityAdjustment($D120)),_xll.qlSwapRateHelperSpread($D120))</f>
        <v>--</v>
      </c>
      <c r="H120" s="207" t="e">
        <f>_xll.qlRateHelperEarliestDate($D120)</f>
        <v>#VALUE!</v>
      </c>
      <c r="I120" s="207" t="e">
        <f>_xll.qlRateHelperMaturityDate(D120)</f>
        <v>#VALUE!</v>
      </c>
      <c r="J120" s="212" t="e">
        <f>_xll.qlRateHelperPillarDate($D120)</f>
        <v>#VALUE!</v>
      </c>
      <c r="K120" s="211" t="e">
        <v>#N/A</v>
      </c>
    </row>
    <row r="121" spans="4:11" x14ac:dyDescent="0.2">
      <c r="D121" s="210" t="e">
        <v>#N/A</v>
      </c>
      <c r="E121" s="210" t="e">
        <f>_xll.qlRateHelperQuoteName(D121)</f>
        <v>#VALUE!</v>
      </c>
      <c r="F121" s="211" t="e">
        <f>_xll.qlRateHelperRate($D121)</f>
        <v>#VALUE!</v>
      </c>
      <c r="G121" s="211" t="str">
        <f>IF(ISERROR(_xll.qlSwapRateHelperSpread($D121)),IF(ISERROR(_xll.qlFuturesRateHelperConvexityAdjustment($D121)),"--",_xll.qlFuturesRateHelperConvexityAdjustment($D121)),_xll.qlSwapRateHelperSpread($D121))</f>
        <v>--</v>
      </c>
      <c r="H121" s="207" t="e">
        <f>_xll.qlRateHelperEarliestDate($D121)</f>
        <v>#VALUE!</v>
      </c>
      <c r="I121" s="207" t="e">
        <f>_xll.qlRateHelperMaturityDate(D121)</f>
        <v>#VALUE!</v>
      </c>
      <c r="J121" s="212" t="e">
        <f>_xll.qlRateHelperPillarDate($D121)</f>
        <v>#VALUE!</v>
      </c>
      <c r="K121" s="211" t="e">
        <v>#N/A</v>
      </c>
    </row>
    <row r="122" spans="4:11" x14ac:dyDescent="0.2">
      <c r="D122" s="210" t="e">
        <v>#N/A</v>
      </c>
      <c r="E122" s="210" t="e">
        <f>_xll.qlRateHelperQuoteName(D122)</f>
        <v>#VALUE!</v>
      </c>
      <c r="F122" s="211" t="e">
        <f>_xll.qlRateHelperRate($D122)</f>
        <v>#VALUE!</v>
      </c>
      <c r="G122" s="211" t="str">
        <f>IF(ISERROR(_xll.qlSwapRateHelperSpread($D122)),IF(ISERROR(_xll.qlFuturesRateHelperConvexityAdjustment($D122)),"--",_xll.qlFuturesRateHelperConvexityAdjustment($D122)),_xll.qlSwapRateHelperSpread($D122))</f>
        <v>--</v>
      </c>
      <c r="H122" s="207" t="e">
        <f>_xll.qlRateHelperEarliestDate($D122)</f>
        <v>#VALUE!</v>
      </c>
      <c r="I122" s="207" t="e">
        <f>_xll.qlRateHelperMaturityDate(D122)</f>
        <v>#VALUE!</v>
      </c>
      <c r="J122" s="212" t="e">
        <f>_xll.qlRateHelperPillarDate($D122)</f>
        <v>#VALUE!</v>
      </c>
      <c r="K122" s="211" t="e">
        <v>#N/A</v>
      </c>
    </row>
    <row r="123" spans="4:11" x14ac:dyDescent="0.2">
      <c r="D123" s="210" t="e">
        <v>#N/A</v>
      </c>
      <c r="E123" s="210" t="e">
        <f>_xll.qlRateHelperQuoteName(D123)</f>
        <v>#VALUE!</v>
      </c>
      <c r="F123" s="211" t="e">
        <f>_xll.qlRateHelperRate($D123)</f>
        <v>#VALUE!</v>
      </c>
      <c r="G123" s="211" t="str">
        <f>IF(ISERROR(_xll.qlSwapRateHelperSpread($D123)),IF(ISERROR(_xll.qlFuturesRateHelperConvexityAdjustment($D123)),"--",_xll.qlFuturesRateHelperConvexityAdjustment($D123)),_xll.qlSwapRateHelperSpread($D123))</f>
        <v>--</v>
      </c>
      <c r="H123" s="207" t="e">
        <f>_xll.qlRateHelperEarliestDate($D123)</f>
        <v>#VALUE!</v>
      </c>
      <c r="I123" s="207" t="e">
        <f>_xll.qlRateHelperMaturityDate(D123)</f>
        <v>#VALUE!</v>
      </c>
      <c r="J123" s="212" t="e">
        <f>_xll.qlRateHelperPillarDate($D123)</f>
        <v>#VALUE!</v>
      </c>
      <c r="K123" s="211" t="e">
        <v>#N/A</v>
      </c>
    </row>
    <row r="124" spans="4:11" x14ac:dyDescent="0.2">
      <c r="D124" s="210" t="e">
        <v>#N/A</v>
      </c>
      <c r="E124" s="210" t="e">
        <f>_xll.qlRateHelperQuoteName(D124)</f>
        <v>#VALUE!</v>
      </c>
      <c r="F124" s="211" t="e">
        <f>_xll.qlRateHelperRate($D124)</f>
        <v>#VALUE!</v>
      </c>
      <c r="G124" s="211" t="str">
        <f>IF(ISERROR(_xll.qlSwapRateHelperSpread($D124)),IF(ISERROR(_xll.qlFuturesRateHelperConvexityAdjustment($D124)),"--",_xll.qlFuturesRateHelperConvexityAdjustment($D124)),_xll.qlSwapRateHelperSpread($D124))</f>
        <v>--</v>
      </c>
      <c r="H124" s="207" t="e">
        <f>_xll.qlRateHelperEarliestDate($D124)</f>
        <v>#VALUE!</v>
      </c>
      <c r="I124" s="207" t="e">
        <f>_xll.qlRateHelperMaturityDate(D124)</f>
        <v>#VALUE!</v>
      </c>
      <c r="J124" s="212" t="e">
        <f>_xll.qlRateHelperPillarDate($D124)</f>
        <v>#VALUE!</v>
      </c>
      <c r="K124" s="211" t="e">
        <v>#N/A</v>
      </c>
    </row>
    <row r="125" spans="4:11" x14ac:dyDescent="0.2">
      <c r="D125" s="210" t="e">
        <v>#N/A</v>
      </c>
      <c r="E125" s="210" t="e">
        <f>_xll.qlRateHelperQuoteName(D125)</f>
        <v>#VALUE!</v>
      </c>
      <c r="F125" s="211" t="e">
        <f>_xll.qlRateHelperRate($D125)</f>
        <v>#VALUE!</v>
      </c>
      <c r="G125" s="211" t="str">
        <f>IF(ISERROR(_xll.qlSwapRateHelperSpread($D125)),IF(ISERROR(_xll.qlFuturesRateHelperConvexityAdjustment($D125)),"--",_xll.qlFuturesRateHelperConvexityAdjustment($D125)),_xll.qlSwapRateHelperSpread($D125))</f>
        <v>--</v>
      </c>
      <c r="H125" s="207" t="e">
        <f>_xll.qlRateHelperEarliestDate($D125)</f>
        <v>#VALUE!</v>
      </c>
      <c r="I125" s="207" t="e">
        <f>_xll.qlRateHelperMaturityDate(D125)</f>
        <v>#VALUE!</v>
      </c>
      <c r="J125" s="212" t="e">
        <f>_xll.qlRateHelperPillarDate($D125)</f>
        <v>#VALUE!</v>
      </c>
      <c r="K125" s="211" t="e">
        <v>#N/A</v>
      </c>
    </row>
    <row r="126" spans="4:11" ht="12" thickBot="1" x14ac:dyDescent="0.25">
      <c r="D126" s="213" t="e">
        <v>#N/A</v>
      </c>
      <c r="E126" s="213" t="e">
        <f>_xll.qlRateHelperQuoteName(D126)</f>
        <v>#VALUE!</v>
      </c>
      <c r="F126" s="214" t="e">
        <f>_xll.qlRateHelperRate($D126)</f>
        <v>#VALUE!</v>
      </c>
      <c r="G126" s="214" t="str">
        <f>IF(ISERROR(_xll.qlSwapRateHelperSpread($D126)),IF(ISERROR(_xll.qlFuturesRateHelperConvexityAdjustment($D126)),"--",_xll.qlFuturesRateHelperConvexityAdjustment($D126)),_xll.qlSwapRateHelperSpread($D126))</f>
        <v>--</v>
      </c>
      <c r="H126" s="215" t="e">
        <f>_xll.qlRateHelperEarliestDate($D126)</f>
        <v>#VALUE!</v>
      </c>
      <c r="I126" s="215" t="e">
        <f>_xll.qlRateHelperMaturityDate(D126)</f>
        <v>#VALUE!</v>
      </c>
      <c r="J126" s="216" t="e">
        <f>_xll.qlRateHelperPillarDate($D126)</f>
        <v>#VALUE!</v>
      </c>
      <c r="K126" s="211"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2"/>
  <sheetViews>
    <sheetView zoomScaleNormal="100" workbookViewId="0">
      <selection activeCell="F3" sqref="F3"/>
    </sheetView>
  </sheetViews>
  <sheetFormatPr defaultRowHeight="11.25" x14ac:dyDescent="0.2"/>
  <cols>
    <col min="1" max="1" width="2.7109375" style="135" customWidth="1"/>
    <col min="2" max="2" width="4" style="135" bestFit="1" customWidth="1"/>
    <col min="3" max="3" width="4" style="135" customWidth="1"/>
    <col min="4" max="4" width="15.140625" style="135" bestFit="1" customWidth="1"/>
    <col min="5" max="5" width="16.140625" style="135" bestFit="1" customWidth="1"/>
    <col min="6" max="6" width="20.140625" style="137" customWidth="1"/>
    <col min="7" max="7" width="17.28515625" style="135" customWidth="1"/>
    <col min="8" max="8" width="20.7109375" style="135" customWidth="1"/>
    <col min="9" max="9" width="2.7109375" style="135" customWidth="1"/>
    <col min="10" max="10" width="9.140625" style="135"/>
    <col min="11" max="11" width="19.5703125" style="135" bestFit="1" customWidth="1"/>
    <col min="12" max="12" width="26.7109375" style="135" bestFit="1" customWidth="1"/>
    <col min="13" max="13" width="19.5703125" style="135" bestFit="1" customWidth="1"/>
    <col min="14" max="14" width="22" style="135" bestFit="1" customWidth="1"/>
    <col min="15" max="16384" width="9.140625" style="135"/>
  </cols>
  <sheetData>
    <row r="1" spans="1:11" ht="11.25" customHeight="1" x14ac:dyDescent="0.2">
      <c r="A1" s="128"/>
      <c r="B1" s="129"/>
      <c r="C1" s="129"/>
      <c r="D1" s="130" t="s">
        <v>58</v>
      </c>
      <c r="E1" s="80" t="str">
        <f>Currency&amp;"_YC"&amp;$D$1&amp;"RH"</f>
        <v>JPY_YCSTDRH</v>
      </c>
      <c r="F1" s="131"/>
      <c r="G1" s="132" t="str">
        <f>$E$1&amp;"_Deposits.xml"</f>
        <v>JPY_YCSTDRH_Deposits.xml</v>
      </c>
      <c r="H1" s="133"/>
      <c r="I1" s="134"/>
    </row>
    <row r="2" spans="1:11" ht="23.25" customHeight="1" x14ac:dyDescent="0.2">
      <c r="A2" s="48"/>
      <c r="B2" s="145"/>
      <c r="C2" s="145"/>
      <c r="D2" s="145" t="s">
        <v>57</v>
      </c>
      <c r="E2" s="145" t="s">
        <v>56</v>
      </c>
      <c r="F2" s="221" t="s">
        <v>97</v>
      </c>
      <c r="G2" s="140" t="str">
        <f>IF(Serialize,_xll.ohObjectSave(G4:G10,SerializationPath&amp;G1,FileOverwrite,Serialize),"---")</f>
        <v>---</v>
      </c>
      <c r="H2" s="141" t="str">
        <f>_xll.ohRangeRetrieveError(G2)</f>
        <v/>
      </c>
      <c r="I2" s="47"/>
    </row>
    <row r="3" spans="1:11" s="138" customFormat="1" x14ac:dyDescent="0.2">
      <c r="A3" s="48"/>
      <c r="B3" s="141"/>
      <c r="C3" s="141"/>
      <c r="D3" s="141"/>
      <c r="E3" s="141"/>
      <c r="F3" s="220" t="b">
        <v>1</v>
      </c>
      <c r="G3" s="127"/>
      <c r="H3" s="141"/>
      <c r="I3" s="47"/>
    </row>
    <row r="4" spans="1:11" ht="11.25" customHeight="1" x14ac:dyDescent="0.2">
      <c r="A4" s="48"/>
      <c r="B4" s="92" t="s">
        <v>55</v>
      </c>
      <c r="C4" s="92" t="s">
        <v>108</v>
      </c>
      <c r="D4" s="93" t="s">
        <v>107</v>
      </c>
      <c r="E4" s="94" t="str">
        <f>Currency&amp;B4&amp;"D"&amp;QuoteSuffix</f>
        <v>JPYOND_Quote</v>
      </c>
      <c r="F4" s="109" t="str">
        <f>Currency&amp;IF($B4="SW","1W",$B4)&amp;"D"&amp;LCHQuoteSuffix</f>
        <v>JPYOND_LCHQuote</v>
      </c>
      <c r="G4" s="95" t="str">
        <f>_xll.qlFraRateHelper(,IF($F$3,$F4,$E4),"0D",$D4,,,Permanent,Trigger,ObjectOverwrite)</f>
        <v>obj_00535#0039</v>
      </c>
      <c r="H4" s="142" t="str">
        <f>_xll.ohRangeRetrieveError(G4)</f>
        <v/>
      </c>
      <c r="I4" s="47"/>
    </row>
    <row r="5" spans="1:11" ht="11.25" customHeight="1" x14ac:dyDescent="0.2">
      <c r="A5" s="48"/>
      <c r="B5" s="100" t="s">
        <v>105</v>
      </c>
      <c r="C5" s="100" t="s">
        <v>109</v>
      </c>
      <c r="D5" s="101" t="s">
        <v>107</v>
      </c>
      <c r="E5" s="89" t="str">
        <f>Currency&amp;B5&amp;"D"&amp;QuoteSuffix</f>
        <v>JPYTND_Quote</v>
      </c>
      <c r="F5" s="111" t="str">
        <f>Currency&amp;IF($B5="SW","1W",$B5)&amp;"D"&amp;LCHQuoteSuffix</f>
        <v>JPYTND_LCHQuote</v>
      </c>
      <c r="G5" s="102" t="str">
        <f>_xll.qlFraRateHelper(,IF($F$3,$F5,$E5),"1D",$D5,,,Permanent,Trigger,ObjectOverwrite)</f>
        <v>obj_00536#0018</v>
      </c>
      <c r="H5" s="144" t="str">
        <f>_xll.ohRangeRetrieveError(G5)</f>
        <v/>
      </c>
      <c r="I5" s="47"/>
    </row>
    <row r="6" spans="1:11" ht="11.25" customHeight="1" x14ac:dyDescent="0.2">
      <c r="A6" s="48"/>
      <c r="B6" s="96" t="s">
        <v>54</v>
      </c>
      <c r="C6" s="96" t="s">
        <v>106</v>
      </c>
      <c r="D6" s="97" t="str">
        <f>Currency&amp;FamilyName&amp;B6</f>
        <v>JPYLiborSW</v>
      </c>
      <c r="E6" s="98" t="str">
        <f>Currency&amp;B6&amp;"D"&amp;QuoteSuffix</f>
        <v>JPYSWD_Quote</v>
      </c>
      <c r="F6" s="110" t="str">
        <f>Currency&amp;IF($B6="SW","1W",$B6)&amp;"D"&amp;LCHQuoteSuffix</f>
        <v>JPY1WD_LCHQuote</v>
      </c>
      <c r="G6" s="99" t="str">
        <f>_xll.qlDepositRateHelper(,IF($F$3,F6,E6),D6,Permanent,Trigger,ObjectOverwrite)</f>
        <v>obj_00537#0007</v>
      </c>
      <c r="H6" s="143" t="str">
        <f>_xll.ohRangeRetrieveError(G6)</f>
        <v/>
      </c>
      <c r="I6" s="47"/>
    </row>
    <row r="7" spans="1:11" ht="11.25" customHeight="1" x14ac:dyDescent="0.2">
      <c r="A7" s="48"/>
      <c r="B7" s="96" t="s">
        <v>53</v>
      </c>
      <c r="C7" s="96" t="s">
        <v>53</v>
      </c>
      <c r="D7" s="97" t="str">
        <f>Currency&amp;FamilyName&amp;B7</f>
        <v>JPYLibor1M</v>
      </c>
      <c r="E7" s="98" t="str">
        <f>Currency&amp;B7&amp;"D"&amp;QuoteSuffix</f>
        <v>JPY1MD_Quote</v>
      </c>
      <c r="F7" s="110" t="str">
        <f>Currency&amp;IF($B7="SW","1W",$B7)&amp;"D"&amp;LCHQuoteSuffix</f>
        <v>JPY1MD_LCHQuote</v>
      </c>
      <c r="G7" s="99" t="str">
        <f>_xll.qlDepositRateHelper(,IF($F$3,F7,E7),D7,Permanent,Trigger,ObjectOverwrite)</f>
        <v>obj_00532#0012</v>
      </c>
      <c r="H7" s="143" t="str">
        <f>_xll.ohRangeRetrieveError(G7)</f>
        <v/>
      </c>
      <c r="I7" s="47"/>
      <c r="K7" s="139"/>
    </row>
    <row r="8" spans="1:11" ht="11.25" customHeight="1" x14ac:dyDescent="0.2">
      <c r="A8" s="48"/>
      <c r="B8" s="96" t="s">
        <v>52</v>
      </c>
      <c r="C8" s="96" t="s">
        <v>52</v>
      </c>
      <c r="D8" s="97" t="str">
        <f>Currency&amp;FamilyName&amp;B8</f>
        <v>JPYLibor2M</v>
      </c>
      <c r="E8" s="98" t="str">
        <f>Currency&amp;B8&amp;"D"&amp;QuoteSuffix</f>
        <v>JPY2MD_Quote</v>
      </c>
      <c r="F8" s="110" t="str">
        <f>Currency&amp;IF($B8="SW","1W",$B8)&amp;"D"&amp;LCHQuoteSuffix</f>
        <v>JPY2MD_LCHQuote</v>
      </c>
      <c r="G8" s="99" t="str">
        <f>_xll.qlDepositRateHelper(,IF($F$3,F8,E8),D8,Permanent,Trigger,ObjectOverwrite)</f>
        <v>obj_00534#0012</v>
      </c>
      <c r="H8" s="143" t="str">
        <f>_xll.ohRangeRetrieveError(G8)</f>
        <v/>
      </c>
      <c r="I8" s="47"/>
      <c r="K8" s="139"/>
    </row>
    <row r="9" spans="1:11" ht="11.25" customHeight="1" x14ac:dyDescent="0.2">
      <c r="A9" s="48"/>
      <c r="B9" s="96" t="s">
        <v>51</v>
      </c>
      <c r="C9" s="96" t="s">
        <v>51</v>
      </c>
      <c r="D9" s="97" t="str">
        <f>Currency&amp;FamilyName&amp;B9</f>
        <v>JPYLibor3M</v>
      </c>
      <c r="E9" s="98" t="str">
        <f>Currency&amp;B9&amp;"D"&amp;QuoteSuffix</f>
        <v>JPY3MD_Quote</v>
      </c>
      <c r="F9" s="110" t="str">
        <f>Currency&amp;IF($B9="SW","1W",$B9)&amp;"D"&amp;LCHQuoteSuffix</f>
        <v>JPY3MD_LCHQuote</v>
      </c>
      <c r="G9" s="99" t="str">
        <f>_xll.qlDepositRateHelper(,IF($F$3,F9,E9),D9,Permanent,Trigger,ObjectOverwrite)</f>
        <v>obj_00538#0005</v>
      </c>
      <c r="H9" s="143" t="str">
        <f>_xll.ohRangeRetrieveError(G9)</f>
        <v/>
      </c>
      <c r="I9" s="47"/>
      <c r="K9" s="139"/>
    </row>
    <row r="10" spans="1:11" ht="11.25" customHeight="1" x14ac:dyDescent="0.2">
      <c r="A10" s="48"/>
      <c r="B10" s="100" t="s">
        <v>50</v>
      </c>
      <c r="C10" s="100" t="s">
        <v>50</v>
      </c>
      <c r="D10" s="101" t="str">
        <f>Currency&amp;FamilyName&amp;B10</f>
        <v>JPYLibor6M</v>
      </c>
      <c r="E10" s="89" t="str">
        <f>Currency&amp;B10&amp;"D"&amp;QuoteSuffix</f>
        <v>JPY6MD_Quote</v>
      </c>
      <c r="F10" s="111" t="str">
        <f>Currency&amp;IF($B10="SW","1W",$B10)&amp;"D"&amp;LCHQuoteSuffix</f>
        <v>JPY6MD_LCHQuote</v>
      </c>
      <c r="G10" s="102" t="str">
        <f>_xll.qlDepositRateHelper(,IF($F$3,F10,E10),D10,Permanent,Trigger,ObjectOverwrite)</f>
        <v>obj_00533#0015</v>
      </c>
      <c r="H10" s="144" t="str">
        <f>_xll.ohRangeRetrieveError(G10)</f>
        <v/>
      </c>
      <c r="I10" s="47"/>
      <c r="K10" s="139"/>
    </row>
    <row r="11" spans="1:11" ht="11.25" customHeight="1" thickBot="1" x14ac:dyDescent="0.25">
      <c r="A11" s="46"/>
      <c r="B11" s="43"/>
      <c r="C11" s="43"/>
      <c r="D11" s="84"/>
      <c r="E11" s="81"/>
      <c r="F11" s="112"/>
      <c r="G11" s="126"/>
      <c r="H11" s="85"/>
      <c r="I11" s="44"/>
      <c r="K11" s="139"/>
    </row>
    <row r="12" spans="1:11" ht="11.25" customHeight="1" x14ac:dyDescent="0.2">
      <c r="E12" s="136"/>
    </row>
  </sheetData>
  <dataValidations count="1">
    <dataValidation type="list" allowBlank="1" showInputMessage="1" showErrorMessage="1" sqref="F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20"/>
  <sheetViews>
    <sheetView workbookViewId="0">
      <selection activeCell="L3" sqref="L3"/>
    </sheetView>
  </sheetViews>
  <sheetFormatPr defaultRowHeight="11.25" x14ac:dyDescent="0.2"/>
  <cols>
    <col min="1" max="1" width="2.7109375" style="135" customWidth="1"/>
    <col min="2" max="2" width="6" style="135" bestFit="1" customWidth="1"/>
    <col min="3" max="3" width="6" style="135" customWidth="1"/>
    <col min="4" max="4" width="4" style="135" bestFit="1" customWidth="1"/>
    <col min="5" max="6" width="3" style="135" bestFit="1" customWidth="1"/>
    <col min="7" max="7" width="11" style="135" bestFit="1" customWidth="1"/>
    <col min="8" max="9" width="19.28515625" style="135" bestFit="1" customWidth="1"/>
    <col min="10" max="10" width="10" style="135" bestFit="1" customWidth="1"/>
    <col min="11" max="11" width="17.28515625" style="135" bestFit="1" customWidth="1"/>
    <col min="12" max="12" width="18.42578125" style="148" customWidth="1"/>
    <col min="13" max="13" width="16.42578125" style="148" customWidth="1"/>
    <col min="14" max="14" width="20.7109375" style="135" customWidth="1"/>
    <col min="15" max="15" width="2.7109375" style="135" customWidth="1"/>
    <col min="16" max="16" width="2.5703125" style="135" customWidth="1"/>
    <col min="17" max="17" width="4" style="135" bestFit="1" customWidth="1"/>
    <col min="18" max="19" width="3" style="135" bestFit="1" customWidth="1"/>
    <col min="20" max="16384" width="9.140625" style="135"/>
  </cols>
  <sheetData>
    <row r="1" spans="1:15" ht="11.25" customHeight="1" x14ac:dyDescent="0.2">
      <c r="A1" s="48"/>
      <c r="B1" s="45"/>
      <c r="C1" s="49"/>
      <c r="D1" s="49"/>
      <c r="E1" s="49"/>
      <c r="F1" s="49"/>
      <c r="G1" s="49"/>
      <c r="H1" s="49"/>
      <c r="I1" s="49"/>
      <c r="J1" s="45" t="s">
        <v>50</v>
      </c>
      <c r="K1" s="45" t="str">
        <f>Currency&amp;"_YC"&amp;"STDRH"</f>
        <v>JPY_YCSTDRH</v>
      </c>
      <c r="L1" s="4"/>
      <c r="M1" s="77" t="str">
        <f>K1&amp;"_Swaps.xml"</f>
        <v>JPY_YCSTDRH_Swaps.xml</v>
      </c>
      <c r="N1" s="49"/>
      <c r="O1" s="78"/>
    </row>
    <row r="2" spans="1:15" ht="25.5" customHeight="1" x14ac:dyDescent="0.2">
      <c r="A2" s="48"/>
      <c r="B2" s="125" t="s">
        <v>83</v>
      </c>
      <c r="C2" s="125" t="s">
        <v>74</v>
      </c>
      <c r="D2" s="125"/>
      <c r="E2" s="125"/>
      <c r="F2" s="125"/>
      <c r="G2" s="125" t="s">
        <v>73</v>
      </c>
      <c r="H2" s="125" t="s">
        <v>72</v>
      </c>
      <c r="I2" s="125" t="s">
        <v>71</v>
      </c>
      <c r="J2" s="125" t="s">
        <v>70</v>
      </c>
      <c r="K2" s="125" t="s">
        <v>56</v>
      </c>
      <c r="L2" s="146" t="s">
        <v>97</v>
      </c>
      <c r="M2" s="147" t="str">
        <f>IF(Serialize,_xll.ohObjectSave(M3:M19,SerializationPath&amp;M1,FileOverwrite,Serialize),"---")</f>
        <v>---</v>
      </c>
      <c r="N2" s="149" t="str">
        <f>_xll.ohRangeRetrieveError(M2)</f>
        <v/>
      </c>
      <c r="O2" s="78"/>
    </row>
    <row r="3" spans="1:15" ht="11.25" customHeight="1" x14ac:dyDescent="0.2">
      <c r="A3" s="50"/>
      <c r="B3" s="149"/>
      <c r="C3" s="149"/>
      <c r="D3" s="149"/>
      <c r="E3" s="149"/>
      <c r="F3" s="149"/>
      <c r="G3" s="149"/>
      <c r="H3" s="149"/>
      <c r="I3" s="149"/>
      <c r="J3" s="149"/>
      <c r="K3" s="149"/>
      <c r="L3" s="220" t="b">
        <v>1</v>
      </c>
      <c r="M3" s="79" t="str">
        <f>_xll.qlLibor(,Currency,"6M",,Permanent,Trigger,ObjectOverwrite)</f>
        <v>obj_004d6#0005</v>
      </c>
      <c r="N3" s="150" t="str">
        <f>_xll.ohRangeRetrieveError(M3)</f>
        <v/>
      </c>
      <c r="O3" s="78"/>
    </row>
    <row r="4" spans="1:15" ht="11.25" customHeight="1" x14ac:dyDescent="0.2">
      <c r="A4" s="48"/>
      <c r="B4" s="103">
        <v>2</v>
      </c>
      <c r="C4" s="103" t="s">
        <v>69</v>
      </c>
      <c r="D4" s="103" t="s">
        <v>110</v>
      </c>
      <c r="E4" s="103" t="s">
        <v>45</v>
      </c>
      <c r="F4" s="103" t="s">
        <v>43</v>
      </c>
      <c r="G4" s="90" t="str">
        <f t="shared" ref="G4:G19" si="0">IF(UPPER(LEFT($E4))="A","Annual",IF(UPPER(LEFT($E4))="S","Semiannual","--"))</f>
        <v>Semiannual</v>
      </c>
      <c r="H4" s="90" t="s">
        <v>68</v>
      </c>
      <c r="I4" s="90" t="s">
        <v>77</v>
      </c>
      <c r="J4" s="104">
        <v>0</v>
      </c>
      <c r="K4" s="113" t="str">
        <f t="shared" ref="K4:K19" si="1">Currency&amp;$E4&amp;$F4&amp;$D4&amp;QuoteSuffix</f>
        <v>JPYSB6L1Y_Quote</v>
      </c>
      <c r="L4" s="217" t="str">
        <f t="shared" ref="L4:L19" si="2">Currency&amp;$E4&amp;$F4&amp;$D4&amp;LCHQuoteSuffix</f>
        <v>JPYSB6L1Y_LCHQuote</v>
      </c>
      <c r="M4" s="116" t="str">
        <f>_xll.qlSwapRateHelper2(,IF($L$3,L4,$K4),B4,$D4,Calendar,$G4,$H4,$I4,$M$3,$J4,C4,,,,Permanent,Trigger,ObjectOverwrite)</f>
        <v>obj_004e6#0013</v>
      </c>
      <c r="N4" s="151" t="str">
        <f>_xll.ohRangeRetrieveError(M4)</f>
        <v/>
      </c>
      <c r="O4" s="78"/>
    </row>
    <row r="5" spans="1:15" ht="11.25" customHeight="1" x14ac:dyDescent="0.2">
      <c r="A5" s="48"/>
      <c r="B5" s="105">
        <v>2</v>
      </c>
      <c r="C5" s="105" t="s">
        <v>69</v>
      </c>
      <c r="D5" s="105" t="s">
        <v>111</v>
      </c>
      <c r="E5" s="105" t="s">
        <v>45</v>
      </c>
      <c r="F5" s="105" t="s">
        <v>43</v>
      </c>
      <c r="G5" s="91" t="str">
        <f t="shared" si="0"/>
        <v>Semiannual</v>
      </c>
      <c r="H5" s="91" t="s">
        <v>68</v>
      </c>
      <c r="I5" s="91" t="s">
        <v>77</v>
      </c>
      <c r="J5" s="106">
        <v>0</v>
      </c>
      <c r="K5" s="114" t="str">
        <f t="shared" si="1"/>
        <v>JPYSB6L2Y_Quote</v>
      </c>
      <c r="L5" s="218" t="str">
        <f t="shared" si="2"/>
        <v>JPYSB6L2Y_LCHQuote</v>
      </c>
      <c r="M5" s="117" t="str">
        <f>_xll.qlSwapRateHelper2(,IF($L$3,L5,$K5),B5,$D5,Calendar,$G5,$H5,$I5,$M$3,$J5,C5,,,,Permanent,Trigger,ObjectOverwrite)</f>
        <v>obj_00539#0006</v>
      </c>
      <c r="N5" s="152" t="str">
        <f>_xll.ohRangeRetrieveError(M5)</f>
        <v/>
      </c>
      <c r="O5" s="78"/>
    </row>
    <row r="6" spans="1:15" ht="11.25" customHeight="1" x14ac:dyDescent="0.2">
      <c r="A6" s="48"/>
      <c r="B6" s="105">
        <v>2</v>
      </c>
      <c r="C6" s="105" t="s">
        <v>69</v>
      </c>
      <c r="D6" s="105" t="s">
        <v>13</v>
      </c>
      <c r="E6" s="105" t="s">
        <v>45</v>
      </c>
      <c r="F6" s="105" t="s">
        <v>43</v>
      </c>
      <c r="G6" s="91" t="str">
        <f t="shared" si="0"/>
        <v>Semiannual</v>
      </c>
      <c r="H6" s="91" t="s">
        <v>68</v>
      </c>
      <c r="I6" s="91" t="s">
        <v>77</v>
      </c>
      <c r="J6" s="106">
        <v>0</v>
      </c>
      <c r="K6" s="114" t="str">
        <f t="shared" si="1"/>
        <v>JPYSB6L3Y_Quote</v>
      </c>
      <c r="L6" s="218" t="str">
        <f t="shared" si="2"/>
        <v>JPYSB6L3Y_LCHQuote</v>
      </c>
      <c r="M6" s="117" t="str">
        <f>_xll.qlSwapRateHelper2(,IF($L$3,L6,$K6),B6,$D6,Calendar,$G6,$H6,$I6,$M$3,$J6,C6,,,,Permanent,Trigger,ObjectOverwrite)</f>
        <v>obj_0053a#0006</v>
      </c>
      <c r="N6" s="152" t="str">
        <f>_xll.ohRangeRetrieveError(M6)</f>
        <v/>
      </c>
      <c r="O6" s="78"/>
    </row>
    <row r="7" spans="1:15" ht="11.25" customHeight="1" x14ac:dyDescent="0.2">
      <c r="A7" s="48"/>
      <c r="B7" s="105">
        <v>2</v>
      </c>
      <c r="C7" s="105" t="s">
        <v>69</v>
      </c>
      <c r="D7" s="105" t="s">
        <v>12</v>
      </c>
      <c r="E7" s="105" t="s">
        <v>45</v>
      </c>
      <c r="F7" s="105" t="s">
        <v>43</v>
      </c>
      <c r="G7" s="91" t="str">
        <f t="shared" si="0"/>
        <v>Semiannual</v>
      </c>
      <c r="H7" s="91" t="s">
        <v>68</v>
      </c>
      <c r="I7" s="91" t="s">
        <v>77</v>
      </c>
      <c r="J7" s="106">
        <v>0</v>
      </c>
      <c r="K7" s="114" t="str">
        <f t="shared" si="1"/>
        <v>JPYSB6L4Y_Quote</v>
      </c>
      <c r="L7" s="218" t="str">
        <f t="shared" si="2"/>
        <v>JPYSB6L4Y_LCHQuote</v>
      </c>
      <c r="M7" s="117" t="str">
        <f>_xll.qlSwapRateHelper2(,IF($L$3,L7,$K7),B7,$D7,Calendar,$G7,$H7,$I7,$M$3,$J7,C7,,,,Permanent,Trigger,ObjectOverwrite)</f>
        <v>obj_004e4#0012</v>
      </c>
      <c r="N7" s="152" t="str">
        <f>_xll.ohRangeRetrieveError(M7)</f>
        <v/>
      </c>
      <c r="O7" s="78"/>
    </row>
    <row r="8" spans="1:15" ht="11.25" customHeight="1" x14ac:dyDescent="0.2">
      <c r="A8" s="48"/>
      <c r="B8" s="105">
        <v>2</v>
      </c>
      <c r="C8" s="105" t="s">
        <v>69</v>
      </c>
      <c r="D8" s="105" t="s">
        <v>11</v>
      </c>
      <c r="E8" s="105" t="s">
        <v>45</v>
      </c>
      <c r="F8" s="105" t="s">
        <v>43</v>
      </c>
      <c r="G8" s="91" t="str">
        <f t="shared" si="0"/>
        <v>Semiannual</v>
      </c>
      <c r="H8" s="91" t="s">
        <v>68</v>
      </c>
      <c r="I8" s="91" t="s">
        <v>77</v>
      </c>
      <c r="J8" s="106">
        <v>0</v>
      </c>
      <c r="K8" s="114" t="str">
        <f t="shared" si="1"/>
        <v>JPYSB6L5Y_Quote</v>
      </c>
      <c r="L8" s="218" t="str">
        <f t="shared" si="2"/>
        <v>JPYSB6L5Y_LCHQuote</v>
      </c>
      <c r="M8" s="117" t="str">
        <f>_xll.qlSwapRateHelper2(,IF($L$3,L8,$K8),B8,$D8,Calendar,$G8,$H8,$I8,$M$3,$J8,C8,,,,Permanent,Trigger,ObjectOverwrite)</f>
        <v>obj_004db#0012</v>
      </c>
      <c r="N8" s="152" t="str">
        <f>_xll.ohRangeRetrieveError(M8)</f>
        <v/>
      </c>
      <c r="O8" s="78"/>
    </row>
    <row r="9" spans="1:15" ht="11.25" customHeight="1" x14ac:dyDescent="0.2">
      <c r="A9" s="48"/>
      <c r="B9" s="105">
        <v>2</v>
      </c>
      <c r="C9" s="105" t="s">
        <v>69</v>
      </c>
      <c r="D9" s="105" t="s">
        <v>10</v>
      </c>
      <c r="E9" s="105" t="s">
        <v>45</v>
      </c>
      <c r="F9" s="105" t="s">
        <v>43</v>
      </c>
      <c r="G9" s="91" t="str">
        <f t="shared" si="0"/>
        <v>Semiannual</v>
      </c>
      <c r="H9" s="91" t="s">
        <v>68</v>
      </c>
      <c r="I9" s="91" t="s">
        <v>77</v>
      </c>
      <c r="J9" s="106">
        <v>0</v>
      </c>
      <c r="K9" s="114" t="str">
        <f t="shared" si="1"/>
        <v>JPYSB6L6Y_Quote</v>
      </c>
      <c r="L9" s="218" t="str">
        <f t="shared" si="2"/>
        <v>JPYSB6L6Y_LCHQuote</v>
      </c>
      <c r="M9" s="117" t="str">
        <f>_xll.qlSwapRateHelper2(,IF($L$3,L9,$K9),B9,$D9,Calendar,$G9,$H9,$I9,$M$3,$J9,C9,,,,Permanent,Trigger,ObjectOverwrite)</f>
        <v>obj_004e1#0012</v>
      </c>
      <c r="N9" s="152" t="str">
        <f>_xll.ohRangeRetrieveError(M9)</f>
        <v/>
      </c>
      <c r="O9" s="78"/>
    </row>
    <row r="10" spans="1:15" ht="11.25" customHeight="1" x14ac:dyDescent="0.2">
      <c r="A10" s="48"/>
      <c r="B10" s="105">
        <v>2</v>
      </c>
      <c r="C10" s="105" t="s">
        <v>69</v>
      </c>
      <c r="D10" s="105" t="s">
        <v>9</v>
      </c>
      <c r="E10" s="105" t="s">
        <v>45</v>
      </c>
      <c r="F10" s="105" t="s">
        <v>43</v>
      </c>
      <c r="G10" s="91" t="str">
        <f t="shared" si="0"/>
        <v>Semiannual</v>
      </c>
      <c r="H10" s="91" t="s">
        <v>68</v>
      </c>
      <c r="I10" s="91" t="s">
        <v>77</v>
      </c>
      <c r="J10" s="106">
        <v>0</v>
      </c>
      <c r="K10" s="114" t="str">
        <f t="shared" si="1"/>
        <v>JPYSB6L7Y_Quote</v>
      </c>
      <c r="L10" s="218" t="str">
        <f t="shared" si="2"/>
        <v>JPYSB6L7Y_LCHQuote</v>
      </c>
      <c r="M10" s="117" t="str">
        <f>_xll.qlSwapRateHelper2(,IF($L$3,L10,$K10),B10,$D10,Calendar,$G10,$H10,$I10,$M$3,$J10,C10,,,,Permanent,Trigger,ObjectOverwrite)</f>
        <v>obj_004e5#0012</v>
      </c>
      <c r="N10" s="152" t="str">
        <f>_xll.ohRangeRetrieveError(M10)</f>
        <v/>
      </c>
      <c r="O10" s="78"/>
    </row>
    <row r="11" spans="1:15" ht="11.25" customHeight="1" x14ac:dyDescent="0.2">
      <c r="A11" s="48"/>
      <c r="B11" s="105">
        <v>2</v>
      </c>
      <c r="C11" s="105" t="s">
        <v>69</v>
      </c>
      <c r="D11" s="105" t="s">
        <v>8</v>
      </c>
      <c r="E11" s="105" t="s">
        <v>45</v>
      </c>
      <c r="F11" s="105" t="s">
        <v>43</v>
      </c>
      <c r="G11" s="91" t="str">
        <f t="shared" si="0"/>
        <v>Semiannual</v>
      </c>
      <c r="H11" s="91" t="s">
        <v>68</v>
      </c>
      <c r="I11" s="91" t="s">
        <v>77</v>
      </c>
      <c r="J11" s="106">
        <v>0</v>
      </c>
      <c r="K11" s="114" t="str">
        <f t="shared" si="1"/>
        <v>JPYSB6L8Y_Quote</v>
      </c>
      <c r="L11" s="218" t="str">
        <f t="shared" si="2"/>
        <v>JPYSB6L8Y_LCHQuote</v>
      </c>
      <c r="M11" s="117" t="str">
        <f>_xll.qlSwapRateHelper2(,IF($L$3,L11,$K11),B11,$D11,Calendar,$G11,$H11,$I11,$M$3,$J11,C11,,,,Permanent,Trigger,ObjectOverwrite)</f>
        <v>obj_004e2#0012</v>
      </c>
      <c r="N11" s="152" t="str">
        <f>_xll.ohRangeRetrieveError(M11)</f>
        <v/>
      </c>
      <c r="O11" s="78"/>
    </row>
    <row r="12" spans="1:15" ht="11.25" customHeight="1" x14ac:dyDescent="0.2">
      <c r="A12" s="48"/>
      <c r="B12" s="105">
        <v>2</v>
      </c>
      <c r="C12" s="105" t="s">
        <v>69</v>
      </c>
      <c r="D12" s="105" t="s">
        <v>7</v>
      </c>
      <c r="E12" s="105" t="s">
        <v>45</v>
      </c>
      <c r="F12" s="105" t="s">
        <v>43</v>
      </c>
      <c r="G12" s="91" t="str">
        <f t="shared" si="0"/>
        <v>Semiannual</v>
      </c>
      <c r="H12" s="91" t="s">
        <v>68</v>
      </c>
      <c r="I12" s="91" t="s">
        <v>77</v>
      </c>
      <c r="J12" s="106">
        <v>0</v>
      </c>
      <c r="K12" s="114" t="str">
        <f t="shared" si="1"/>
        <v>JPYSB6L9Y_Quote</v>
      </c>
      <c r="L12" s="218" t="str">
        <f t="shared" si="2"/>
        <v>JPYSB6L9Y_LCHQuote</v>
      </c>
      <c r="M12" s="117" t="str">
        <f>_xll.qlSwapRateHelper2(,IF($L$3,L12,$K12),B12,$D12,Calendar,$G12,$H12,$I12,$M$3,$J12,C12,,,,Permanent,Trigger,ObjectOverwrite)</f>
        <v>obj_004df#0012</v>
      </c>
      <c r="N12" s="152" t="str">
        <f>_xll.ohRangeRetrieveError(M12)</f>
        <v/>
      </c>
      <c r="O12" s="78"/>
    </row>
    <row r="13" spans="1:15" ht="11.25" customHeight="1" x14ac:dyDescent="0.2">
      <c r="A13" s="48"/>
      <c r="B13" s="105">
        <v>2</v>
      </c>
      <c r="C13" s="105" t="s">
        <v>69</v>
      </c>
      <c r="D13" s="105" t="s">
        <v>6</v>
      </c>
      <c r="E13" s="105" t="s">
        <v>45</v>
      </c>
      <c r="F13" s="105" t="s">
        <v>43</v>
      </c>
      <c r="G13" s="91" t="str">
        <f t="shared" si="0"/>
        <v>Semiannual</v>
      </c>
      <c r="H13" s="91" t="s">
        <v>68</v>
      </c>
      <c r="I13" s="91" t="s">
        <v>77</v>
      </c>
      <c r="J13" s="106">
        <v>0</v>
      </c>
      <c r="K13" s="114" t="str">
        <f t="shared" si="1"/>
        <v>JPYSB6L10Y_Quote</v>
      </c>
      <c r="L13" s="218" t="str">
        <f t="shared" si="2"/>
        <v>JPYSB6L10Y_LCHQuote</v>
      </c>
      <c r="M13" s="117" t="str">
        <f>_xll.qlSwapRateHelper2(,IF($L$3,L13,$K13),B13,$D13,Calendar,$G13,$H13,$I13,$M$3,$J13,C13,,,,Permanent,Trigger,ObjectOverwrite)</f>
        <v>obj_004d9#0012</v>
      </c>
      <c r="N13" s="152" t="str">
        <f>_xll.ohRangeRetrieveError(M13)</f>
        <v/>
      </c>
      <c r="O13" s="78"/>
    </row>
    <row r="14" spans="1:15" ht="11.25" customHeight="1" x14ac:dyDescent="0.2">
      <c r="A14" s="48"/>
      <c r="B14" s="105">
        <v>2</v>
      </c>
      <c r="C14" s="105" t="s">
        <v>69</v>
      </c>
      <c r="D14" s="105" t="s">
        <v>5</v>
      </c>
      <c r="E14" s="105" t="s">
        <v>45</v>
      </c>
      <c r="F14" s="105" t="s">
        <v>43</v>
      </c>
      <c r="G14" s="91" t="str">
        <f t="shared" si="0"/>
        <v>Semiannual</v>
      </c>
      <c r="H14" s="91" t="s">
        <v>68</v>
      </c>
      <c r="I14" s="91" t="s">
        <v>77</v>
      </c>
      <c r="J14" s="106">
        <v>0</v>
      </c>
      <c r="K14" s="114" t="str">
        <f t="shared" si="1"/>
        <v>JPYSB6L12Y_Quote</v>
      </c>
      <c r="L14" s="218" t="str">
        <f t="shared" si="2"/>
        <v>JPYSB6L12Y_LCHQuote</v>
      </c>
      <c r="M14" s="117" t="str">
        <f>_xll.qlSwapRateHelper2(,IF($L$3,L14,$K14),B14,$D14,Calendar,$G14,$H14,$I14,$M$3,$J14,C14,,,,Permanent,Trigger,ObjectOverwrite)</f>
        <v>obj_004e0#0012</v>
      </c>
      <c r="N14" s="152" t="str">
        <f>_xll.ohRangeRetrieveError(M14)</f>
        <v/>
      </c>
      <c r="O14" s="78"/>
    </row>
    <row r="15" spans="1:15" ht="11.25" customHeight="1" x14ac:dyDescent="0.2">
      <c r="A15" s="48"/>
      <c r="B15" s="105">
        <v>2</v>
      </c>
      <c r="C15" s="105" t="s">
        <v>69</v>
      </c>
      <c r="D15" s="105" t="s">
        <v>4</v>
      </c>
      <c r="E15" s="105" t="s">
        <v>45</v>
      </c>
      <c r="F15" s="105" t="s">
        <v>43</v>
      </c>
      <c r="G15" s="91" t="str">
        <f t="shared" si="0"/>
        <v>Semiannual</v>
      </c>
      <c r="H15" s="91" t="s">
        <v>68</v>
      </c>
      <c r="I15" s="91" t="s">
        <v>77</v>
      </c>
      <c r="J15" s="106">
        <v>0</v>
      </c>
      <c r="K15" s="114" t="str">
        <f t="shared" si="1"/>
        <v>JPYSB6L15Y_Quote</v>
      </c>
      <c r="L15" s="218" t="str">
        <f t="shared" si="2"/>
        <v>JPYSB6L15Y_LCHQuote</v>
      </c>
      <c r="M15" s="117" t="str">
        <f>_xll.qlSwapRateHelper2(,IF($L$3,L15,$K15),B15,$D15,Calendar,$G15,$H15,$I15,$M$3,$J15,C15,,,,Permanent,Trigger,ObjectOverwrite)</f>
        <v>obj_004de#0012</v>
      </c>
      <c r="N15" s="152" t="str">
        <f>_xll.ohRangeRetrieveError(M15)</f>
        <v/>
      </c>
      <c r="O15" s="78"/>
    </row>
    <row r="16" spans="1:15" ht="11.25" customHeight="1" x14ac:dyDescent="0.2">
      <c r="A16" s="48"/>
      <c r="B16" s="105">
        <v>2</v>
      </c>
      <c r="C16" s="105" t="s">
        <v>69</v>
      </c>
      <c r="D16" s="105" t="s">
        <v>3</v>
      </c>
      <c r="E16" s="105" t="s">
        <v>45</v>
      </c>
      <c r="F16" s="105" t="s">
        <v>43</v>
      </c>
      <c r="G16" s="91" t="str">
        <f t="shared" si="0"/>
        <v>Semiannual</v>
      </c>
      <c r="H16" s="91" t="s">
        <v>68</v>
      </c>
      <c r="I16" s="91" t="s">
        <v>77</v>
      </c>
      <c r="J16" s="106">
        <v>0</v>
      </c>
      <c r="K16" s="114" t="str">
        <f t="shared" si="1"/>
        <v>JPYSB6L20Y_Quote</v>
      </c>
      <c r="L16" s="218" t="str">
        <f t="shared" si="2"/>
        <v>JPYSB6L20Y_LCHQuote</v>
      </c>
      <c r="M16" s="117" t="str">
        <f>_xll.qlSwapRateHelper2(,IF($L$3,L16,$K16),B16,$D16,Calendar,$G16,$H16,$I16,$M$3,$J16,C16,,,,Permanent,Trigger,ObjectOverwrite)</f>
        <v>obj_004dc#0012</v>
      </c>
      <c r="N16" s="152" t="str">
        <f>_xll.ohRangeRetrieveError(M16)</f>
        <v/>
      </c>
      <c r="O16" s="78"/>
    </row>
    <row r="17" spans="1:15" ht="11.25" customHeight="1" x14ac:dyDescent="0.2">
      <c r="A17" s="48"/>
      <c r="B17" s="105">
        <v>2</v>
      </c>
      <c r="C17" s="105" t="s">
        <v>69</v>
      </c>
      <c r="D17" s="105" t="s">
        <v>2</v>
      </c>
      <c r="E17" s="105" t="s">
        <v>45</v>
      </c>
      <c r="F17" s="105" t="s">
        <v>43</v>
      </c>
      <c r="G17" s="91" t="str">
        <f t="shared" si="0"/>
        <v>Semiannual</v>
      </c>
      <c r="H17" s="91" t="s">
        <v>68</v>
      </c>
      <c r="I17" s="91" t="s">
        <v>77</v>
      </c>
      <c r="J17" s="106">
        <v>0</v>
      </c>
      <c r="K17" s="114" t="str">
        <f t="shared" si="1"/>
        <v>JPYSB6L25Y_Quote</v>
      </c>
      <c r="L17" s="218" t="str">
        <f t="shared" si="2"/>
        <v>JPYSB6L25Y_LCHQuote</v>
      </c>
      <c r="M17" s="117" t="str">
        <f>_xll.qlSwapRateHelper2(,IF($L$3,L17,$K17),B17,$D17,Calendar,$G17,$H17,$I17,$M$3,$J17,C17,,,,Permanent,Trigger,ObjectOverwrite)</f>
        <v>obj_004da#0012</v>
      </c>
      <c r="N17" s="152" t="str">
        <f>_xll.ohRangeRetrieveError(M17)</f>
        <v/>
      </c>
      <c r="O17" s="78"/>
    </row>
    <row r="18" spans="1:15" ht="11.25" customHeight="1" x14ac:dyDescent="0.2">
      <c r="A18" s="48"/>
      <c r="B18" s="105">
        <v>2</v>
      </c>
      <c r="C18" s="105" t="s">
        <v>69</v>
      </c>
      <c r="D18" s="105" t="s">
        <v>1</v>
      </c>
      <c r="E18" s="105" t="s">
        <v>45</v>
      </c>
      <c r="F18" s="105" t="s">
        <v>43</v>
      </c>
      <c r="G18" s="91" t="str">
        <f t="shared" si="0"/>
        <v>Semiannual</v>
      </c>
      <c r="H18" s="91" t="s">
        <v>68</v>
      </c>
      <c r="I18" s="91" t="s">
        <v>77</v>
      </c>
      <c r="J18" s="106">
        <v>0</v>
      </c>
      <c r="K18" s="114" t="str">
        <f t="shared" si="1"/>
        <v>JPYSB6L30Y_Quote</v>
      </c>
      <c r="L18" s="218" t="str">
        <f t="shared" si="2"/>
        <v>JPYSB6L30Y_LCHQuote</v>
      </c>
      <c r="M18" s="117" t="str">
        <f>_xll.qlSwapRateHelper2(,IF($L$3,L18,$K18),B18,$D18,Calendar,$G18,$H18,$I18,$M$3,$J18,C18,,,,Permanent,Trigger,ObjectOverwrite)</f>
        <v>obj_004d7#0012</v>
      </c>
      <c r="N18" s="152" t="str">
        <f>_xll.ohRangeRetrieveError(M18)</f>
        <v/>
      </c>
      <c r="O18" s="78"/>
    </row>
    <row r="19" spans="1:15" ht="11.25" customHeight="1" x14ac:dyDescent="0.2">
      <c r="A19" s="48"/>
      <c r="B19" s="107">
        <v>2</v>
      </c>
      <c r="C19" s="107" t="s">
        <v>69</v>
      </c>
      <c r="D19" s="107" t="s">
        <v>0</v>
      </c>
      <c r="E19" s="107" t="s">
        <v>45</v>
      </c>
      <c r="F19" s="107" t="s">
        <v>43</v>
      </c>
      <c r="G19" s="72" t="str">
        <f t="shared" si="0"/>
        <v>Semiannual</v>
      </c>
      <c r="H19" s="72" t="s">
        <v>68</v>
      </c>
      <c r="I19" s="72" t="s">
        <v>77</v>
      </c>
      <c r="J19" s="108">
        <v>0</v>
      </c>
      <c r="K19" s="115" t="str">
        <f t="shared" si="1"/>
        <v>JPYSB6L40Y_Quote</v>
      </c>
      <c r="L19" s="219" t="str">
        <f t="shared" si="2"/>
        <v>JPYSB6L40Y_LCHQuote</v>
      </c>
      <c r="M19" s="118" t="str">
        <f>_xll.qlSwapRateHelper2(,IF($L$3,L19,$K19),B19,$D19,Calendar,$G19,$H19,$I19,$M$3,$J19,C19,,,,Permanent,Trigger,ObjectOverwrite)</f>
        <v>obj_004e3#0012</v>
      </c>
      <c r="N19" s="153" t="str">
        <f>_xll.ohRangeRetrieveError(M19)</f>
        <v/>
      </c>
      <c r="O19" s="78"/>
    </row>
    <row r="20" spans="1:15" ht="11.25" customHeight="1" thickBot="1" x14ac:dyDescent="0.25">
      <c r="A20" s="46"/>
      <c r="B20" s="43"/>
      <c r="C20" s="43"/>
      <c r="D20" s="43"/>
      <c r="E20" s="43"/>
      <c r="F20" s="43"/>
      <c r="G20" s="43"/>
      <c r="H20" s="43"/>
      <c r="I20" s="43"/>
      <c r="J20" s="43"/>
      <c r="K20" s="43"/>
      <c r="L20" s="82"/>
      <c r="M20" s="82"/>
      <c r="N20" s="82"/>
      <c r="O20" s="83"/>
    </row>
  </sheetData>
  <dataValidations count="3">
    <dataValidation type="list" allowBlank="1" showInputMessage="1" showErrorMessage="1" sqref="H4:H19">
      <formula1>"Following,Modified Following,Preceding,Modified Preceding,Month End Reference,Unadjusted Month End,Unadjusted"</formula1>
    </dataValidation>
    <dataValidation type="list" allowBlank="1" showInputMessage="1" showErrorMessage="1" sqref="I4:I19">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sqref="A1:F1"/>
    </sheetView>
  </sheetViews>
  <sheetFormatPr defaultRowHeight="11.25" outlineLevelCol="1" x14ac:dyDescent="0.2"/>
  <cols>
    <col min="1" max="1" width="12" style="175" bestFit="1" customWidth="1"/>
    <col min="2" max="2" width="17.28515625" style="175" bestFit="1" customWidth="1"/>
    <col min="3" max="4" width="11.5703125" style="175" hidden="1" customWidth="1" outlineLevel="1"/>
    <col min="5" max="5" width="12.85546875" style="175" hidden="1" customWidth="1" outlineLevel="1"/>
    <col min="6" max="6" width="17.28515625" style="175" bestFit="1" customWidth="1" collapsed="1"/>
    <col min="7" max="7" width="5" style="175" bestFit="1" customWidth="1"/>
    <col min="8" max="8" width="18.140625" style="175" bestFit="1" customWidth="1"/>
    <col min="9" max="9" width="17.28515625" style="175" bestFit="1" customWidth="1"/>
    <col min="10" max="10" width="19.28515625" style="175" hidden="1" customWidth="1" outlineLevel="1"/>
    <col min="11" max="12" width="9" style="175" hidden="1" customWidth="1" outlineLevel="1"/>
    <col min="13" max="13" width="8" style="175" hidden="1" customWidth="1" outlineLevel="1"/>
    <col min="14" max="14" width="13.140625" style="175" bestFit="1" customWidth="1" collapsed="1"/>
    <col min="15" max="15" width="12" style="175" bestFit="1" customWidth="1"/>
    <col min="16" max="16" width="8" style="175" bestFit="1" customWidth="1"/>
    <col min="17" max="16384" width="9.140625" style="175"/>
  </cols>
  <sheetData>
    <row r="1" spans="1:17" ht="18" customHeight="1" x14ac:dyDescent="0.2">
      <c r="A1" s="231" t="s">
        <v>90</v>
      </c>
      <c r="B1" s="232"/>
      <c r="C1" s="232"/>
      <c r="D1" s="232"/>
      <c r="E1" s="232"/>
      <c r="F1" s="233"/>
      <c r="G1" s="173"/>
      <c r="H1" s="234" t="s">
        <v>96</v>
      </c>
      <c r="I1" s="232"/>
      <c r="J1" s="232"/>
      <c r="K1" s="232"/>
      <c r="L1" s="232"/>
      <c r="M1" s="232"/>
      <c r="N1" s="232"/>
      <c r="O1" s="232"/>
      <c r="P1" s="232"/>
      <c r="Q1" s="174"/>
    </row>
    <row r="2" spans="1:17" x14ac:dyDescent="0.2">
      <c r="A2" s="176" t="s">
        <v>81</v>
      </c>
      <c r="B2" s="177" t="s">
        <v>86</v>
      </c>
      <c r="C2" s="177" t="s">
        <v>87</v>
      </c>
      <c r="D2" s="177" t="s">
        <v>88</v>
      </c>
      <c r="E2" s="177" t="s">
        <v>21</v>
      </c>
      <c r="F2" s="177" t="s">
        <v>89</v>
      </c>
      <c r="G2" s="178"/>
      <c r="H2" s="177" t="s">
        <v>91</v>
      </c>
      <c r="I2" s="177" t="s">
        <v>84</v>
      </c>
      <c r="J2" s="177" t="s">
        <v>77</v>
      </c>
      <c r="K2" s="177" t="s">
        <v>92</v>
      </c>
      <c r="L2" s="177" t="s">
        <v>93</v>
      </c>
      <c r="M2" s="177" t="s">
        <v>21</v>
      </c>
      <c r="N2" s="177" t="s">
        <v>94</v>
      </c>
      <c r="O2" s="177" t="s">
        <v>95</v>
      </c>
      <c r="P2" s="177"/>
      <c r="Q2" s="174"/>
    </row>
    <row r="3" spans="1:17" x14ac:dyDescent="0.2">
      <c r="A3" s="179" t="str">
        <f t="array" ref="A3:A25">[1]STD!$B$3:$B$25</f>
        <v>JPYOND</v>
      </c>
      <c r="B3" s="180">
        <f t="array" ref="B3:B25">[1]STD!$C$3:$C$25</f>
        <v>42249</v>
      </c>
      <c r="C3" s="181">
        <f t="array" ref="C3:C25">[1]STD!$E$3:$E$25</f>
        <v>3.7139999999999997E-4</v>
      </c>
      <c r="D3" s="181">
        <f>Selected!F2</f>
        <v>3.7139999999999997E-4</v>
      </c>
      <c r="E3" s="182">
        <f>C3-D3</f>
        <v>0</v>
      </c>
      <c r="F3" s="180">
        <f>Selected!J2</f>
        <v>42249</v>
      </c>
      <c r="G3" s="178"/>
      <c r="H3" s="183" t="s">
        <v>112</v>
      </c>
      <c r="I3" s="180">
        <v>42249</v>
      </c>
      <c r="J3" s="184">
        <f>_xll.qlDayCounterYearFraction($J$2,_xll.qlSettingsEvaluationDate(Trigger),I3,,,Trigger)</f>
        <v>2.7397260273972603E-3</v>
      </c>
      <c r="K3" s="185">
        <v>3.7655813912693001E-4</v>
      </c>
      <c r="L3" s="185">
        <f>_xll.qlYieldTSZeroRate(YieldCurve,I3,$J$2,,,TRUE,Trigger)</f>
        <v>3.7139981106724392E-4</v>
      </c>
      <c r="M3" s="182">
        <f>L3-K3</f>
        <v>-5.1583280596860862E-6</v>
      </c>
      <c r="N3" s="186">
        <v>0.99999896833439805</v>
      </c>
      <c r="O3" s="186">
        <f>_xll.qlYieldTSDiscount(YieldCurve,I3,TRUE,Trigger)</f>
        <v>0.99999898246678876</v>
      </c>
      <c r="P3" s="182">
        <f>N3-O3</f>
        <v>-1.4132390702137343E-8</v>
      </c>
      <c r="Q3" s="174"/>
    </row>
    <row r="4" spans="1:17" x14ac:dyDescent="0.2">
      <c r="A4" s="179" t="str">
        <v>JPYTND</v>
      </c>
      <c r="B4" s="180">
        <v>42250</v>
      </c>
      <c r="C4" s="181">
        <v>3.7139999999999997E-4</v>
      </c>
      <c r="D4" s="181">
        <f>Selected!F3</f>
        <v>3.7139999999999997E-4</v>
      </c>
      <c r="E4" s="182">
        <f t="shared" ref="E4:E25" si="0">C4-D4</f>
        <v>0</v>
      </c>
      <c r="F4" s="180">
        <f>Selected!J3</f>
        <v>42250</v>
      </c>
      <c r="G4" s="178"/>
      <c r="H4" s="183" t="s">
        <v>112</v>
      </c>
      <c r="I4" s="180">
        <v>42255</v>
      </c>
      <c r="J4" s="184">
        <f>_xll.qlDayCounterYearFraction($J$2,_xll.qlSettingsEvaluationDate(Trigger),I4,,,Trigger)</f>
        <v>1.9178082191780823E-2</v>
      </c>
      <c r="K4" s="185">
        <v>4.2083028622562E-4</v>
      </c>
      <c r="L4" s="185">
        <f>_xll.qlYieldTSZeroRate(YieldCurve,I4,$J$2,,,TRUE,Trigger)</f>
        <v>4.1853769599677158E-4</v>
      </c>
      <c r="M4" s="182">
        <f t="shared" ref="M4:M26" si="1">L4-K4</f>
        <v>-2.2925902288484191E-6</v>
      </c>
      <c r="N4" s="186">
        <v>0.99999192931475001</v>
      </c>
      <c r="O4" s="186">
        <f>_xll.qlYieldTSDiscount(YieldCurve,I4,TRUE,Trigger)</f>
        <v>0.99999197328188005</v>
      </c>
      <c r="P4" s="182">
        <f t="shared" ref="P4:P26" si="2">N4-O4</f>
        <v>-4.3967130047839476E-8</v>
      </c>
      <c r="Q4" s="174"/>
    </row>
    <row r="5" spans="1:17" x14ac:dyDescent="0.2">
      <c r="A5" s="179" t="str">
        <v>JPY1WD</v>
      </c>
      <c r="B5" s="180">
        <v>42257</v>
      </c>
      <c r="C5" s="181">
        <v>4.4999999999999999E-4</v>
      </c>
      <c r="D5" s="181">
        <f>Selected!F4</f>
        <v>4.4999999999999999E-4</v>
      </c>
      <c r="E5" s="182">
        <f t="shared" si="0"/>
        <v>0</v>
      </c>
      <c r="F5" s="180">
        <f>Selected!J4</f>
        <v>42257</v>
      </c>
      <c r="G5" s="178"/>
      <c r="H5" s="183" t="s">
        <v>112</v>
      </c>
      <c r="I5" s="180">
        <v>42278</v>
      </c>
      <c r="J5" s="184">
        <f>_xll.qlDayCounterYearFraction($J$2,_xll.qlSettingsEvaluationDate(Trigger),I5,,,Trigger)</f>
        <v>8.2191780821917804E-2</v>
      </c>
      <c r="K5" s="185">
        <v>5.4220863763594E-4</v>
      </c>
      <c r="L5" s="185">
        <f>_xll.qlYieldTSZeroRate(YieldCurve,I5,$J$2,,,TRUE,Trigger)</f>
        <v>5.4177034832814921E-4</v>
      </c>
      <c r="M5" s="182">
        <f t="shared" si="1"/>
        <v>-4.3828930779078908E-7</v>
      </c>
      <c r="N5" s="186">
        <v>0.99995543589950497</v>
      </c>
      <c r="O5" s="186">
        <f>_xll.qlYieldTSDiscount(YieldCurve,I5,TRUE,Trigger)</f>
        <v>0.99995547192167866</v>
      </c>
      <c r="P5" s="182">
        <f t="shared" si="2"/>
        <v>-3.602217368836591E-8</v>
      </c>
      <c r="Q5" s="174"/>
    </row>
    <row r="6" spans="1:17" x14ac:dyDescent="0.2">
      <c r="A6" s="179" t="str">
        <v>JPY1MD</v>
      </c>
      <c r="B6" s="180">
        <v>42282</v>
      </c>
      <c r="C6" s="181">
        <v>5.6570000000000004E-4</v>
      </c>
      <c r="D6" s="181">
        <f>Selected!F5</f>
        <v>5.6570000000000004E-4</v>
      </c>
      <c r="E6" s="182">
        <f t="shared" si="0"/>
        <v>0</v>
      </c>
      <c r="F6" s="180">
        <f>Selected!J5</f>
        <v>42282</v>
      </c>
      <c r="G6" s="178"/>
      <c r="H6" s="183" t="s">
        <v>112</v>
      </c>
      <c r="I6" s="180">
        <v>42308</v>
      </c>
      <c r="J6" s="184">
        <f>_xll.qlDayCounterYearFraction($J$2,_xll.qlSettingsEvaluationDate(Trigger),I6,,,Trigger)</f>
        <v>0.16438356164383561</v>
      </c>
      <c r="K6" s="185">
        <v>7.6003126727112005E-4</v>
      </c>
      <c r="L6" s="185">
        <f>_xll.qlYieldTSZeroRate(YieldCurve,I6,$J$2,,,TRUE,Trigger)</f>
        <v>7.6649401124934775E-4</v>
      </c>
      <c r="M6" s="182">
        <f t="shared" si="1"/>
        <v>6.4627439782277045E-6</v>
      </c>
      <c r="N6" s="186">
        <v>0.99987507115758301</v>
      </c>
      <c r="O6" s="186">
        <f>_xll.qlYieldTSDiscount(YieldCurve,I6,TRUE,Trigger)</f>
        <v>0.99987400892199485</v>
      </c>
      <c r="P6" s="182">
        <f t="shared" si="2"/>
        <v>1.0622355881562129E-6</v>
      </c>
      <c r="Q6" s="174"/>
    </row>
    <row r="7" spans="1:17" x14ac:dyDescent="0.2">
      <c r="A7" s="179" t="str">
        <v>JPY2MD</v>
      </c>
      <c r="B7" s="180">
        <v>42312</v>
      </c>
      <c r="C7" s="181">
        <v>7.9290000000000003E-4</v>
      </c>
      <c r="D7" s="181">
        <f>Selected!F6</f>
        <v>7.9290000000000003E-4</v>
      </c>
      <c r="E7" s="182">
        <f t="shared" si="0"/>
        <v>0</v>
      </c>
      <c r="F7" s="180">
        <f>Selected!J6</f>
        <v>42311</v>
      </c>
      <c r="G7" s="187"/>
      <c r="H7" s="183" t="s">
        <v>112</v>
      </c>
      <c r="I7" s="180">
        <v>42339</v>
      </c>
      <c r="J7" s="184">
        <f>_xll.qlDayCounterYearFraction($J$2,_xll.qlSettingsEvaluationDate(Trigger),I7,,,Trigger)</f>
        <v>0.24931506849315069</v>
      </c>
      <c r="K7" s="185">
        <v>8.8670467449639004E-4</v>
      </c>
      <c r="L7" s="185">
        <f>_xll.qlYieldTSZeroRate(YieldCurve,I7,$J$2,,,TRUE,Trigger)</f>
        <v>8.8681367920606755E-4</v>
      </c>
      <c r="M7" s="182">
        <f t="shared" si="1"/>
        <v>1.0900470967750795E-7</v>
      </c>
      <c r="N7" s="186">
        <v>0.99977895559726004</v>
      </c>
      <c r="O7" s="186">
        <f>_xll.qlYieldTSDiscount(YieldCurve,I7,TRUE,Trigger)</f>
        <v>0.99977892842675031</v>
      </c>
      <c r="P7" s="182">
        <f t="shared" si="2"/>
        <v>2.7170509731000436E-8</v>
      </c>
      <c r="Q7" s="174"/>
    </row>
    <row r="8" spans="1:17" x14ac:dyDescent="0.2">
      <c r="A8" s="179" t="str">
        <v>JPY3MD</v>
      </c>
      <c r="B8" s="180">
        <v>42341</v>
      </c>
      <c r="C8" s="181">
        <v>8.9289999999999997E-4</v>
      </c>
      <c r="D8" s="181">
        <f>Selected!F7</f>
        <v>8.9289999999999997E-4</v>
      </c>
      <c r="E8" s="182">
        <f t="shared" si="0"/>
        <v>0</v>
      </c>
      <c r="F8" s="180">
        <f>Selected!J7</f>
        <v>42341</v>
      </c>
      <c r="G8" s="178"/>
      <c r="H8" s="183" t="s">
        <v>112</v>
      </c>
      <c r="I8" s="180">
        <v>42430</v>
      </c>
      <c r="J8" s="184">
        <f>_xll.qlDayCounterYearFraction($J$2,_xll.qlSettingsEvaluationDate(Trigger),I8,,,Trigger)</f>
        <v>0.49863013698630138</v>
      </c>
      <c r="K8" s="185">
        <v>1.3067339144824299E-3</v>
      </c>
      <c r="L8" s="185">
        <f>_xll.qlYieldTSZeroRate(YieldCurve,I8,$J$2,,,TRUE,Trigger)</f>
        <v>1.3066766399185243E-3</v>
      </c>
      <c r="M8" s="182">
        <f t="shared" si="1"/>
        <v>-5.7274563905604023E-8</v>
      </c>
      <c r="N8" s="186">
        <v>0.99934863531935503</v>
      </c>
      <c r="O8" s="186">
        <f>_xll.qlYieldTSDiscount(YieldCurve,I8,TRUE,Trigger)</f>
        <v>0.99934866385957699</v>
      </c>
      <c r="P8" s="182">
        <f t="shared" si="2"/>
        <v>-2.8540221963524459E-8</v>
      </c>
      <c r="Q8" s="174"/>
    </row>
    <row r="9" spans="1:17" x14ac:dyDescent="0.2">
      <c r="A9" s="179" t="str">
        <v>JPY6MD</v>
      </c>
      <c r="B9" s="180">
        <v>42432</v>
      </c>
      <c r="C9" s="181">
        <v>1.3086E-3</v>
      </c>
      <c r="D9" s="181">
        <f>Selected!F8</f>
        <v>1.3086E-3</v>
      </c>
      <c r="E9" s="182">
        <f t="shared" si="0"/>
        <v>0</v>
      </c>
      <c r="F9" s="180">
        <f>Selected!J8</f>
        <v>42432</v>
      </c>
      <c r="G9" s="178"/>
      <c r="H9" s="183" t="s">
        <v>112</v>
      </c>
      <c r="I9" s="180">
        <v>42521</v>
      </c>
      <c r="J9" s="184">
        <f>_xll.qlDayCounterYearFraction($J$2,_xll.qlSettingsEvaluationDate(Trigger),I9,,,Trigger)</f>
        <v>0.74794520547945209</v>
      </c>
      <c r="K9" s="185">
        <v>1.27765476797602E-3</v>
      </c>
      <c r="L9" s="185">
        <f>_xll.qlYieldTSZeroRate(YieldCurve,I9,$J$2,,,TRUE,Trigger)</f>
        <v>1.2776121693568749E-3</v>
      </c>
      <c r="M9" s="182">
        <f t="shared" si="1"/>
        <v>-4.2598619145149674E-8</v>
      </c>
      <c r="N9" s="186">
        <v>0.99904484069736299</v>
      </c>
      <c r="O9" s="186">
        <f>_xll.qlYieldTSDiscount(YieldCurve,I9,TRUE,Trigger)</f>
        <v>0.99904487252836338</v>
      </c>
      <c r="P9" s="182">
        <f t="shared" si="2"/>
        <v>-3.183100039105824E-8</v>
      </c>
      <c r="Q9" s="174"/>
    </row>
    <row r="10" spans="1:17" x14ac:dyDescent="0.2">
      <c r="A10" s="179" t="str">
        <v>JPYSB6L1Y</v>
      </c>
      <c r="B10" s="180">
        <v>42618</v>
      </c>
      <c r="C10" s="181">
        <v>1.2409332999999999E-3</v>
      </c>
      <c r="D10" s="181">
        <f>Selected!F9</f>
        <v>1.2409332999999999E-3</v>
      </c>
      <c r="E10" s="182">
        <f t="shared" si="0"/>
        <v>0</v>
      </c>
      <c r="F10" s="180">
        <f>Selected!J9</f>
        <v>42618</v>
      </c>
      <c r="G10" s="178"/>
      <c r="H10" s="183" t="s">
        <v>112</v>
      </c>
      <c r="I10" s="180">
        <v>42613</v>
      </c>
      <c r="J10" s="184">
        <f>_xll.qlDayCounterYearFraction($J$2,_xll.qlSettingsEvaluationDate(Trigger),I10,,,Trigger)</f>
        <v>1</v>
      </c>
      <c r="K10" s="185">
        <v>1.23800393359885E-3</v>
      </c>
      <c r="L10" s="185">
        <f>_xll.qlYieldTSZeroRate(YieldCurve,I10,$J$2,,,TRUE,Trigger)</f>
        <v>1.2379752591945555E-3</v>
      </c>
      <c r="M10" s="182">
        <f t="shared" si="1"/>
        <v>-2.8674404294569411E-8</v>
      </c>
      <c r="N10" s="186">
        <v>0.99876276207713</v>
      </c>
      <c r="O10" s="186">
        <f>_xll.qlYieldTSDiscount(YieldCurve,I10,TRUE,Trigger)</f>
        <v>0.99876279071605778</v>
      </c>
      <c r="P10" s="182">
        <f t="shared" si="2"/>
        <v>-2.8638927784818691E-8</v>
      </c>
      <c r="Q10" s="174"/>
    </row>
    <row r="11" spans="1:17" x14ac:dyDescent="0.2">
      <c r="A11" s="179" t="str">
        <v>JPYSB6L2Y</v>
      </c>
      <c r="B11" s="180">
        <v>42982</v>
      </c>
      <c r="C11" s="181">
        <v>1.2049999999999999E-3</v>
      </c>
      <c r="D11" s="181">
        <f>Selected!F10</f>
        <v>1.2049999999999999E-3</v>
      </c>
      <c r="E11" s="182">
        <f t="shared" si="0"/>
        <v>0</v>
      </c>
      <c r="F11" s="180">
        <f>Selected!J10</f>
        <v>42982</v>
      </c>
      <c r="G11" s="178"/>
      <c r="H11" s="183" t="s">
        <v>112</v>
      </c>
      <c r="I11" s="180">
        <v>42795</v>
      </c>
      <c r="J11" s="184">
        <f>_xll.qlDayCounterYearFraction($J$2,_xll.qlSettingsEvaluationDate(Trigger),I11,,,Trigger)</f>
        <v>1.4986301369863013</v>
      </c>
      <c r="K11" s="185">
        <v>1.2195560846241999E-3</v>
      </c>
      <c r="L11" s="185">
        <f>_xll.qlYieldTSZeroRate(YieldCurve,I11,$J$2,,,TRUE,Trigger)</f>
        <v>1.2195669040745427E-3</v>
      </c>
      <c r="M11" s="182">
        <f t="shared" si="1"/>
        <v>1.0819450342808637E-8</v>
      </c>
      <c r="N11" s="186">
        <v>0.99817400565773295</v>
      </c>
      <c r="O11" s="186">
        <f>_xll.qlYieldTSDiscount(YieldCurve,I11,TRUE,Trigger)</f>
        <v>0.99817398947298641</v>
      </c>
      <c r="P11" s="182">
        <f t="shared" si="2"/>
        <v>1.6184746542968753E-8</v>
      </c>
      <c r="Q11" s="174"/>
    </row>
    <row r="12" spans="1:17" x14ac:dyDescent="0.2">
      <c r="A12" s="179" t="str">
        <v>JPYSB6L3Y</v>
      </c>
      <c r="B12" s="180">
        <v>43346</v>
      </c>
      <c r="C12" s="181">
        <v>1.3450000000000001E-3</v>
      </c>
      <c r="D12" s="181">
        <f>Selected!F11</f>
        <v>1.3450000000000001E-3</v>
      </c>
      <c r="E12" s="182">
        <f t="shared" si="0"/>
        <v>0</v>
      </c>
      <c r="F12" s="180">
        <f>Selected!J11</f>
        <v>43346</v>
      </c>
      <c r="G12" s="178"/>
      <c r="H12" s="183" t="s">
        <v>112</v>
      </c>
      <c r="I12" s="180">
        <v>42978</v>
      </c>
      <c r="J12" s="184">
        <f>_xll.qlDayCounterYearFraction($J$2,_xll.qlSettingsEvaluationDate(Trigger),I12,,,Trigger)</f>
        <v>2</v>
      </c>
      <c r="K12" s="185">
        <v>1.2027108701878201E-3</v>
      </c>
      <c r="L12" s="185">
        <f>_xll.qlYieldTSZeroRate(YieldCurve,I12,$J$2,,,TRUE,Trigger)</f>
        <v>1.2027617398641102E-3</v>
      </c>
      <c r="M12" s="182">
        <f t="shared" si="1"/>
        <v>5.0869676290104041E-8</v>
      </c>
      <c r="N12" s="186">
        <v>0.99759746896824297</v>
      </c>
      <c r="O12" s="186">
        <f>_xll.qlYieldTSDiscount(YieldCurve,I12,TRUE,Trigger)</f>
        <v>0.99759736747332783</v>
      </c>
      <c r="P12" s="182">
        <f t="shared" si="2"/>
        <v>1.0149491513899989E-7</v>
      </c>
      <c r="Q12" s="174"/>
    </row>
    <row r="13" spans="1:17" x14ac:dyDescent="0.2">
      <c r="A13" s="179" t="str">
        <v>JPYSB6L4Y</v>
      </c>
      <c r="B13" s="180">
        <v>43711</v>
      </c>
      <c r="C13" s="181">
        <v>1.6900000000000001E-3</v>
      </c>
      <c r="D13" s="181">
        <f>Selected!F12</f>
        <v>1.6900000000000001E-3</v>
      </c>
      <c r="E13" s="182">
        <f t="shared" si="0"/>
        <v>0</v>
      </c>
      <c r="F13" s="180">
        <f>Selected!J12</f>
        <v>43711</v>
      </c>
      <c r="G13" s="178"/>
      <c r="H13" s="183" t="s">
        <v>112</v>
      </c>
      <c r="I13" s="180">
        <v>43343</v>
      </c>
      <c r="J13" s="184">
        <f>_xll.qlDayCounterYearFraction($J$2,_xll.qlSettingsEvaluationDate(Trigger),I13,,,Trigger)</f>
        <v>3</v>
      </c>
      <c r="K13" s="185">
        <v>1.3417942552728199E-3</v>
      </c>
      <c r="L13" s="185">
        <f>_xll.qlYieldTSZeroRate(YieldCurve,I13,$J$2,,,TRUE,Trigger)</f>
        <v>1.340594738555291E-3</v>
      </c>
      <c r="M13" s="182">
        <f t="shared" si="1"/>
        <v>-1.1995167175289125E-6</v>
      </c>
      <c r="N13" s="186">
        <v>0.99598270822729795</v>
      </c>
      <c r="O13" s="186">
        <f>_xll.qlYieldTSDiscount(YieldCurve,I13,TRUE,Trigger)</f>
        <v>0.99598629232747371</v>
      </c>
      <c r="P13" s="182">
        <f t="shared" si="2"/>
        <v>-3.5841001757574986E-6</v>
      </c>
      <c r="Q13" s="174"/>
    </row>
    <row r="14" spans="1:17" x14ac:dyDescent="0.2">
      <c r="A14" s="179" t="str">
        <v>JPYSB6L5Y</v>
      </c>
      <c r="B14" s="180">
        <v>44077</v>
      </c>
      <c r="C14" s="181">
        <v>2.1925E-3</v>
      </c>
      <c r="D14" s="181">
        <f>Selected!F13</f>
        <v>2.1925E-3</v>
      </c>
      <c r="E14" s="182">
        <f t="shared" si="0"/>
        <v>0</v>
      </c>
      <c r="F14" s="180">
        <f>Selected!J13</f>
        <v>44077</v>
      </c>
      <c r="G14" s="178"/>
      <c r="H14" s="183" t="s">
        <v>112</v>
      </c>
      <c r="I14" s="180">
        <v>43708</v>
      </c>
      <c r="J14" s="184">
        <f>_xll.qlDayCounterYearFraction($J$2,_xll.qlSettingsEvaluationDate(Trigger),I14,,,Trigger)</f>
        <v>4</v>
      </c>
      <c r="K14" s="185">
        <v>1.6857036425550101E-3</v>
      </c>
      <c r="L14" s="185">
        <f>_xll.qlYieldTSZeroRate(YieldCurve,I14,$J$2,,,TRUE,Trigger)</f>
        <v>1.6842470780241759E-3</v>
      </c>
      <c r="M14" s="182">
        <f t="shared" si="1"/>
        <v>-1.4565645308341289E-6</v>
      </c>
      <c r="N14" s="186">
        <v>0.99327986719566397</v>
      </c>
      <c r="O14" s="186">
        <f>_xll.qlYieldTSDiscount(YieldCurve,I14,TRUE,Trigger)</f>
        <v>0.993285654317418</v>
      </c>
      <c r="P14" s="182">
        <f t="shared" si="2"/>
        <v>-5.7871217540306219E-6</v>
      </c>
      <c r="Q14" s="174"/>
    </row>
    <row r="15" spans="1:17" x14ac:dyDescent="0.2">
      <c r="A15" s="179" t="str">
        <v>JPYSB6L6Y</v>
      </c>
      <c r="B15" s="180">
        <v>44442</v>
      </c>
      <c r="C15" s="181">
        <v>2.7850000000000001E-3</v>
      </c>
      <c r="D15" s="181">
        <f>Selected!F14</f>
        <v>2.7850000000000001E-3</v>
      </c>
      <c r="E15" s="182">
        <f t="shared" si="0"/>
        <v>0</v>
      </c>
      <c r="F15" s="180">
        <f>Selected!J14</f>
        <v>44442</v>
      </c>
      <c r="G15" s="178"/>
      <c r="H15" s="183" t="s">
        <v>112</v>
      </c>
      <c r="I15" s="180">
        <v>44073</v>
      </c>
      <c r="J15" s="184">
        <f>_xll.qlDayCounterYearFraction($J$2,_xll.qlSettingsEvaluationDate(Trigger),I15,,,Trigger)</f>
        <v>5</v>
      </c>
      <c r="K15" s="185">
        <v>2.1871340991193198E-3</v>
      </c>
      <c r="L15" s="185">
        <f>_xll.qlYieldTSZeroRate(YieldCurve,I15,$J$2,,,TRUE,Trigger)</f>
        <v>2.1859626358731151E-3</v>
      </c>
      <c r="M15" s="182">
        <f t="shared" si="1"/>
        <v>-1.1714632462047486E-6</v>
      </c>
      <c r="N15" s="186">
        <v>0.98912390657947802</v>
      </c>
      <c r="O15" s="186">
        <f>_xll.qlYieldTSDiscount(YieldCurve,I15,TRUE,Trigger)</f>
        <v>0.9891297002079581</v>
      </c>
      <c r="P15" s="182">
        <f t="shared" si="2"/>
        <v>-5.7936284800774729E-6</v>
      </c>
      <c r="Q15" s="174"/>
    </row>
    <row r="16" spans="1:17" x14ac:dyDescent="0.2">
      <c r="A16" s="179" t="str">
        <v>JPYSB6L7Y</v>
      </c>
      <c r="B16" s="180">
        <v>44809</v>
      </c>
      <c r="C16" s="181">
        <v>3.4381199999999998E-3</v>
      </c>
      <c r="D16" s="181">
        <f>Selected!F15</f>
        <v>3.4381199999999998E-3</v>
      </c>
      <c r="E16" s="182">
        <f t="shared" si="0"/>
        <v>0</v>
      </c>
      <c r="F16" s="180">
        <f>Selected!J15</f>
        <v>44809</v>
      </c>
      <c r="G16" s="178"/>
      <c r="H16" s="183" t="s">
        <v>112</v>
      </c>
      <c r="I16" s="180">
        <v>44438</v>
      </c>
      <c r="J16" s="184">
        <f>_xll.qlDayCounterYearFraction($J$2,_xll.qlSettingsEvaluationDate(Trigger),I16,,,Trigger)</f>
        <v>6</v>
      </c>
      <c r="K16" s="185">
        <v>2.7820516714338901E-3</v>
      </c>
      <c r="L16" s="185">
        <f>_xll.qlYieldTSZeroRate(YieldCurve,I16,$J$2,,,TRUE,Trigger)</f>
        <v>2.7810740792384883E-3</v>
      </c>
      <c r="M16" s="182">
        <f t="shared" si="1"/>
        <v>-9.7759219540175316E-7</v>
      </c>
      <c r="N16" s="186">
        <v>0.98344623463052705</v>
      </c>
      <c r="O16" s="186">
        <f>_xll.qlYieldTSDiscount(YieldCurve,I16,TRUE,Trigger)</f>
        <v>0.98345200310362557</v>
      </c>
      <c r="P16" s="182">
        <f t="shared" si="2"/>
        <v>-5.768473098521909E-6</v>
      </c>
      <c r="Q16" s="174"/>
    </row>
    <row r="17" spans="1:17" x14ac:dyDescent="0.2">
      <c r="A17" s="179" t="str">
        <v>JPYSB6L8Y</v>
      </c>
      <c r="B17" s="180">
        <v>45173</v>
      </c>
      <c r="C17" s="181">
        <v>4.1137600000000002E-3</v>
      </c>
      <c r="D17" s="181">
        <f>Selected!F16</f>
        <v>4.1137600000000002E-3</v>
      </c>
      <c r="E17" s="182">
        <f t="shared" si="0"/>
        <v>0</v>
      </c>
      <c r="F17" s="180">
        <f>Selected!J16</f>
        <v>45173</v>
      </c>
      <c r="G17" s="178"/>
      <c r="H17" s="183" t="s">
        <v>112</v>
      </c>
      <c r="I17" s="180">
        <v>44803</v>
      </c>
      <c r="J17" s="184">
        <f>_xll.qlDayCounterYearFraction($J$2,_xll.qlSettingsEvaluationDate(Trigger),I17,,,Trigger)</f>
        <v>7</v>
      </c>
      <c r="K17" s="185">
        <v>3.4370098936339498E-3</v>
      </c>
      <c r="L17" s="185">
        <f>_xll.qlYieldTSZeroRate(YieldCurve,I17,$J$2,,,TRUE,Trigger)</f>
        <v>3.4361704653598627E-3</v>
      </c>
      <c r="M17" s="182">
        <f t="shared" si="1"/>
        <v>-8.3942827408707565E-7</v>
      </c>
      <c r="N17" s="186">
        <v>0.97622804299112298</v>
      </c>
      <c r="O17" s="186">
        <f>_xll.qlYieldTSDiscount(YieldCurve,I17,TRUE,Trigger)</f>
        <v>0.97623377932192479</v>
      </c>
      <c r="P17" s="182">
        <f t="shared" si="2"/>
        <v>-5.7363308018087977E-6</v>
      </c>
      <c r="Q17" s="174"/>
    </row>
    <row r="18" spans="1:17" x14ac:dyDescent="0.2">
      <c r="A18" s="179" t="str">
        <v>JPYSB6L9Y</v>
      </c>
      <c r="B18" s="180">
        <v>45538</v>
      </c>
      <c r="C18" s="181">
        <v>4.7999999999999996E-3</v>
      </c>
      <c r="D18" s="181">
        <f>Selected!F17</f>
        <v>4.7999999999999996E-3</v>
      </c>
      <c r="E18" s="182">
        <f t="shared" si="0"/>
        <v>0</v>
      </c>
      <c r="F18" s="180">
        <f>Selected!J17</f>
        <v>45538</v>
      </c>
      <c r="G18" s="178"/>
      <c r="H18" s="183" t="s">
        <v>112</v>
      </c>
      <c r="I18" s="180">
        <v>45168</v>
      </c>
      <c r="J18" s="184">
        <f>_xll.qlDayCounterYearFraction($J$2,_xll.qlSettingsEvaluationDate(Trigger),I18,,,Trigger)</f>
        <v>8</v>
      </c>
      <c r="K18" s="185">
        <v>4.1232465207432399E-3</v>
      </c>
      <c r="L18" s="185">
        <f>_xll.qlYieldTSZeroRate(YieldCurve,I18,$J$2,,,TRUE,Trigger)</f>
        <v>4.1221497453976207E-3</v>
      </c>
      <c r="M18" s="182">
        <f t="shared" si="1"/>
        <v>-1.096775345619215E-6</v>
      </c>
      <c r="N18" s="186">
        <v>0.96755213215458302</v>
      </c>
      <c r="O18" s="186">
        <f>_xll.qlYieldTSDiscount(YieldCurve,I18,TRUE,Trigger)</f>
        <v>0.96756062169042101</v>
      </c>
      <c r="P18" s="182">
        <f t="shared" si="2"/>
        <v>-8.4895358379855068E-6</v>
      </c>
      <c r="Q18" s="174"/>
    </row>
    <row r="19" spans="1:17" x14ac:dyDescent="0.2">
      <c r="A19" s="179" t="str">
        <v>JPYSB6L10Y</v>
      </c>
      <c r="B19" s="180">
        <v>45903</v>
      </c>
      <c r="C19" s="181">
        <v>5.5100000000000001E-3</v>
      </c>
      <c r="D19" s="181">
        <f>Selected!F18</f>
        <v>5.5100000000000001E-3</v>
      </c>
      <c r="E19" s="182">
        <f t="shared" si="0"/>
        <v>0</v>
      </c>
      <c r="F19" s="180">
        <f>Selected!J18</f>
        <v>45903</v>
      </c>
      <c r="G19" s="178"/>
      <c r="H19" s="183" t="s">
        <v>112</v>
      </c>
      <c r="I19" s="180">
        <v>45533</v>
      </c>
      <c r="J19" s="184">
        <f>_xll.qlDayCounterYearFraction($J$2,_xll.qlSettingsEvaluationDate(Trigger),I19,,,Trigger)</f>
        <v>9</v>
      </c>
      <c r="K19" s="185">
        <v>4.8221612282189604E-3</v>
      </c>
      <c r="L19" s="185">
        <f>_xll.qlYieldTSZeroRate(YieldCurve,I19,$J$2,,,TRUE,Trigger)</f>
        <v>4.8209870150711818E-3</v>
      </c>
      <c r="M19" s="182">
        <f t="shared" si="1"/>
        <v>-1.1742131477785606E-6</v>
      </c>
      <c r="N19" s="186">
        <v>0.95752882776520198</v>
      </c>
      <c r="O19" s="186">
        <f>_xll.qlYieldTSDiscount(YieldCurve,I19,TRUE,Trigger)</f>
        <v>0.95753894690512165</v>
      </c>
      <c r="P19" s="182">
        <f t="shared" si="2"/>
        <v>-1.0119139919662068E-5</v>
      </c>
      <c r="Q19" s="174"/>
    </row>
    <row r="20" spans="1:17" x14ac:dyDescent="0.2">
      <c r="A20" s="179" t="str">
        <v>JPYSB6L12Y</v>
      </c>
      <c r="B20" s="180">
        <v>46633</v>
      </c>
      <c r="C20" s="181">
        <v>6.9499999999999996E-3</v>
      </c>
      <c r="D20" s="181">
        <f>Selected!F19</f>
        <v>6.9499999999999996E-3</v>
      </c>
      <c r="E20" s="182">
        <f t="shared" si="0"/>
        <v>0</v>
      </c>
      <c r="F20" s="180">
        <f>Selected!J19</f>
        <v>46633</v>
      </c>
      <c r="G20" s="178"/>
      <c r="H20" s="183" t="s">
        <v>112</v>
      </c>
      <c r="I20" s="180">
        <v>45898</v>
      </c>
      <c r="J20" s="184">
        <f>_xll.qlDayCounterYearFraction($J$2,_xll.qlSettingsEvaluationDate(Trigger),I20,,,Trigger)</f>
        <v>10</v>
      </c>
      <c r="K20" s="185">
        <v>5.5493855195596596E-3</v>
      </c>
      <c r="L20" s="185">
        <f>_xll.qlYieldTSZeroRate(YieldCurve,I20,$J$2,,,TRUE,Trigger)</f>
        <v>5.5483222613208786E-3</v>
      </c>
      <c r="M20" s="182">
        <f t="shared" si="1"/>
        <v>-1.0632582387809855E-6</v>
      </c>
      <c r="N20" s="186">
        <v>0.94601783674714301</v>
      </c>
      <c r="O20" s="186">
        <f>_xll.qlYieldTSDiscount(YieldCurve,I20,TRUE,Trigger)</f>
        <v>0.94602789541320764</v>
      </c>
      <c r="P20" s="182">
        <f t="shared" si="2"/>
        <v>-1.0058666064627353E-5</v>
      </c>
      <c r="Q20" s="174"/>
    </row>
    <row r="21" spans="1:17" x14ac:dyDescent="0.2">
      <c r="A21" s="179" t="str">
        <v>JPYSB6L15Y</v>
      </c>
      <c r="B21" s="180">
        <v>47729</v>
      </c>
      <c r="C21" s="181">
        <v>9.0906249999999997E-3</v>
      </c>
      <c r="D21" s="181">
        <f>Selected!F20</f>
        <v>9.0906249999999997E-3</v>
      </c>
      <c r="E21" s="182">
        <f t="shared" si="0"/>
        <v>0</v>
      </c>
      <c r="F21" s="180">
        <f>Selected!J20</f>
        <v>47729</v>
      </c>
      <c r="G21" s="178"/>
      <c r="H21" s="183" t="s">
        <v>112</v>
      </c>
      <c r="I21" s="180">
        <v>46628</v>
      </c>
      <c r="J21" s="184">
        <f>_xll.qlDayCounterYearFraction($J$2,_xll.qlSettingsEvaluationDate(Trigger),I21,,,Trigger)</f>
        <v>12</v>
      </c>
      <c r="K21" s="185">
        <v>7.0404791444429E-3</v>
      </c>
      <c r="L21" s="185">
        <f>_xll.qlYieldTSZeroRate(YieldCurve,I21,$J$2,,,TRUE,Trigger)</f>
        <v>7.0395864008037214E-3</v>
      </c>
      <c r="M21" s="182">
        <f t="shared" si="1"/>
        <v>-8.9274363917861421E-7</v>
      </c>
      <c r="N21" s="186">
        <v>0.91898475106130495</v>
      </c>
      <c r="O21" s="186">
        <f>_xll.qlYieldTSDiscount(YieldCurve,I21,TRUE,Trigger)</f>
        <v>0.91899459612753198</v>
      </c>
      <c r="P21" s="182">
        <f t="shared" si="2"/>
        <v>-9.8450662270321843E-6</v>
      </c>
      <c r="Q21" s="174"/>
    </row>
    <row r="22" spans="1:17" x14ac:dyDescent="0.2">
      <c r="A22" s="179" t="str">
        <v>JPYSB6L20Y</v>
      </c>
      <c r="B22" s="180">
        <v>49555</v>
      </c>
      <c r="C22" s="181">
        <v>1.18525E-2</v>
      </c>
      <c r="D22" s="181">
        <f>Selected!F21</f>
        <v>1.18525E-2</v>
      </c>
      <c r="E22" s="182">
        <f t="shared" si="0"/>
        <v>0</v>
      </c>
      <c r="F22" s="180">
        <f>Selected!J21</f>
        <v>49555</v>
      </c>
      <c r="G22" s="178"/>
      <c r="H22" s="183" t="s">
        <v>112</v>
      </c>
      <c r="I22" s="180">
        <v>47723</v>
      </c>
      <c r="J22" s="184">
        <f>_xll.qlDayCounterYearFraction($J$2,_xll.qlSettingsEvaluationDate(Trigger),I22,,,Trigger)</f>
        <v>15</v>
      </c>
      <c r="K22" s="185">
        <v>9.3033998653263492E-3</v>
      </c>
      <c r="L22" s="185">
        <f>_xll.qlYieldTSZeroRate(YieldCurve,I22,$J$2,,,TRUE,Trigger)</f>
        <v>9.3028212927894084E-3</v>
      </c>
      <c r="M22" s="182">
        <f t="shared" si="1"/>
        <v>-5.7857253694081068E-7</v>
      </c>
      <c r="N22" s="186">
        <v>0.86974866664834505</v>
      </c>
      <c r="O22" s="186">
        <f>_xll.qlYieldTSDiscount(YieldCurve,I22,TRUE,Trigger)</f>
        <v>0.86975621487148747</v>
      </c>
      <c r="P22" s="182">
        <f t="shared" si="2"/>
        <v>-7.5482231424173207E-6</v>
      </c>
      <c r="Q22" s="174"/>
    </row>
    <row r="23" spans="1:17" x14ac:dyDescent="0.2">
      <c r="A23" s="179" t="str">
        <v>JPYSB6L25Y</v>
      </c>
      <c r="B23" s="180">
        <v>51382</v>
      </c>
      <c r="C23" s="181">
        <v>1.34031333E-2</v>
      </c>
      <c r="D23" s="181">
        <f>Selected!F22</f>
        <v>1.34031333E-2</v>
      </c>
      <c r="E23" s="182">
        <f t="shared" si="0"/>
        <v>0</v>
      </c>
      <c r="F23" s="180">
        <f>Selected!J22</f>
        <v>51382</v>
      </c>
      <c r="G23" s="178"/>
      <c r="H23" s="183" t="s">
        <v>112</v>
      </c>
      <c r="I23" s="180">
        <v>49548</v>
      </c>
      <c r="J23" s="184">
        <f>_xll.qlDayCounterYearFraction($J$2,_xll.qlSettingsEvaluationDate(Trigger),I23,,,Trigger)</f>
        <v>20</v>
      </c>
      <c r="K23" s="185">
        <v>1.23326559501529E-2</v>
      </c>
      <c r="L23" s="185">
        <f>_xll.qlYieldTSZeroRate(YieldCurve,I23,$J$2,,,TRUE,Trigger)</f>
        <v>1.2333285789955985E-2</v>
      </c>
      <c r="M23" s="182">
        <f t="shared" si="1"/>
        <v>6.2983980308496668E-7</v>
      </c>
      <c r="N23" s="186">
        <v>0.781411703395269</v>
      </c>
      <c r="O23" s="186">
        <f>_xll.qlYieldTSDiscount(YieldCurve,I23,TRUE,Trigger)</f>
        <v>0.78140186017339774</v>
      </c>
      <c r="P23" s="182">
        <f t="shared" si="2"/>
        <v>9.8432218712529718E-6</v>
      </c>
      <c r="Q23" s="174"/>
    </row>
    <row r="24" spans="1:17" x14ac:dyDescent="0.2">
      <c r="A24" s="179" t="str">
        <v>JPYSB6L30Y</v>
      </c>
      <c r="B24" s="180">
        <v>53209</v>
      </c>
      <c r="C24" s="181">
        <v>1.4270833300000001E-2</v>
      </c>
      <c r="D24" s="181">
        <f>Selected!F23</f>
        <v>1.4270833300000001E-2</v>
      </c>
      <c r="E24" s="182">
        <f t="shared" si="0"/>
        <v>0</v>
      </c>
      <c r="F24" s="180">
        <f>Selected!J23</f>
        <v>53209</v>
      </c>
      <c r="G24" s="178"/>
      <c r="H24" s="183" t="s">
        <v>112</v>
      </c>
      <c r="I24" s="180">
        <v>51373</v>
      </c>
      <c r="J24" s="184">
        <f>_xll.qlDayCounterYearFraction($J$2,_xll.qlSettingsEvaluationDate(Trigger),I24,,,Trigger)</f>
        <v>25</v>
      </c>
      <c r="K24" s="185">
        <v>1.4081429128564501E-2</v>
      </c>
      <c r="L24" s="185">
        <f>_xll.qlYieldTSZeroRate(YieldCurve,I24,$J$2,,,TRUE,Trigger)</f>
        <v>1.4082709523145911E-2</v>
      </c>
      <c r="M24" s="182">
        <f t="shared" si="1"/>
        <v>1.2803945814102852E-6</v>
      </c>
      <c r="N24" s="186">
        <v>0.70325499548242598</v>
      </c>
      <c r="O24" s="186">
        <f>_xll.qlYieldTSDiscount(YieldCurve,I24,TRUE,Trigger)</f>
        <v>0.70323248474557254</v>
      </c>
      <c r="P24" s="182">
        <f t="shared" si="2"/>
        <v>2.2510736853442737E-5</v>
      </c>
      <c r="Q24" s="174"/>
    </row>
    <row r="25" spans="1:17" x14ac:dyDescent="0.2">
      <c r="A25" s="179" t="str">
        <v>JPYSB6L40Y</v>
      </c>
      <c r="B25" s="180">
        <v>56860</v>
      </c>
      <c r="C25" s="181">
        <v>1.5521874999999999E-2</v>
      </c>
      <c r="D25" s="181">
        <f>Selected!F24</f>
        <v>1.5521874999999999E-2</v>
      </c>
      <c r="E25" s="182">
        <f t="shared" si="0"/>
        <v>0</v>
      </c>
      <c r="F25" s="180">
        <f>Selected!J24</f>
        <v>56860</v>
      </c>
      <c r="G25" s="178"/>
      <c r="H25" s="183" t="s">
        <v>112</v>
      </c>
      <c r="I25" s="180">
        <v>53198</v>
      </c>
      <c r="J25" s="184">
        <f>_xll.qlDayCounterYearFraction($J$2,_xll.qlSettingsEvaluationDate(Trigger),I25,,,Trigger)</f>
        <v>30</v>
      </c>
      <c r="K25" s="185">
        <v>1.5061987848754999E-2</v>
      </c>
      <c r="L25" s="185">
        <f>_xll.qlYieldTSZeroRate(YieldCurve,I25,$J$2,,,TRUE,Trigger)</f>
        <v>1.5063017921809233E-2</v>
      </c>
      <c r="M25" s="182">
        <f t="shared" si="1"/>
        <v>1.0300730542336239E-6</v>
      </c>
      <c r="N25" s="186">
        <v>0.63644349755279395</v>
      </c>
      <c r="O25" s="186">
        <f>_xll.qlYieldTSDiscount(YieldCurve,I25,TRUE,Trigger)</f>
        <v>0.63642383035775429</v>
      </c>
      <c r="P25" s="182">
        <f t="shared" si="2"/>
        <v>1.9667195039652086E-5</v>
      </c>
      <c r="Q25" s="174"/>
    </row>
    <row r="26" spans="1:17" x14ac:dyDescent="0.2">
      <c r="A26" s="197"/>
      <c r="B26" s="198"/>
      <c r="C26" s="199"/>
      <c r="D26" s="199"/>
      <c r="E26" s="200"/>
      <c r="F26" s="198"/>
      <c r="G26" s="178"/>
      <c r="H26" s="188" t="s">
        <v>112</v>
      </c>
      <c r="I26" s="189">
        <v>56848</v>
      </c>
      <c r="J26" s="190">
        <f>_xll.qlDayCounterYearFraction($J$2,_xll.qlSettingsEvaluationDate(Trigger),I26,,,Trigger)</f>
        <v>40</v>
      </c>
      <c r="K26" s="191">
        <v>1.6555196967415701E-2</v>
      </c>
      <c r="L26" s="191">
        <f>_xll.qlYieldTSZeroRate(YieldCurve,I26,$J$2,,,TRUE,Trigger)</f>
        <v>1.6555915019644925E-2</v>
      </c>
      <c r="M26" s="192">
        <f t="shared" si="1"/>
        <v>7.1805222922466383E-7</v>
      </c>
      <c r="N26" s="193">
        <v>0.51571144826925797</v>
      </c>
      <c r="O26" s="193">
        <f>_xll.qlYieldTSDiscount(YieldCurve,I26,TRUE,Trigger)</f>
        <v>0.5156966361717733</v>
      </c>
      <c r="P26" s="192">
        <f t="shared" si="2"/>
        <v>1.4812097484662168E-5</v>
      </c>
      <c r="Q26" s="174"/>
    </row>
    <row r="27" spans="1:17" x14ac:dyDescent="0.2">
      <c r="A27" s="178"/>
      <c r="B27" s="201"/>
      <c r="C27" s="202"/>
      <c r="D27" s="202"/>
      <c r="E27" s="203"/>
      <c r="F27" s="201"/>
      <c r="G27" s="178"/>
      <c r="H27" s="178"/>
      <c r="I27" s="178"/>
      <c r="J27" s="178"/>
      <c r="K27" s="178"/>
      <c r="L27" s="178"/>
      <c r="M27" s="178"/>
      <c r="N27" s="178"/>
      <c r="O27" s="178"/>
      <c r="P27" s="178"/>
      <c r="Q27" s="174"/>
    </row>
    <row r="28" spans="1:17" x14ac:dyDescent="0.2">
      <c r="A28" s="178"/>
      <c r="B28" s="201"/>
      <c r="C28" s="202"/>
      <c r="D28" s="202"/>
      <c r="E28" s="203"/>
      <c r="F28" s="201"/>
      <c r="G28" s="178"/>
      <c r="H28" s="178"/>
      <c r="I28" s="178"/>
      <c r="J28" s="178"/>
      <c r="K28" s="178"/>
      <c r="L28" s="178"/>
      <c r="M28" s="178"/>
      <c r="N28" s="178"/>
      <c r="O28" s="178"/>
      <c r="P28" s="178"/>
      <c r="Q28" s="174"/>
    </row>
    <row r="29" spans="1:17" x14ac:dyDescent="0.2">
      <c r="A29" s="178"/>
      <c r="B29" s="201"/>
      <c r="C29" s="202"/>
      <c r="D29" s="202"/>
      <c r="E29" s="203"/>
      <c r="F29" s="201"/>
      <c r="G29" s="178"/>
      <c r="H29" s="178"/>
      <c r="I29" s="178"/>
      <c r="J29" s="178"/>
      <c r="K29" s="178"/>
      <c r="L29" s="178"/>
      <c r="M29" s="178"/>
      <c r="N29" s="178"/>
      <c r="O29" s="178"/>
      <c r="P29" s="178"/>
      <c r="Q29" s="174"/>
    </row>
    <row r="30" spans="1:17" ht="12" thickBot="1" x14ac:dyDescent="0.25">
      <c r="A30" s="194"/>
      <c r="B30" s="195"/>
      <c r="C30" s="195"/>
      <c r="D30" s="195"/>
      <c r="E30" s="195"/>
      <c r="F30" s="195"/>
      <c r="G30" s="195"/>
      <c r="H30" s="195"/>
      <c r="I30" s="195"/>
      <c r="J30" s="195"/>
      <c r="K30" s="195"/>
      <c r="L30" s="195"/>
      <c r="M30" s="195"/>
      <c r="N30" s="195"/>
      <c r="O30" s="195"/>
      <c r="P30" s="195"/>
      <c r="Q30" s="196"/>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2015-09-03T17:49:56Z</dcterms:modified>
</cp:coreProperties>
</file>